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melie Salmon\Documents\6. AGORA\9. Partage\"/>
    </mc:Choice>
  </mc:AlternateContent>
  <bookViews>
    <workbookView xWindow="0" yWindow="0" windowWidth="19200" windowHeight="7050"/>
  </bookViews>
  <sheets>
    <sheet name="Lisez-moi" sheetId="20" r:id="rId1"/>
    <sheet name="CleaningLog" sheetId="21" r:id="rId2"/>
    <sheet name="KGO_Cleaned Data" sheetId="1" r:id="rId3"/>
    <sheet name="KGO_EAU" sheetId="2" r:id="rId4"/>
    <sheet name="KGO_EDUCATION" sheetId="3" r:id="rId5"/>
    <sheet name="KGO_MARCHES" sheetId="4" r:id="rId6"/>
    <sheet name="GMI_Cleaned Data" sheetId="5" r:id="rId7"/>
    <sheet name="GMI_EAU" sheetId="6" r:id="rId8"/>
    <sheet name="GMI_EDUCATION" sheetId="7" r:id="rId9"/>
    <sheet name="GMI_SANTE" sheetId="9" r:id="rId10"/>
    <sheet name="GMI_MARCHES" sheetId="8" r:id="rId11"/>
    <sheet name="BKL_Cleaned Data" sheetId="10" r:id="rId12"/>
    <sheet name="BKL_EAU" sheetId="11" r:id="rId13"/>
    <sheet name="BKL_EDUCATION" sheetId="12" r:id="rId14"/>
    <sheet name="IPPY_Cleaned Data" sheetId="13" r:id="rId15"/>
    <sheet name="IPPY_EAU" sheetId="14" r:id="rId16"/>
    <sheet name="IPPY_EDUCATION" sheetId="15" r:id="rId17"/>
    <sheet name="IPPY_MARCHES" sheetId="16" r:id="rId18"/>
    <sheet name="IPPY_SANTE" sheetId="17" r:id="rId19"/>
  </sheets>
  <definedNames>
    <definedName name="_xlnm._FilterDatabase" localSheetId="11" hidden="1">'BKL_Cleaned Data'!$A$1:$ASX$36</definedName>
    <definedName name="_xlnm._FilterDatabase" localSheetId="6" hidden="1">'GMI_Cleaned Data'!$A$1:$ASW$40</definedName>
    <definedName name="_xlnm._FilterDatabase" localSheetId="14" hidden="1">'IPPY_Cleaned Data'!$A$1:$ASZ$25</definedName>
    <definedName name="_xlnm._FilterDatabase" localSheetId="2" hidden="1">'KGO_Cleaned Data'!$A$1:$ASW$39</definedName>
    <definedName name="marches_frequentation_changement">'KGO_Cleaned Data'!$AMX:$AMX</definedName>
    <definedName name="marches_frequentation_evolution">'KGO_Cleaned Data'!$AMY:$AMY</definedName>
    <definedName name="marches_taxes_transport">'KGO_Cleaned Data'!$ANR:$ANR</definedName>
    <definedName name="_xlnm.Print_Area" localSheetId="4">KGO_EDUCATION!$A$1:$O$171</definedName>
  </definedNames>
  <calcPr calcId="162913"/>
</workbook>
</file>

<file path=xl/calcChain.xml><?xml version="1.0" encoding="utf-8"?>
<calcChain xmlns="http://schemas.openxmlformats.org/spreadsheetml/2006/main">
  <c r="C7" i="2" l="1"/>
  <c r="C4" i="17" l="1"/>
  <c r="D10" i="16" l="1"/>
  <c r="D10" i="8"/>
  <c r="D12" i="4"/>
  <c r="D11" i="4"/>
  <c r="E117" i="17" l="1"/>
  <c r="F117" i="17"/>
  <c r="G117" i="17"/>
  <c r="H117" i="17"/>
  <c r="I117" i="17"/>
  <c r="J117" i="17"/>
  <c r="D117" i="17"/>
  <c r="B83" i="11" l="1"/>
  <c r="B2" i="7"/>
  <c r="B3" i="6"/>
  <c r="C229" i="17"/>
  <c r="B229" i="17"/>
  <c r="C225" i="17"/>
  <c r="B225" i="17"/>
  <c r="C221" i="17"/>
  <c r="B221" i="17"/>
  <c r="C217" i="17"/>
  <c r="B217" i="17"/>
  <c r="C213" i="17"/>
  <c r="B213" i="17"/>
  <c r="C209" i="17"/>
  <c r="B209" i="17"/>
  <c r="C205" i="17"/>
  <c r="B205" i="17"/>
  <c r="G200" i="17"/>
  <c r="F200" i="17"/>
  <c r="E200" i="17"/>
  <c r="D200" i="17"/>
  <c r="C200" i="17"/>
  <c r="D195" i="17"/>
  <c r="C195" i="17"/>
  <c r="I191" i="17"/>
  <c r="H191" i="17"/>
  <c r="G191" i="17"/>
  <c r="F191" i="17"/>
  <c r="E191" i="17"/>
  <c r="D191" i="17"/>
  <c r="C191" i="17"/>
  <c r="B191" i="17"/>
  <c r="C186" i="17"/>
  <c r="B186" i="17"/>
  <c r="C181" i="17"/>
  <c r="B181" i="17"/>
  <c r="C176" i="17"/>
  <c r="B176" i="17"/>
  <c r="I172" i="17"/>
  <c r="H172" i="17"/>
  <c r="G172" i="17"/>
  <c r="F172" i="17"/>
  <c r="E172" i="17"/>
  <c r="D172" i="17"/>
  <c r="C172" i="17"/>
  <c r="B172" i="17"/>
  <c r="C167" i="17"/>
  <c r="B167" i="17"/>
  <c r="B168" i="17" s="1"/>
  <c r="M162" i="17"/>
  <c r="L162" i="17"/>
  <c r="K162" i="17"/>
  <c r="J162" i="17"/>
  <c r="I162" i="17"/>
  <c r="H162" i="17"/>
  <c r="G162" i="17"/>
  <c r="F162" i="17"/>
  <c r="E162" i="17"/>
  <c r="D162" i="17"/>
  <c r="C162" i="17"/>
  <c r="B162" i="17"/>
  <c r="A162" i="17"/>
  <c r="C156" i="17"/>
  <c r="B156" i="17"/>
  <c r="L152" i="17"/>
  <c r="K152" i="17"/>
  <c r="J152" i="17"/>
  <c r="I152" i="17"/>
  <c r="H152" i="17"/>
  <c r="G152" i="17"/>
  <c r="F152" i="17"/>
  <c r="E152" i="17"/>
  <c r="D152" i="17"/>
  <c r="C152" i="17"/>
  <c r="B152" i="17"/>
  <c r="A152" i="17"/>
  <c r="P148" i="17"/>
  <c r="O148" i="17"/>
  <c r="N148" i="17"/>
  <c r="M148" i="17"/>
  <c r="L148" i="17"/>
  <c r="K148" i="17"/>
  <c r="J148" i="17"/>
  <c r="I148" i="17"/>
  <c r="H148" i="17"/>
  <c r="G148" i="17"/>
  <c r="F148" i="17"/>
  <c r="E148" i="17"/>
  <c r="D148" i="17"/>
  <c r="C148" i="17"/>
  <c r="B148" i="17"/>
  <c r="A148" i="17"/>
  <c r="E144" i="17"/>
  <c r="D144" i="17"/>
  <c r="C144" i="17"/>
  <c r="B144" i="17"/>
  <c r="A144" i="17"/>
  <c r="C139" i="17"/>
  <c r="B139" i="17"/>
  <c r="F135" i="17"/>
  <c r="E135" i="17"/>
  <c r="D135" i="17"/>
  <c r="C135" i="17"/>
  <c r="B135" i="17"/>
  <c r="A135" i="17"/>
  <c r="E130" i="17"/>
  <c r="E129" i="17"/>
  <c r="E128" i="17"/>
  <c r="E127" i="17"/>
  <c r="E126" i="17"/>
  <c r="E125" i="17"/>
  <c r="E124" i="17"/>
  <c r="E123" i="17"/>
  <c r="F121" i="17"/>
  <c r="E121" i="17"/>
  <c r="D121" i="17"/>
  <c r="C121" i="17"/>
  <c r="B121" i="17"/>
  <c r="A121" i="17"/>
  <c r="M113" i="17"/>
  <c r="L113" i="17"/>
  <c r="K113" i="17"/>
  <c r="J113" i="17"/>
  <c r="I113" i="17"/>
  <c r="H113" i="17"/>
  <c r="G113" i="17"/>
  <c r="F113" i="17"/>
  <c r="E113" i="17"/>
  <c r="D113" i="17"/>
  <c r="F108" i="17"/>
  <c r="E108" i="17"/>
  <c r="D108" i="17"/>
  <c r="C108" i="17"/>
  <c r="C103" i="17"/>
  <c r="B103" i="17"/>
  <c r="E99" i="17"/>
  <c r="F95" i="17"/>
  <c r="E95" i="17"/>
  <c r="D95" i="17"/>
  <c r="C95" i="17"/>
  <c r="B95" i="17"/>
  <c r="C90" i="17"/>
  <c r="B90" i="17"/>
  <c r="D86" i="17"/>
  <c r="C86" i="17"/>
  <c r="B86" i="17"/>
  <c r="A86" i="17"/>
  <c r="J82" i="17"/>
  <c r="I82" i="17"/>
  <c r="H82" i="17"/>
  <c r="G82" i="17"/>
  <c r="F82" i="17"/>
  <c r="E82" i="17"/>
  <c r="D82" i="17"/>
  <c r="C82" i="17"/>
  <c r="G77" i="17"/>
  <c r="F77" i="17"/>
  <c r="E77" i="17"/>
  <c r="D77" i="17"/>
  <c r="D72" i="17"/>
  <c r="C72" i="17"/>
  <c r="C67" i="17"/>
  <c r="B67" i="17"/>
  <c r="M63" i="17"/>
  <c r="L63" i="17"/>
  <c r="K63" i="17"/>
  <c r="J63" i="17"/>
  <c r="I63" i="17"/>
  <c r="H63" i="17"/>
  <c r="G63" i="17"/>
  <c r="F63" i="17"/>
  <c r="E63" i="17"/>
  <c r="D63" i="17"/>
  <c r="C63" i="17"/>
  <c r="B63" i="17"/>
  <c r="A63" i="17"/>
  <c r="C57" i="17"/>
  <c r="B57" i="17"/>
  <c r="F53" i="17"/>
  <c r="E53" i="17"/>
  <c r="D53" i="17"/>
  <c r="C53" i="17"/>
  <c r="B53" i="17"/>
  <c r="C48" i="17"/>
  <c r="B48" i="17"/>
  <c r="D43" i="17"/>
  <c r="C43" i="17"/>
  <c r="E39" i="17"/>
  <c r="E37" i="17"/>
  <c r="D34" i="17"/>
  <c r="C34" i="17"/>
  <c r="B31" i="17"/>
  <c r="D27" i="17"/>
  <c r="C27" i="17"/>
  <c r="B27" i="17"/>
  <c r="D23" i="17"/>
  <c r="C23" i="17"/>
  <c r="B23" i="17"/>
  <c r="C18" i="17"/>
  <c r="B18" i="17"/>
  <c r="I14" i="17"/>
  <c r="H14" i="17"/>
  <c r="G14" i="17"/>
  <c r="F14" i="17"/>
  <c r="E14" i="17"/>
  <c r="D14" i="17"/>
  <c r="C14" i="17"/>
  <c r="B14" i="17"/>
  <c r="A14" i="17"/>
  <c r="D9" i="17"/>
  <c r="C9" i="17"/>
  <c r="B9" i="17"/>
  <c r="D3" i="17"/>
  <c r="B2" i="16"/>
  <c r="I149" i="16"/>
  <c r="H149" i="16"/>
  <c r="G149" i="16"/>
  <c r="F149" i="16"/>
  <c r="E149" i="16"/>
  <c r="D149" i="16"/>
  <c r="C149" i="16"/>
  <c r="B149" i="16"/>
  <c r="A149" i="16"/>
  <c r="C142" i="16"/>
  <c r="B142" i="16"/>
  <c r="P138" i="16"/>
  <c r="O138" i="16"/>
  <c r="N138" i="16"/>
  <c r="M138" i="16"/>
  <c r="L138" i="16"/>
  <c r="K138" i="16"/>
  <c r="J138" i="16"/>
  <c r="I138" i="16"/>
  <c r="H138" i="16"/>
  <c r="G138" i="16"/>
  <c r="F138" i="16"/>
  <c r="E138" i="16"/>
  <c r="D138" i="16"/>
  <c r="C138" i="16"/>
  <c r="B138" i="16"/>
  <c r="A138" i="16"/>
  <c r="L134" i="16"/>
  <c r="K134" i="16"/>
  <c r="J134" i="16"/>
  <c r="I134" i="16"/>
  <c r="H134" i="16"/>
  <c r="G134" i="16"/>
  <c r="F134" i="16"/>
  <c r="E134" i="16"/>
  <c r="D134" i="16"/>
  <c r="C134" i="16"/>
  <c r="B134" i="16"/>
  <c r="A134" i="16"/>
  <c r="E130" i="16"/>
  <c r="D130" i="16"/>
  <c r="C130" i="16"/>
  <c r="B130" i="16"/>
  <c r="A130" i="16"/>
  <c r="C125" i="16"/>
  <c r="B125" i="16"/>
  <c r="G121" i="16"/>
  <c r="F121" i="16"/>
  <c r="E121" i="16"/>
  <c r="D121" i="16"/>
  <c r="C121" i="16"/>
  <c r="B121" i="16"/>
  <c r="A121" i="16"/>
  <c r="G114" i="16"/>
  <c r="F114" i="16"/>
  <c r="E114" i="16"/>
  <c r="D114" i="16"/>
  <c r="C114" i="16"/>
  <c r="B114" i="16"/>
  <c r="C110" i="16"/>
  <c r="C107" i="16"/>
  <c r="B107" i="16"/>
  <c r="H102" i="16"/>
  <c r="G102" i="16"/>
  <c r="F102" i="16"/>
  <c r="E102" i="16"/>
  <c r="D102" i="16"/>
  <c r="C102" i="16"/>
  <c r="B102" i="16"/>
  <c r="C97" i="16"/>
  <c r="B97" i="16"/>
  <c r="H91" i="16"/>
  <c r="G91" i="16"/>
  <c r="F91" i="16"/>
  <c r="E91" i="16"/>
  <c r="D91" i="16"/>
  <c r="C91" i="16"/>
  <c r="B91" i="16"/>
  <c r="H87" i="16"/>
  <c r="G87" i="16"/>
  <c r="F87" i="16"/>
  <c r="E87" i="16"/>
  <c r="D87" i="16"/>
  <c r="C87" i="16"/>
  <c r="B87" i="16"/>
  <c r="E83" i="16"/>
  <c r="D83" i="16"/>
  <c r="C83" i="16"/>
  <c r="B83" i="16"/>
  <c r="C78" i="16"/>
  <c r="B78" i="16"/>
  <c r="G69" i="16"/>
  <c r="F69" i="16"/>
  <c r="E69" i="16"/>
  <c r="D69" i="16"/>
  <c r="C69" i="16"/>
  <c r="B69" i="16"/>
  <c r="H65" i="16"/>
  <c r="G65" i="16"/>
  <c r="F65" i="16"/>
  <c r="E65" i="16"/>
  <c r="D65" i="16"/>
  <c r="C65" i="16"/>
  <c r="B65" i="16"/>
  <c r="A65" i="16"/>
  <c r="G61" i="16"/>
  <c r="F61" i="16"/>
  <c r="E61" i="16"/>
  <c r="D61" i="16"/>
  <c r="C61" i="16"/>
  <c r="B61" i="16"/>
  <c r="H57" i="16"/>
  <c r="G57" i="16"/>
  <c r="F57" i="16"/>
  <c r="E57" i="16"/>
  <c r="D57" i="16"/>
  <c r="C57" i="16"/>
  <c r="B57" i="16"/>
  <c r="A57" i="16"/>
  <c r="I51" i="16"/>
  <c r="H51" i="16"/>
  <c r="G51" i="16"/>
  <c r="F51" i="16"/>
  <c r="E51" i="16"/>
  <c r="D51" i="16"/>
  <c r="C51" i="16"/>
  <c r="B51" i="16"/>
  <c r="A51" i="16"/>
  <c r="C46" i="16"/>
  <c r="B46" i="16"/>
  <c r="J41" i="16"/>
  <c r="I41" i="16"/>
  <c r="H41" i="16"/>
  <c r="G41" i="16"/>
  <c r="F41" i="16"/>
  <c r="E41" i="16"/>
  <c r="D41" i="16"/>
  <c r="C41" i="16"/>
  <c r="B41" i="16"/>
  <c r="K37" i="16"/>
  <c r="J37" i="16"/>
  <c r="I37" i="16"/>
  <c r="H37" i="16"/>
  <c r="G37" i="16"/>
  <c r="F37" i="16"/>
  <c r="E37" i="16"/>
  <c r="D37" i="16"/>
  <c r="C37" i="16"/>
  <c r="B37" i="16"/>
  <c r="E33" i="16"/>
  <c r="D33" i="16"/>
  <c r="C33" i="16"/>
  <c r="B33" i="16"/>
  <c r="C28" i="16"/>
  <c r="B28" i="16"/>
  <c r="A24" i="16"/>
  <c r="C20" i="16"/>
  <c r="B20" i="16"/>
  <c r="D15" i="16"/>
  <c r="C15" i="16"/>
  <c r="C10" i="16"/>
  <c r="B10" i="16"/>
  <c r="I6" i="16"/>
  <c r="H6" i="16"/>
  <c r="G6" i="16"/>
  <c r="F6" i="16"/>
  <c r="E6" i="16"/>
  <c r="D6" i="16"/>
  <c r="C6" i="16"/>
  <c r="B6" i="16"/>
  <c r="A74" i="16"/>
  <c r="B2" i="15"/>
  <c r="B96" i="15" s="1"/>
  <c r="L152" i="15"/>
  <c r="K152" i="15"/>
  <c r="J152" i="15"/>
  <c r="I152" i="15"/>
  <c r="H152" i="15"/>
  <c r="G152" i="15"/>
  <c r="F152" i="15"/>
  <c r="E152" i="15"/>
  <c r="D152" i="15"/>
  <c r="C152" i="15"/>
  <c r="B152" i="15"/>
  <c r="A152" i="15"/>
  <c r="G146" i="15"/>
  <c r="F146" i="15"/>
  <c r="E146" i="15"/>
  <c r="D146" i="15"/>
  <c r="C146" i="15"/>
  <c r="C141" i="15"/>
  <c r="B141" i="15"/>
  <c r="M137" i="15"/>
  <c r="L137" i="15"/>
  <c r="K137" i="15"/>
  <c r="J137" i="15"/>
  <c r="I137" i="15"/>
  <c r="H137" i="15"/>
  <c r="G137" i="15"/>
  <c r="F137" i="15"/>
  <c r="E137" i="15"/>
  <c r="D137" i="15"/>
  <c r="C137" i="15"/>
  <c r="B137" i="15"/>
  <c r="H132" i="15"/>
  <c r="G132" i="15"/>
  <c r="F132" i="15"/>
  <c r="E132" i="15"/>
  <c r="D132" i="15"/>
  <c r="C132" i="15"/>
  <c r="B132" i="15"/>
  <c r="C127" i="15"/>
  <c r="B127" i="15"/>
  <c r="L123" i="15"/>
  <c r="K123" i="15"/>
  <c r="J123" i="15"/>
  <c r="I123" i="15"/>
  <c r="H123" i="15"/>
  <c r="G123" i="15"/>
  <c r="F123" i="15"/>
  <c r="E123" i="15"/>
  <c r="D123" i="15"/>
  <c r="C123" i="15"/>
  <c r="B123" i="15"/>
  <c r="A123" i="15"/>
  <c r="K119" i="15"/>
  <c r="J119" i="15"/>
  <c r="I119" i="15"/>
  <c r="H119" i="15"/>
  <c r="G119" i="15"/>
  <c r="F119" i="15"/>
  <c r="E119" i="15"/>
  <c r="D119" i="15"/>
  <c r="C119" i="15"/>
  <c r="B119" i="15"/>
  <c r="A119" i="15"/>
  <c r="E114" i="15"/>
  <c r="D114" i="15"/>
  <c r="C114" i="15"/>
  <c r="B114" i="15"/>
  <c r="A114" i="15"/>
  <c r="D109" i="15"/>
  <c r="C109" i="15"/>
  <c r="B109" i="15"/>
  <c r="F105" i="15"/>
  <c r="E105" i="15"/>
  <c r="D105" i="15"/>
  <c r="C105" i="15"/>
  <c r="B105" i="15"/>
  <c r="A105" i="15"/>
  <c r="F100" i="15"/>
  <c r="E100" i="15"/>
  <c r="A99" i="15"/>
  <c r="C95" i="15"/>
  <c r="B95" i="15"/>
  <c r="D88" i="15"/>
  <c r="C88" i="15"/>
  <c r="B88" i="15"/>
  <c r="D83" i="15"/>
  <c r="C83" i="15"/>
  <c r="B83" i="15"/>
  <c r="F79" i="15"/>
  <c r="D79" i="15"/>
  <c r="A79" i="15"/>
  <c r="F76" i="15"/>
  <c r="D76" i="15"/>
  <c r="A76" i="15"/>
  <c r="F73" i="15"/>
  <c r="D73" i="15"/>
  <c r="A73" i="15"/>
  <c r="H69" i="15"/>
  <c r="G69" i="15"/>
  <c r="F69" i="15"/>
  <c r="E69" i="15"/>
  <c r="D69" i="15"/>
  <c r="C69" i="15"/>
  <c r="B69" i="15"/>
  <c r="G65" i="15"/>
  <c r="F65" i="15"/>
  <c r="E65" i="15"/>
  <c r="D65" i="15"/>
  <c r="C65" i="15"/>
  <c r="B65" i="15"/>
  <c r="E61" i="15"/>
  <c r="D61" i="15"/>
  <c r="C61" i="15"/>
  <c r="B61" i="15"/>
  <c r="C56" i="15"/>
  <c r="B56" i="15"/>
  <c r="E52" i="15"/>
  <c r="E50" i="15"/>
  <c r="E47" i="15"/>
  <c r="A47" i="15"/>
  <c r="C42" i="15"/>
  <c r="B42" i="15"/>
  <c r="C36" i="15"/>
  <c r="B36" i="15"/>
  <c r="H31" i="15"/>
  <c r="G31" i="15"/>
  <c r="F31" i="15"/>
  <c r="E31" i="15"/>
  <c r="D31" i="15"/>
  <c r="C31" i="15"/>
  <c r="B31" i="15"/>
  <c r="C26" i="15"/>
  <c r="B26" i="15"/>
  <c r="A22" i="15"/>
  <c r="A20" i="15"/>
  <c r="I17" i="15"/>
  <c r="H17" i="15"/>
  <c r="G17" i="15"/>
  <c r="F17" i="15"/>
  <c r="E17" i="15"/>
  <c r="D17" i="15"/>
  <c r="C17" i="15"/>
  <c r="B17" i="15"/>
  <c r="A17" i="15"/>
  <c r="E12" i="15"/>
  <c r="D12" i="15"/>
  <c r="C12" i="15"/>
  <c r="B12" i="15"/>
  <c r="D6" i="15"/>
  <c r="C6" i="15"/>
  <c r="B6" i="15"/>
  <c r="B82" i="14"/>
  <c r="B3" i="14"/>
  <c r="M158" i="14"/>
  <c r="L158" i="14"/>
  <c r="K158" i="14"/>
  <c r="J158" i="14"/>
  <c r="I158" i="14"/>
  <c r="H158" i="14"/>
  <c r="G158" i="14"/>
  <c r="F158" i="14"/>
  <c r="E158" i="14"/>
  <c r="D158" i="14"/>
  <c r="C158" i="14"/>
  <c r="B158" i="14"/>
  <c r="A158" i="14"/>
  <c r="G152" i="14"/>
  <c r="F152" i="14"/>
  <c r="E152" i="14"/>
  <c r="D152" i="14"/>
  <c r="C152" i="14"/>
  <c r="C147" i="14"/>
  <c r="B147" i="14"/>
  <c r="N143" i="14"/>
  <c r="M143" i="14"/>
  <c r="L143" i="14"/>
  <c r="K143" i="14"/>
  <c r="J143" i="14"/>
  <c r="I143" i="14"/>
  <c r="H143" i="14"/>
  <c r="G143" i="14"/>
  <c r="F143" i="14"/>
  <c r="E143" i="14"/>
  <c r="D143" i="14"/>
  <c r="C143" i="14"/>
  <c r="B143" i="14"/>
  <c r="H138" i="14"/>
  <c r="G138" i="14"/>
  <c r="F138" i="14"/>
  <c r="E138" i="14"/>
  <c r="D138" i="14"/>
  <c r="C138" i="14"/>
  <c r="B138" i="14"/>
  <c r="C133" i="14"/>
  <c r="B133" i="14"/>
  <c r="L128" i="14"/>
  <c r="K128" i="14"/>
  <c r="J128" i="14"/>
  <c r="I128" i="14"/>
  <c r="H128" i="14"/>
  <c r="G128" i="14"/>
  <c r="F128" i="14"/>
  <c r="E128" i="14"/>
  <c r="D128" i="14"/>
  <c r="C128" i="14"/>
  <c r="B128" i="14"/>
  <c r="A128" i="14"/>
  <c r="L123" i="14"/>
  <c r="K123" i="14"/>
  <c r="J123" i="14"/>
  <c r="I123" i="14"/>
  <c r="H123" i="14"/>
  <c r="G123" i="14"/>
  <c r="F123" i="14"/>
  <c r="E123" i="14"/>
  <c r="D123" i="14"/>
  <c r="C123" i="14"/>
  <c r="B123" i="14"/>
  <c r="A123" i="14"/>
  <c r="E118" i="14"/>
  <c r="D118" i="14"/>
  <c r="C118" i="14"/>
  <c r="B118" i="14"/>
  <c r="A118" i="14"/>
  <c r="D113" i="14"/>
  <c r="C113" i="14"/>
  <c r="F109" i="14"/>
  <c r="E109" i="14"/>
  <c r="D109" i="14"/>
  <c r="C109" i="14"/>
  <c r="B109" i="14"/>
  <c r="C104" i="14"/>
  <c r="B104" i="14"/>
  <c r="H99" i="14"/>
  <c r="G99" i="14"/>
  <c r="F99" i="14"/>
  <c r="E99" i="14"/>
  <c r="D99" i="14"/>
  <c r="C99" i="14"/>
  <c r="H95" i="14"/>
  <c r="G95" i="14"/>
  <c r="F95" i="14"/>
  <c r="E95" i="14"/>
  <c r="D95" i="14"/>
  <c r="C95" i="14"/>
  <c r="F90" i="14"/>
  <c r="E90" i="14"/>
  <c r="D90" i="14"/>
  <c r="C90" i="14"/>
  <c r="D86" i="14"/>
  <c r="C86" i="14"/>
  <c r="C78" i="14"/>
  <c r="B78" i="14"/>
  <c r="H70" i="14"/>
  <c r="G70" i="14"/>
  <c r="F70" i="14"/>
  <c r="E70" i="14"/>
  <c r="D70" i="14"/>
  <c r="C70" i="14"/>
  <c r="B70" i="14"/>
  <c r="I65" i="14"/>
  <c r="H65" i="14"/>
  <c r="G65" i="14"/>
  <c r="F65" i="14"/>
  <c r="E65" i="14"/>
  <c r="D65" i="14"/>
  <c r="C65" i="14"/>
  <c r="B65" i="14"/>
  <c r="F60" i="14"/>
  <c r="E60" i="14"/>
  <c r="D60" i="14"/>
  <c r="C60" i="14"/>
  <c r="C55" i="14"/>
  <c r="B55" i="14"/>
  <c r="C49" i="14"/>
  <c r="B49" i="14"/>
  <c r="G45" i="14"/>
  <c r="F45" i="14"/>
  <c r="E45" i="14"/>
  <c r="D45" i="14"/>
  <c r="C45" i="14"/>
  <c r="B45" i="14"/>
  <c r="A45" i="14"/>
  <c r="A41" i="14"/>
  <c r="F37" i="14"/>
  <c r="E37" i="14"/>
  <c r="D37" i="14"/>
  <c r="C32" i="14"/>
  <c r="B32" i="14" s="1"/>
  <c r="K26" i="14"/>
  <c r="J26" i="14"/>
  <c r="I26" i="14"/>
  <c r="H26" i="14"/>
  <c r="G26" i="14"/>
  <c r="F26" i="14"/>
  <c r="E26" i="14"/>
  <c r="D26" i="14"/>
  <c r="C26" i="14"/>
  <c r="F21" i="14"/>
  <c r="E21" i="14"/>
  <c r="D21" i="14"/>
  <c r="B16" i="14"/>
  <c r="C16" i="14" s="1"/>
  <c r="I12" i="14"/>
  <c r="H12" i="14"/>
  <c r="G12" i="14"/>
  <c r="F12" i="14"/>
  <c r="E12" i="14"/>
  <c r="D12" i="14"/>
  <c r="C12" i="14"/>
  <c r="B12" i="14"/>
  <c r="A12" i="14"/>
  <c r="G6" i="14"/>
  <c r="F6" i="14"/>
  <c r="E6" i="14"/>
  <c r="D6" i="14"/>
  <c r="C6" i="14"/>
  <c r="B6" i="14"/>
  <c r="E61" i="14" l="1"/>
  <c r="G78" i="17"/>
  <c r="A50" i="15"/>
  <c r="D73" i="17"/>
  <c r="D196" i="17"/>
  <c r="F78" i="17"/>
  <c r="B148" i="14"/>
  <c r="D114" i="14"/>
  <c r="D78" i="17"/>
  <c r="F109" i="17"/>
  <c r="C73" i="17"/>
  <c r="D71" i="14"/>
  <c r="C142" i="15"/>
  <c r="H139" i="14"/>
  <c r="B79" i="16"/>
  <c r="D11" i="16"/>
  <c r="E109" i="17"/>
  <c r="E78" i="17"/>
  <c r="C196" i="17"/>
  <c r="B139" i="14"/>
  <c r="G139" i="14"/>
  <c r="C148" i="14"/>
  <c r="E139" i="14"/>
  <c r="F139" i="14"/>
  <c r="C91" i="14"/>
  <c r="C71" i="14"/>
  <c r="H71" i="14"/>
  <c r="F91" i="14"/>
  <c r="C182" i="17"/>
  <c r="B28" i="17"/>
  <c r="C104" i="17"/>
  <c r="B182" i="17"/>
  <c r="B58" i="17"/>
  <c r="C19" i="17"/>
  <c r="B177" i="17"/>
  <c r="C28" i="17"/>
  <c r="D35" i="17"/>
  <c r="B187" i="17"/>
  <c r="C168" i="17"/>
  <c r="C68" i="17"/>
  <c r="C44" i="17"/>
  <c r="B157" i="17"/>
  <c r="B19" i="17"/>
  <c r="B104" i="17"/>
  <c r="B49" i="17"/>
  <c r="C157" i="17"/>
  <c r="C91" i="17"/>
  <c r="D10" i="17"/>
  <c r="C49" i="17"/>
  <c r="C109" i="17"/>
  <c r="D109" i="17"/>
  <c r="D44" i="17"/>
  <c r="C177" i="17"/>
  <c r="B10" i="17"/>
  <c r="B140" i="17"/>
  <c r="C187" i="17"/>
  <c r="B91" i="17"/>
  <c r="C58" i="17"/>
  <c r="B68" i="17"/>
  <c r="C10" i="17"/>
  <c r="C140" i="17"/>
  <c r="C35" i="17"/>
  <c r="D28" i="17"/>
  <c r="F71" i="14"/>
  <c r="D91" i="14"/>
  <c r="C139" i="14"/>
  <c r="F61" i="14"/>
  <c r="B142" i="15"/>
  <c r="H133" i="15"/>
  <c r="E101" i="15"/>
  <c r="B108" i="16"/>
  <c r="C126" i="16"/>
  <c r="B143" i="16"/>
  <c r="C108" i="16"/>
  <c r="C143" i="16"/>
  <c r="C29" i="16"/>
  <c r="C79" i="16"/>
  <c r="B29" i="16"/>
  <c r="B11" i="16"/>
  <c r="B21" i="16"/>
  <c r="B47" i="16"/>
  <c r="B98" i="16"/>
  <c r="C11" i="16"/>
  <c r="C21" i="16"/>
  <c r="C47" i="16"/>
  <c r="C98" i="16"/>
  <c r="D16" i="16"/>
  <c r="B126" i="16"/>
  <c r="C16" i="16"/>
  <c r="E91" i="14"/>
  <c r="D139" i="14"/>
  <c r="D133" i="15"/>
  <c r="B133" i="15"/>
  <c r="E133" i="15"/>
  <c r="C133" i="15"/>
  <c r="G133" i="15"/>
  <c r="B71" i="14"/>
  <c r="F133" i="15"/>
  <c r="B110" i="15"/>
  <c r="C128" i="15"/>
  <c r="C84" i="15"/>
  <c r="C13" i="15"/>
  <c r="D13" i="15"/>
  <c r="E13" i="15"/>
  <c r="B43" i="15"/>
  <c r="C96" i="15"/>
  <c r="B27" i="15"/>
  <c r="C43" i="15"/>
  <c r="D84" i="15"/>
  <c r="C27" i="15"/>
  <c r="C57" i="15"/>
  <c r="C110" i="15"/>
  <c r="B7" i="15"/>
  <c r="B84" i="15"/>
  <c r="D110" i="15"/>
  <c r="C37" i="15"/>
  <c r="D7" i="15"/>
  <c r="D89" i="15"/>
  <c r="C7" i="15"/>
  <c r="B128" i="15"/>
  <c r="C89" i="15"/>
  <c r="B13" i="15"/>
  <c r="B89" i="15"/>
  <c r="B57" i="15"/>
  <c r="F101" i="15"/>
  <c r="B37" i="15"/>
  <c r="E66" i="14"/>
  <c r="G7" i="14"/>
  <c r="F66" i="14"/>
  <c r="D61" i="14"/>
  <c r="G71" i="14"/>
  <c r="C50" i="14"/>
  <c r="G66" i="14"/>
  <c r="D7" i="14"/>
  <c r="E7" i="14"/>
  <c r="B79" i="14"/>
  <c r="C7" i="14"/>
  <c r="H66" i="14"/>
  <c r="I66" i="14"/>
  <c r="F7" i="14"/>
  <c r="C66" i="14"/>
  <c r="B7" i="14"/>
  <c r="B50" i="14"/>
  <c r="C134" i="14"/>
  <c r="C79" i="14"/>
  <c r="B66" i="14"/>
  <c r="D66" i="14"/>
  <c r="D16" i="14"/>
  <c r="B17" i="14" s="1"/>
  <c r="D22" i="14"/>
  <c r="F38" i="14"/>
  <c r="E71" i="14"/>
  <c r="C61" i="14"/>
  <c r="C87" i="14"/>
  <c r="B105" i="14"/>
  <c r="B134" i="14"/>
  <c r="D87" i="14"/>
  <c r="C105" i="14"/>
  <c r="C114" i="14"/>
  <c r="H6" i="14"/>
  <c r="B6" i="11"/>
  <c r="E12" i="12"/>
  <c r="D12" i="12"/>
  <c r="C12" i="12"/>
  <c r="M154" i="3"/>
  <c r="L154" i="3"/>
  <c r="K154" i="3"/>
  <c r="J154" i="3"/>
  <c r="I154" i="3"/>
  <c r="H154" i="3"/>
  <c r="G154" i="3"/>
  <c r="F154" i="3"/>
  <c r="E154" i="3"/>
  <c r="D154" i="3"/>
  <c r="C154" i="3"/>
  <c r="B154" i="3"/>
  <c r="M152" i="7"/>
  <c r="L152" i="7"/>
  <c r="K152" i="7"/>
  <c r="J152" i="7"/>
  <c r="I152" i="7"/>
  <c r="H152" i="7"/>
  <c r="G152" i="7"/>
  <c r="F152" i="7"/>
  <c r="E152" i="7"/>
  <c r="D152" i="7"/>
  <c r="C152" i="7"/>
  <c r="B152" i="7"/>
  <c r="C152" i="12"/>
  <c r="D152" i="12"/>
  <c r="E152" i="12"/>
  <c r="F152" i="12"/>
  <c r="G152" i="12"/>
  <c r="H152" i="12"/>
  <c r="I152" i="12"/>
  <c r="J152" i="12"/>
  <c r="K152" i="12"/>
  <c r="L152" i="12"/>
  <c r="M152" i="12"/>
  <c r="C53" i="2"/>
  <c r="B53" i="2"/>
  <c r="G49" i="2"/>
  <c r="F49" i="2"/>
  <c r="E49" i="2"/>
  <c r="D49" i="2"/>
  <c r="C49" i="2"/>
  <c r="B49" i="2"/>
  <c r="A49" i="2"/>
  <c r="B2" i="12"/>
  <c r="C143" i="12" s="1"/>
  <c r="L167" i="12"/>
  <c r="K167" i="12"/>
  <c r="J167" i="12"/>
  <c r="I167" i="12"/>
  <c r="H167" i="12"/>
  <c r="G167" i="12"/>
  <c r="F167" i="12"/>
  <c r="E167" i="12"/>
  <c r="D167" i="12"/>
  <c r="C167" i="12"/>
  <c r="B167" i="12"/>
  <c r="A167" i="12"/>
  <c r="G161" i="12"/>
  <c r="F161" i="12"/>
  <c r="E161" i="12"/>
  <c r="D161" i="12"/>
  <c r="C161" i="12"/>
  <c r="C156" i="12"/>
  <c r="B156" i="12"/>
  <c r="B152" i="12"/>
  <c r="H147" i="12"/>
  <c r="G147" i="12"/>
  <c r="F147" i="12"/>
  <c r="E147" i="12"/>
  <c r="D147" i="12"/>
  <c r="C147" i="12"/>
  <c r="B147" i="12"/>
  <c r="C142" i="12"/>
  <c r="B142" i="12"/>
  <c r="L138" i="12"/>
  <c r="K138" i="12"/>
  <c r="J138" i="12"/>
  <c r="I138" i="12"/>
  <c r="H138" i="12"/>
  <c r="G138" i="12"/>
  <c r="F138" i="12"/>
  <c r="E138" i="12"/>
  <c r="D138" i="12"/>
  <c r="C138" i="12"/>
  <c r="B138" i="12"/>
  <c r="A138" i="12"/>
  <c r="K134" i="12"/>
  <c r="J134" i="12"/>
  <c r="I134" i="12"/>
  <c r="H134" i="12"/>
  <c r="G134" i="12"/>
  <c r="F134" i="12"/>
  <c r="E134" i="12"/>
  <c r="D134" i="12"/>
  <c r="C134" i="12"/>
  <c r="B134" i="12"/>
  <c r="A134" i="12"/>
  <c r="E129" i="12"/>
  <c r="D129" i="12"/>
  <c r="C129" i="12"/>
  <c r="B129" i="12"/>
  <c r="A129" i="12"/>
  <c r="D124" i="12"/>
  <c r="C124" i="12"/>
  <c r="B124" i="12"/>
  <c r="F120" i="12"/>
  <c r="E120" i="12"/>
  <c r="D120" i="12"/>
  <c r="C120" i="12"/>
  <c r="B120" i="12"/>
  <c r="A120" i="12"/>
  <c r="F115" i="12"/>
  <c r="E115" i="12"/>
  <c r="A114" i="12"/>
  <c r="C110" i="12"/>
  <c r="B110" i="12"/>
  <c r="D103" i="12"/>
  <c r="C103" i="12"/>
  <c r="B103" i="12"/>
  <c r="D98" i="12"/>
  <c r="C98" i="12"/>
  <c r="B98" i="12"/>
  <c r="F94" i="12"/>
  <c r="D94" i="12"/>
  <c r="A94" i="12"/>
  <c r="F91" i="12"/>
  <c r="D91" i="12"/>
  <c r="A91" i="12"/>
  <c r="F88" i="12"/>
  <c r="D88" i="12"/>
  <c r="A88" i="12"/>
  <c r="H84" i="12"/>
  <c r="G84" i="12"/>
  <c r="F84" i="12"/>
  <c r="E84" i="12"/>
  <c r="D84" i="12"/>
  <c r="C84" i="12"/>
  <c r="B84" i="12"/>
  <c r="G80" i="12"/>
  <c r="F80" i="12"/>
  <c r="E80" i="12"/>
  <c r="D80" i="12"/>
  <c r="C80" i="12"/>
  <c r="B80" i="12"/>
  <c r="E76" i="12"/>
  <c r="D76" i="12"/>
  <c r="C76" i="12"/>
  <c r="B76" i="12"/>
  <c r="C71" i="12"/>
  <c r="B71" i="12"/>
  <c r="E67" i="12"/>
  <c r="E65" i="12"/>
  <c r="E62" i="12"/>
  <c r="A62" i="12"/>
  <c r="C57" i="12"/>
  <c r="B57" i="12"/>
  <c r="D52" i="12"/>
  <c r="C52" i="12"/>
  <c r="C48" i="12"/>
  <c r="C46" i="12"/>
  <c r="D43" i="12"/>
  <c r="C43" i="12"/>
  <c r="B40" i="12"/>
  <c r="C36" i="12"/>
  <c r="B36" i="12"/>
  <c r="H31" i="12"/>
  <c r="G31" i="12"/>
  <c r="F31" i="12"/>
  <c r="E31" i="12"/>
  <c r="D31" i="12"/>
  <c r="C31" i="12"/>
  <c r="B31" i="12"/>
  <c r="C26" i="12"/>
  <c r="B26" i="12"/>
  <c r="A22" i="12"/>
  <c r="A20" i="12"/>
  <c r="I17" i="12"/>
  <c r="H17" i="12"/>
  <c r="G17" i="12"/>
  <c r="F17" i="12"/>
  <c r="E17" i="12"/>
  <c r="D17" i="12"/>
  <c r="C17" i="12"/>
  <c r="B17" i="12"/>
  <c r="A17" i="12"/>
  <c r="B12" i="12"/>
  <c r="D6" i="12"/>
  <c r="C6" i="12"/>
  <c r="B6" i="12"/>
  <c r="D148" i="12"/>
  <c r="C50" i="6"/>
  <c r="B50" i="6"/>
  <c r="C49" i="11"/>
  <c r="B49" i="11"/>
  <c r="G46" i="6"/>
  <c r="F46" i="6"/>
  <c r="E46" i="6"/>
  <c r="D46" i="6"/>
  <c r="C46" i="6"/>
  <c r="B46" i="6"/>
  <c r="A46" i="6"/>
  <c r="G45" i="11"/>
  <c r="F45" i="11"/>
  <c r="E45" i="11"/>
  <c r="D45" i="11"/>
  <c r="C45" i="11"/>
  <c r="B45" i="11"/>
  <c r="A45" i="11"/>
  <c r="B16" i="11"/>
  <c r="C16" i="11" s="1"/>
  <c r="B3" i="11"/>
  <c r="M159" i="11"/>
  <c r="L159" i="11"/>
  <c r="K159" i="11"/>
  <c r="J159" i="11"/>
  <c r="I159" i="11"/>
  <c r="H159" i="11"/>
  <c r="G159" i="11"/>
  <c r="F159" i="11"/>
  <c r="E159" i="11"/>
  <c r="D159" i="11"/>
  <c r="C159" i="11"/>
  <c r="B159" i="11"/>
  <c r="A159" i="11"/>
  <c r="G153" i="11"/>
  <c r="F153" i="11"/>
  <c r="E153" i="11"/>
  <c r="D153" i="11"/>
  <c r="C153" i="11"/>
  <c r="C148" i="11"/>
  <c r="B148" i="11"/>
  <c r="N144" i="11"/>
  <c r="M144" i="11"/>
  <c r="L144" i="11"/>
  <c r="K144" i="11"/>
  <c r="J144" i="11"/>
  <c r="I144" i="11"/>
  <c r="H144" i="11"/>
  <c r="G144" i="11"/>
  <c r="F144" i="11"/>
  <c r="E144" i="11"/>
  <c r="D144" i="11"/>
  <c r="C144" i="11"/>
  <c r="B144" i="11"/>
  <c r="H139" i="11"/>
  <c r="G139" i="11"/>
  <c r="F139" i="11"/>
  <c r="E139" i="11"/>
  <c r="D139" i="11"/>
  <c r="C139" i="11"/>
  <c r="B139" i="11"/>
  <c r="C134" i="11"/>
  <c r="B134" i="11"/>
  <c r="L129" i="11"/>
  <c r="K129" i="11"/>
  <c r="J129" i="11"/>
  <c r="I129" i="11"/>
  <c r="H129" i="11"/>
  <c r="G129" i="11"/>
  <c r="F129" i="11"/>
  <c r="E129" i="11"/>
  <c r="D129" i="11"/>
  <c r="C129" i="11"/>
  <c r="B129" i="11"/>
  <c r="A129" i="11"/>
  <c r="L124" i="11"/>
  <c r="K124" i="11"/>
  <c r="J124" i="11"/>
  <c r="I124" i="11"/>
  <c r="H124" i="11"/>
  <c r="G124" i="11"/>
  <c r="F124" i="11"/>
  <c r="E124" i="11"/>
  <c r="D124" i="11"/>
  <c r="C124" i="11"/>
  <c r="B124" i="11"/>
  <c r="A124" i="11"/>
  <c r="E119" i="11"/>
  <c r="D119" i="11"/>
  <c r="C119" i="11"/>
  <c r="B119" i="11"/>
  <c r="A119" i="11"/>
  <c r="D114" i="11"/>
  <c r="C114" i="11"/>
  <c r="F110" i="11"/>
  <c r="E110" i="11"/>
  <c r="D110" i="11"/>
  <c r="C110" i="11"/>
  <c r="B110" i="11"/>
  <c r="C105" i="11"/>
  <c r="B105" i="11"/>
  <c r="H100" i="11"/>
  <c r="G100" i="11"/>
  <c r="F100" i="11"/>
  <c r="E100" i="11"/>
  <c r="D100" i="11"/>
  <c r="C100" i="11"/>
  <c r="H96" i="11"/>
  <c r="G96" i="11"/>
  <c r="F96" i="11"/>
  <c r="E96" i="11"/>
  <c r="D96" i="11"/>
  <c r="C96" i="11"/>
  <c r="F91" i="11"/>
  <c r="E91" i="11"/>
  <c r="D91" i="11"/>
  <c r="C91" i="11"/>
  <c r="D87" i="11"/>
  <c r="C87" i="11"/>
  <c r="B82" i="11"/>
  <c r="C78" i="11"/>
  <c r="B78" i="11"/>
  <c r="H70" i="11"/>
  <c r="G70" i="11"/>
  <c r="F70" i="11"/>
  <c r="E70" i="11"/>
  <c r="D70" i="11"/>
  <c r="C70" i="11"/>
  <c r="B70" i="11"/>
  <c r="I65" i="11"/>
  <c r="H65" i="11"/>
  <c r="G65" i="11"/>
  <c r="F65" i="11"/>
  <c r="E65" i="11"/>
  <c r="D65" i="11"/>
  <c r="C65" i="11"/>
  <c r="B65" i="11"/>
  <c r="F60" i="11"/>
  <c r="E60" i="11"/>
  <c r="D60" i="11"/>
  <c r="C60" i="11"/>
  <c r="C55" i="11"/>
  <c r="B55" i="11"/>
  <c r="A41" i="11"/>
  <c r="F37" i="11"/>
  <c r="E37" i="11"/>
  <c r="D37" i="11"/>
  <c r="C32" i="11"/>
  <c r="B32" i="11" s="1"/>
  <c r="K26" i="11"/>
  <c r="J26" i="11"/>
  <c r="I26" i="11"/>
  <c r="H26" i="11"/>
  <c r="G26" i="11"/>
  <c r="F26" i="11"/>
  <c r="E26" i="11"/>
  <c r="D26" i="11"/>
  <c r="C26" i="11"/>
  <c r="F21" i="11"/>
  <c r="E21" i="11"/>
  <c r="D21" i="11"/>
  <c r="I12" i="11"/>
  <c r="H12" i="11"/>
  <c r="G12" i="11"/>
  <c r="F12" i="11"/>
  <c r="E12" i="11"/>
  <c r="D12" i="11"/>
  <c r="C12" i="11"/>
  <c r="B12" i="11"/>
  <c r="A12" i="11"/>
  <c r="G6" i="11"/>
  <c r="F6" i="11"/>
  <c r="E6" i="11"/>
  <c r="D6" i="11"/>
  <c r="C6" i="11"/>
  <c r="F148" i="12" l="1"/>
  <c r="B106" i="11"/>
  <c r="H7" i="14"/>
  <c r="D32" i="14"/>
  <c r="B33" i="14" s="1"/>
  <c r="D38" i="14"/>
  <c r="E38" i="14"/>
  <c r="C17" i="14"/>
  <c r="E22" i="14"/>
  <c r="F22" i="14"/>
  <c r="C149" i="11"/>
  <c r="E148" i="12"/>
  <c r="B149" i="11"/>
  <c r="C157" i="12"/>
  <c r="C44" i="12"/>
  <c r="D53" i="12"/>
  <c r="D44" i="12"/>
  <c r="E116" i="12"/>
  <c r="H140" i="11"/>
  <c r="F116" i="12"/>
  <c r="B148" i="12"/>
  <c r="B157" i="12"/>
  <c r="C92" i="11"/>
  <c r="D140" i="11"/>
  <c r="F140" i="11"/>
  <c r="C148" i="12"/>
  <c r="B140" i="11"/>
  <c r="B135" i="11"/>
  <c r="C135" i="11"/>
  <c r="C53" i="12"/>
  <c r="H148" i="12"/>
  <c r="E13" i="12"/>
  <c r="C79" i="11"/>
  <c r="C50" i="11"/>
  <c r="B79" i="11"/>
  <c r="D38" i="11"/>
  <c r="B50" i="11"/>
  <c r="C125" i="12"/>
  <c r="D99" i="12"/>
  <c r="C13" i="12"/>
  <c r="C27" i="12"/>
  <c r="B58" i="12"/>
  <c r="C111" i="12"/>
  <c r="D7" i="12"/>
  <c r="D13" i="12"/>
  <c r="C58" i="12"/>
  <c r="B111" i="12"/>
  <c r="B37" i="12"/>
  <c r="B99" i="12"/>
  <c r="B72" i="12"/>
  <c r="B125" i="12"/>
  <c r="D125" i="12"/>
  <c r="C37" i="12"/>
  <c r="B7" i="12"/>
  <c r="B104" i="12"/>
  <c r="B143" i="12"/>
  <c r="C7" i="12"/>
  <c r="D104" i="12"/>
  <c r="B27" i="12"/>
  <c r="B13" i="12"/>
  <c r="C99" i="12"/>
  <c r="C104" i="12"/>
  <c r="C72" i="12"/>
  <c r="G148" i="12"/>
  <c r="D115" i="11"/>
  <c r="F66" i="11"/>
  <c r="G71" i="11"/>
  <c r="C115" i="11"/>
  <c r="E140" i="11"/>
  <c r="E7" i="11"/>
  <c r="C7" i="11"/>
  <c r="D7" i="11"/>
  <c r="F7" i="11"/>
  <c r="G7" i="11"/>
  <c r="E61" i="11"/>
  <c r="F61" i="11"/>
  <c r="B7" i="11"/>
  <c r="C140" i="11"/>
  <c r="D88" i="11"/>
  <c r="C106" i="11"/>
  <c r="F92" i="11"/>
  <c r="B71" i="11"/>
  <c r="G66" i="11"/>
  <c r="H71" i="11"/>
  <c r="C71" i="11"/>
  <c r="E71" i="11"/>
  <c r="D71" i="11"/>
  <c r="H6" i="11"/>
  <c r="F71" i="11"/>
  <c r="H66" i="11"/>
  <c r="I66" i="11"/>
  <c r="B66" i="11"/>
  <c r="C66" i="11"/>
  <c r="D66" i="11"/>
  <c r="E66" i="11"/>
  <c r="E38" i="11"/>
  <c r="F38" i="11"/>
  <c r="D32" i="11"/>
  <c r="C33" i="11" s="1"/>
  <c r="C61" i="11"/>
  <c r="D61" i="11"/>
  <c r="D92" i="11"/>
  <c r="C88" i="11"/>
  <c r="E92" i="11"/>
  <c r="G140" i="11"/>
  <c r="C225" i="9"/>
  <c r="B225" i="9"/>
  <c r="C221" i="9"/>
  <c r="B221" i="9"/>
  <c r="C217" i="9"/>
  <c r="B217" i="9"/>
  <c r="C213" i="9"/>
  <c r="B213" i="9"/>
  <c r="C209" i="9"/>
  <c r="B209" i="9"/>
  <c r="C205" i="9"/>
  <c r="B205" i="9"/>
  <c r="C201" i="9"/>
  <c r="B201" i="9"/>
  <c r="D196" i="9"/>
  <c r="E196" i="9"/>
  <c r="F196" i="9"/>
  <c r="G196" i="9"/>
  <c r="C196" i="9"/>
  <c r="D191" i="9"/>
  <c r="C191" i="9"/>
  <c r="C187" i="9"/>
  <c r="D187" i="9"/>
  <c r="E187" i="9"/>
  <c r="F187" i="9"/>
  <c r="G187" i="9"/>
  <c r="H187" i="9"/>
  <c r="I187" i="9"/>
  <c r="B187" i="9"/>
  <c r="C182" i="9"/>
  <c r="B182" i="9"/>
  <c r="C177" i="9"/>
  <c r="B177" i="9"/>
  <c r="C172" i="9"/>
  <c r="B172" i="9"/>
  <c r="C168" i="9"/>
  <c r="D168" i="9"/>
  <c r="E168" i="9"/>
  <c r="F168" i="9"/>
  <c r="G168" i="9"/>
  <c r="H168" i="9"/>
  <c r="I168" i="9"/>
  <c r="B168" i="9"/>
  <c r="C163" i="9"/>
  <c r="B163" i="9"/>
  <c r="B158" i="9"/>
  <c r="C158" i="9"/>
  <c r="D158" i="9"/>
  <c r="E158" i="9"/>
  <c r="F158" i="9"/>
  <c r="G158" i="9"/>
  <c r="H158" i="9"/>
  <c r="I158" i="9"/>
  <c r="J158" i="9"/>
  <c r="K158" i="9"/>
  <c r="L158" i="9"/>
  <c r="M158" i="9"/>
  <c r="A158" i="9"/>
  <c r="M144" i="9"/>
  <c r="N144" i="9"/>
  <c r="O144" i="9"/>
  <c r="P144" i="9"/>
  <c r="C152" i="9"/>
  <c r="B152" i="9"/>
  <c r="B148" i="9"/>
  <c r="C148" i="9"/>
  <c r="D148" i="9"/>
  <c r="E148" i="9"/>
  <c r="F148" i="9"/>
  <c r="G148" i="9"/>
  <c r="H148" i="9"/>
  <c r="I148" i="9"/>
  <c r="J148" i="9"/>
  <c r="K148" i="9"/>
  <c r="L148" i="9"/>
  <c r="A148" i="9"/>
  <c r="B144" i="9"/>
  <c r="C144" i="9"/>
  <c r="D144" i="9"/>
  <c r="E144" i="9"/>
  <c r="F144" i="9"/>
  <c r="G144" i="9"/>
  <c r="H144" i="9"/>
  <c r="I144" i="9"/>
  <c r="J144" i="9"/>
  <c r="K144" i="9"/>
  <c r="L144" i="9"/>
  <c r="A144" i="9"/>
  <c r="C135" i="9"/>
  <c r="B135" i="9"/>
  <c r="F131" i="9"/>
  <c r="E131" i="9"/>
  <c r="D131" i="9"/>
  <c r="C131" i="9"/>
  <c r="B131" i="9"/>
  <c r="A131" i="9"/>
  <c r="B140" i="9"/>
  <c r="C140" i="9"/>
  <c r="D140" i="9"/>
  <c r="E140" i="9"/>
  <c r="A140" i="9"/>
  <c r="D82" i="9"/>
  <c r="E82" i="9"/>
  <c r="F82" i="9"/>
  <c r="G82" i="9"/>
  <c r="H82" i="9"/>
  <c r="I82" i="9"/>
  <c r="J82" i="9"/>
  <c r="C82" i="9"/>
  <c r="G77" i="9"/>
  <c r="F77" i="9"/>
  <c r="E77" i="9"/>
  <c r="D77" i="9"/>
  <c r="D72" i="9"/>
  <c r="C72" i="9"/>
  <c r="C67" i="9"/>
  <c r="B67" i="9"/>
  <c r="B14" i="9"/>
  <c r="C14" i="9"/>
  <c r="D14" i="9"/>
  <c r="E14" i="9"/>
  <c r="F14" i="9"/>
  <c r="G14" i="9"/>
  <c r="H14" i="9"/>
  <c r="I14" i="9"/>
  <c r="A14" i="9"/>
  <c r="E126" i="9"/>
  <c r="E125" i="9"/>
  <c r="E124" i="9"/>
  <c r="E123" i="9"/>
  <c r="E122" i="9"/>
  <c r="E121" i="9"/>
  <c r="E120" i="9"/>
  <c r="E119" i="9"/>
  <c r="A117" i="9"/>
  <c r="F117" i="9"/>
  <c r="E117" i="9"/>
  <c r="D117" i="9"/>
  <c r="C117" i="9"/>
  <c r="B117" i="9"/>
  <c r="D3" i="9"/>
  <c r="E113" i="9"/>
  <c r="F113" i="9"/>
  <c r="G113" i="9"/>
  <c r="H113" i="9"/>
  <c r="I113" i="9"/>
  <c r="J113" i="9"/>
  <c r="K113" i="9"/>
  <c r="L113" i="9"/>
  <c r="M113" i="9"/>
  <c r="D113" i="9"/>
  <c r="F108" i="9"/>
  <c r="E108" i="9"/>
  <c r="D108" i="9"/>
  <c r="C108" i="9"/>
  <c r="C103" i="9"/>
  <c r="B103" i="9"/>
  <c r="E99" i="9"/>
  <c r="C95" i="9"/>
  <c r="D95" i="9"/>
  <c r="E95" i="9"/>
  <c r="F95" i="9"/>
  <c r="B95" i="9"/>
  <c r="C90" i="9"/>
  <c r="B90" i="9"/>
  <c r="B86" i="9"/>
  <c r="C86" i="9"/>
  <c r="D86" i="9"/>
  <c r="A86" i="9"/>
  <c r="B63" i="9"/>
  <c r="C63" i="9"/>
  <c r="D63" i="9"/>
  <c r="E63" i="9"/>
  <c r="F63" i="9"/>
  <c r="G63" i="9"/>
  <c r="H63" i="9"/>
  <c r="I63" i="9"/>
  <c r="J63" i="9"/>
  <c r="K63" i="9"/>
  <c r="L63" i="9"/>
  <c r="M63" i="9"/>
  <c r="A63" i="9"/>
  <c r="B23" i="9"/>
  <c r="D23" i="9"/>
  <c r="C23" i="9"/>
  <c r="C18" i="9"/>
  <c r="B18" i="9"/>
  <c r="C57" i="9"/>
  <c r="B57" i="9"/>
  <c r="F53" i="9"/>
  <c r="E53" i="9"/>
  <c r="D53" i="9"/>
  <c r="C53" i="9"/>
  <c r="B53" i="9"/>
  <c r="C48" i="9"/>
  <c r="B48" i="9"/>
  <c r="D43" i="9"/>
  <c r="C43" i="9"/>
  <c r="E39" i="9"/>
  <c r="E37" i="9"/>
  <c r="D34" i="9"/>
  <c r="C34" i="9"/>
  <c r="B31" i="9"/>
  <c r="D27" i="9"/>
  <c r="C27" i="9"/>
  <c r="B27" i="9"/>
  <c r="D9" i="9"/>
  <c r="C9" i="9"/>
  <c r="B9" i="9"/>
  <c r="B3" i="4"/>
  <c r="B3" i="3"/>
  <c r="B3" i="2"/>
  <c r="B54" i="2" s="1"/>
  <c r="C4" i="9"/>
  <c r="C51" i="6"/>
  <c r="B2" i="8"/>
  <c r="C97" i="8"/>
  <c r="B97" i="8"/>
  <c r="A74" i="8"/>
  <c r="C91" i="8"/>
  <c r="D91" i="8"/>
  <c r="E91" i="8"/>
  <c r="F91" i="8"/>
  <c r="G91" i="8"/>
  <c r="H91" i="8"/>
  <c r="B91" i="8"/>
  <c r="E77" i="4"/>
  <c r="D77" i="4"/>
  <c r="E83" i="8"/>
  <c r="D83" i="8"/>
  <c r="C83" i="8"/>
  <c r="B83" i="8"/>
  <c r="C78" i="8"/>
  <c r="B78" i="8"/>
  <c r="C41" i="8"/>
  <c r="D41" i="8"/>
  <c r="E41" i="8"/>
  <c r="F41" i="8"/>
  <c r="G41" i="8"/>
  <c r="H41" i="8"/>
  <c r="I41" i="8"/>
  <c r="J41" i="8"/>
  <c r="B41" i="8"/>
  <c r="E34" i="4"/>
  <c r="E33" i="8"/>
  <c r="C20" i="8"/>
  <c r="B20" i="8"/>
  <c r="I149" i="8"/>
  <c r="H149" i="8"/>
  <c r="G149" i="8"/>
  <c r="F149" i="8"/>
  <c r="E149" i="8"/>
  <c r="D149" i="8"/>
  <c r="C149" i="8"/>
  <c r="B149" i="8"/>
  <c r="A149" i="8"/>
  <c r="C142" i="8"/>
  <c r="B142" i="8"/>
  <c r="P138" i="8"/>
  <c r="O138" i="8"/>
  <c r="N138" i="8"/>
  <c r="M138" i="8"/>
  <c r="L138" i="8"/>
  <c r="K138" i="8"/>
  <c r="J138" i="8"/>
  <c r="I138" i="8"/>
  <c r="H138" i="8"/>
  <c r="G138" i="8"/>
  <c r="F138" i="8"/>
  <c r="E138" i="8"/>
  <c r="D138" i="8"/>
  <c r="C138" i="8"/>
  <c r="B138" i="8"/>
  <c r="A138" i="8"/>
  <c r="L134" i="8"/>
  <c r="K134" i="8"/>
  <c r="J134" i="8"/>
  <c r="I134" i="8"/>
  <c r="H134" i="8"/>
  <c r="G134" i="8"/>
  <c r="F134" i="8"/>
  <c r="E134" i="8"/>
  <c r="D134" i="8"/>
  <c r="C134" i="8"/>
  <c r="B134" i="8"/>
  <c r="A134" i="8"/>
  <c r="E130" i="8"/>
  <c r="D130" i="8"/>
  <c r="C130" i="8"/>
  <c r="B130" i="8"/>
  <c r="A130" i="8"/>
  <c r="C125" i="8"/>
  <c r="B125" i="8"/>
  <c r="G121" i="8"/>
  <c r="F121" i="8"/>
  <c r="E121" i="8"/>
  <c r="D121" i="8"/>
  <c r="C121" i="8"/>
  <c r="B121" i="8"/>
  <c r="A121" i="8"/>
  <c r="G114" i="8"/>
  <c r="F114" i="8"/>
  <c r="E114" i="8"/>
  <c r="D114" i="8"/>
  <c r="C114" i="8"/>
  <c r="B114" i="8"/>
  <c r="C110" i="8"/>
  <c r="C107" i="8"/>
  <c r="B107" i="8"/>
  <c r="H102" i="8"/>
  <c r="G102" i="8"/>
  <c r="F102" i="8"/>
  <c r="E102" i="8"/>
  <c r="D102" i="8"/>
  <c r="C102" i="8"/>
  <c r="B102" i="8"/>
  <c r="H87" i="8"/>
  <c r="G87" i="8"/>
  <c r="F87" i="8"/>
  <c r="E87" i="8"/>
  <c r="D87" i="8"/>
  <c r="C87" i="8"/>
  <c r="B87" i="8"/>
  <c r="G69" i="8"/>
  <c r="F69" i="8"/>
  <c r="E69" i="8"/>
  <c r="D69" i="8"/>
  <c r="C69" i="8"/>
  <c r="B69" i="8"/>
  <c r="H65" i="8"/>
  <c r="G65" i="8"/>
  <c r="F65" i="8"/>
  <c r="E65" i="8"/>
  <c r="D65" i="8"/>
  <c r="C65" i="8"/>
  <c r="B65" i="8"/>
  <c r="A65" i="8"/>
  <c r="G61" i="8"/>
  <c r="F61" i="8"/>
  <c r="E61" i="8"/>
  <c r="D61" i="8"/>
  <c r="C61" i="8"/>
  <c r="B61" i="8"/>
  <c r="H57" i="8"/>
  <c r="G57" i="8"/>
  <c r="F57" i="8"/>
  <c r="E57" i="8"/>
  <c r="D57" i="8"/>
  <c r="C57" i="8"/>
  <c r="B57" i="8"/>
  <c r="A57" i="8"/>
  <c r="I51" i="8"/>
  <c r="H51" i="8"/>
  <c r="G51" i="8"/>
  <c r="F51" i="8"/>
  <c r="E51" i="8"/>
  <c r="D51" i="8"/>
  <c r="C51" i="8"/>
  <c r="B51" i="8"/>
  <c r="A51" i="8"/>
  <c r="C46" i="8"/>
  <c r="B46" i="8"/>
  <c r="K37" i="8"/>
  <c r="J37" i="8"/>
  <c r="I37" i="8"/>
  <c r="H37" i="8"/>
  <c r="G37" i="8"/>
  <c r="F37" i="8"/>
  <c r="E37" i="8"/>
  <c r="D37" i="8"/>
  <c r="C37" i="8"/>
  <c r="B37" i="8"/>
  <c r="D33" i="8"/>
  <c r="C33" i="8"/>
  <c r="B33" i="8"/>
  <c r="C28" i="8"/>
  <c r="B28" i="8"/>
  <c r="A24" i="8"/>
  <c r="D15" i="8"/>
  <c r="C15" i="8"/>
  <c r="C10" i="8"/>
  <c r="B10" i="8"/>
  <c r="I6" i="8"/>
  <c r="H6" i="8"/>
  <c r="G6" i="8"/>
  <c r="F6" i="8"/>
  <c r="E6" i="8"/>
  <c r="D6" i="8"/>
  <c r="C6" i="8"/>
  <c r="B6" i="8"/>
  <c r="C21" i="8" l="1"/>
  <c r="D11" i="8"/>
  <c r="C153" i="9"/>
  <c r="B153" i="9"/>
  <c r="C192" i="9"/>
  <c r="D192" i="9"/>
  <c r="B51" i="6"/>
  <c r="B56" i="14"/>
  <c r="C33" i="14"/>
  <c r="C56" i="14"/>
  <c r="C54" i="2"/>
  <c r="B33" i="11"/>
  <c r="B56" i="11"/>
  <c r="C56" i="11"/>
  <c r="D22" i="11"/>
  <c r="F22" i="11"/>
  <c r="E22" i="11"/>
  <c r="D16" i="11"/>
  <c r="B17" i="11" s="1"/>
  <c r="D109" i="9"/>
  <c r="B164" i="9"/>
  <c r="C183" i="9"/>
  <c r="B136" i="9"/>
  <c r="C164" i="9"/>
  <c r="C136" i="9"/>
  <c r="B173" i="9"/>
  <c r="C173" i="9"/>
  <c r="B178" i="9"/>
  <c r="C178" i="9"/>
  <c r="B183" i="9"/>
  <c r="F109" i="9"/>
  <c r="D78" i="9"/>
  <c r="G78" i="9"/>
  <c r="C109" i="9"/>
  <c r="E109" i="9"/>
  <c r="D73" i="9"/>
  <c r="C73" i="9"/>
  <c r="E78" i="9"/>
  <c r="F78" i="9"/>
  <c r="B68" i="9"/>
  <c r="C68" i="9"/>
  <c r="B104" i="9"/>
  <c r="C91" i="9"/>
  <c r="C104" i="9"/>
  <c r="B91" i="9"/>
  <c r="B19" i="9"/>
  <c r="C19" i="9"/>
  <c r="B58" i="9"/>
  <c r="D28" i="9"/>
  <c r="B10" i="9"/>
  <c r="D10" i="9"/>
  <c r="C58" i="9"/>
  <c r="B28" i="9"/>
  <c r="C35" i="9"/>
  <c r="C28" i="9"/>
  <c r="C44" i="9"/>
  <c r="D44" i="9"/>
  <c r="B49" i="9"/>
  <c r="C49" i="9"/>
  <c r="C10" i="9"/>
  <c r="D35" i="9"/>
  <c r="C143" i="8"/>
  <c r="B126" i="8"/>
  <c r="C126" i="8"/>
  <c r="C98" i="8"/>
  <c r="B108" i="8"/>
  <c r="C108" i="8"/>
  <c r="B143" i="8"/>
  <c r="B98" i="8"/>
  <c r="C79" i="8"/>
  <c r="C47" i="8"/>
  <c r="B47" i="8"/>
  <c r="B79" i="8"/>
  <c r="B29" i="8"/>
  <c r="C29" i="8"/>
  <c r="B11" i="8"/>
  <c r="B21" i="8"/>
  <c r="C11" i="8"/>
  <c r="C16" i="8"/>
  <c r="D16" i="8"/>
  <c r="B98" i="7"/>
  <c r="B99" i="7" s="1"/>
  <c r="F94" i="7"/>
  <c r="D94" i="7"/>
  <c r="F91" i="7"/>
  <c r="D91" i="7"/>
  <c r="F88" i="7"/>
  <c r="D88" i="7"/>
  <c r="H7" i="11" l="1"/>
  <c r="C17" i="11"/>
  <c r="E77" i="3"/>
  <c r="E76" i="7"/>
  <c r="B6" i="7"/>
  <c r="B7" i="7" s="1"/>
  <c r="D6" i="7"/>
  <c r="D7" i="7" s="1"/>
  <c r="L167" i="7"/>
  <c r="K167" i="7"/>
  <c r="J167" i="7"/>
  <c r="I167" i="7"/>
  <c r="H167" i="7"/>
  <c r="G167" i="7"/>
  <c r="F167" i="7"/>
  <c r="E167" i="7"/>
  <c r="D167" i="7"/>
  <c r="C167" i="7"/>
  <c r="B167" i="7"/>
  <c r="A167" i="7"/>
  <c r="G161" i="7"/>
  <c r="F161" i="7"/>
  <c r="E161" i="7"/>
  <c r="D161" i="7"/>
  <c r="C161" i="7"/>
  <c r="C156" i="7"/>
  <c r="B156" i="7"/>
  <c r="H147" i="7"/>
  <c r="G147" i="7"/>
  <c r="F147" i="7"/>
  <c r="E147" i="7"/>
  <c r="D147" i="7"/>
  <c r="C147" i="7"/>
  <c r="B147" i="7"/>
  <c r="C142" i="7"/>
  <c r="C143" i="7" s="1"/>
  <c r="B142" i="7"/>
  <c r="B143" i="7" s="1"/>
  <c r="L138" i="7"/>
  <c r="K138" i="7"/>
  <c r="J138" i="7"/>
  <c r="I138" i="7"/>
  <c r="H138" i="7"/>
  <c r="G138" i="7"/>
  <c r="F138" i="7"/>
  <c r="E138" i="7"/>
  <c r="D138" i="7"/>
  <c r="C138" i="7"/>
  <c r="B138" i="7"/>
  <c r="A138" i="7"/>
  <c r="K134" i="7"/>
  <c r="J134" i="7"/>
  <c r="I134" i="7"/>
  <c r="H134" i="7"/>
  <c r="G134" i="7"/>
  <c r="F134" i="7"/>
  <c r="E134" i="7"/>
  <c r="D134" i="7"/>
  <c r="C134" i="7"/>
  <c r="B134" i="7"/>
  <c r="A134" i="7"/>
  <c r="E129" i="7"/>
  <c r="D129" i="7"/>
  <c r="C129" i="7"/>
  <c r="B129" i="7"/>
  <c r="A129" i="7"/>
  <c r="D124" i="7"/>
  <c r="D125" i="7" s="1"/>
  <c r="C124" i="7"/>
  <c r="C125" i="7" s="1"/>
  <c r="B124" i="7"/>
  <c r="B125" i="7" s="1"/>
  <c r="F120" i="7"/>
  <c r="E120" i="7"/>
  <c r="D120" i="7"/>
  <c r="C120" i="7"/>
  <c r="B120" i="7"/>
  <c r="A120" i="7"/>
  <c r="F115" i="7"/>
  <c r="E115" i="7"/>
  <c r="A114" i="7"/>
  <c r="C110" i="7"/>
  <c r="C111" i="7" s="1"/>
  <c r="B110" i="7"/>
  <c r="B111" i="7" s="1"/>
  <c r="D103" i="7"/>
  <c r="D104" i="7" s="1"/>
  <c r="C103" i="7"/>
  <c r="C104" i="7" s="1"/>
  <c r="B103" i="7"/>
  <c r="B104" i="7" s="1"/>
  <c r="D98" i="7"/>
  <c r="D99" i="7" s="1"/>
  <c r="C98" i="7"/>
  <c r="C99" i="7" s="1"/>
  <c r="A94" i="7"/>
  <c r="A91" i="7"/>
  <c r="A88" i="7"/>
  <c r="H84" i="7"/>
  <c r="G84" i="7"/>
  <c r="F84" i="7"/>
  <c r="E84" i="7"/>
  <c r="D84" i="7"/>
  <c r="C84" i="7"/>
  <c r="B84" i="7"/>
  <c r="G80" i="7"/>
  <c r="F80" i="7"/>
  <c r="E80" i="7"/>
  <c r="D80" i="7"/>
  <c r="C80" i="7"/>
  <c r="B80" i="7"/>
  <c r="D76" i="7"/>
  <c r="C76" i="7"/>
  <c r="B76" i="7"/>
  <c r="C71" i="7"/>
  <c r="C72" i="7" s="1"/>
  <c r="B71" i="7"/>
  <c r="B72" i="7" s="1"/>
  <c r="E67" i="7"/>
  <c r="E65" i="7"/>
  <c r="E62" i="7"/>
  <c r="A62" i="7"/>
  <c r="C57" i="7"/>
  <c r="C58" i="7" s="1"/>
  <c r="B57" i="7"/>
  <c r="B58" i="7" s="1"/>
  <c r="D52" i="7"/>
  <c r="C52" i="7"/>
  <c r="C48" i="7"/>
  <c r="C46" i="7"/>
  <c r="D43" i="7"/>
  <c r="C43" i="7"/>
  <c r="B40" i="7"/>
  <c r="C36" i="7"/>
  <c r="C37" i="7" s="1"/>
  <c r="B36" i="7"/>
  <c r="H31" i="7"/>
  <c r="G31" i="7"/>
  <c r="F31" i="7"/>
  <c r="E31" i="7"/>
  <c r="D31" i="7"/>
  <c r="C31" i="7"/>
  <c r="B31" i="7"/>
  <c r="C26" i="7"/>
  <c r="C27" i="7" s="1"/>
  <c r="B26" i="7"/>
  <c r="B27" i="7" s="1"/>
  <c r="A22" i="7"/>
  <c r="A20" i="7"/>
  <c r="I17" i="7"/>
  <c r="H17" i="7"/>
  <c r="G17" i="7"/>
  <c r="F17" i="7"/>
  <c r="E17" i="7"/>
  <c r="D17" i="7"/>
  <c r="C17" i="7"/>
  <c r="B17" i="7"/>
  <c r="A17" i="7"/>
  <c r="D12" i="7"/>
  <c r="D13" i="7" s="1"/>
  <c r="C12" i="7"/>
  <c r="C13" i="7" s="1"/>
  <c r="B12" i="7"/>
  <c r="B13" i="7" s="1"/>
  <c r="C6" i="7"/>
  <c r="C7" i="7" s="1"/>
  <c r="D114" i="6"/>
  <c r="C114" i="6"/>
  <c r="C110" i="6"/>
  <c r="D110" i="6"/>
  <c r="E110" i="6"/>
  <c r="F110" i="6"/>
  <c r="B110" i="6"/>
  <c r="C105" i="6"/>
  <c r="B105" i="6"/>
  <c r="M159" i="6"/>
  <c r="L159" i="6"/>
  <c r="K159" i="6"/>
  <c r="J159" i="6"/>
  <c r="I159" i="6"/>
  <c r="H159" i="6"/>
  <c r="G159" i="6"/>
  <c r="F159" i="6"/>
  <c r="E159" i="6"/>
  <c r="D159" i="6"/>
  <c r="C159" i="6"/>
  <c r="B159" i="6"/>
  <c r="A159" i="6"/>
  <c r="C153" i="6"/>
  <c r="G153" i="6"/>
  <c r="F153" i="6"/>
  <c r="E153" i="6"/>
  <c r="D153" i="6"/>
  <c r="C148" i="6"/>
  <c r="B148" i="6"/>
  <c r="N144" i="6"/>
  <c r="M144" i="6"/>
  <c r="L144" i="6"/>
  <c r="K144" i="6"/>
  <c r="J144" i="6"/>
  <c r="I144" i="6"/>
  <c r="H144" i="6"/>
  <c r="G144" i="6"/>
  <c r="F144" i="6"/>
  <c r="E144" i="6"/>
  <c r="D144" i="6"/>
  <c r="C144" i="6"/>
  <c r="B144" i="6"/>
  <c r="H139" i="6"/>
  <c r="G139" i="6"/>
  <c r="F139" i="6"/>
  <c r="E139" i="6"/>
  <c r="D139" i="6"/>
  <c r="C139" i="6"/>
  <c r="B139" i="6"/>
  <c r="C134" i="6"/>
  <c r="C135" i="6" s="1"/>
  <c r="B134" i="6"/>
  <c r="B135" i="6" s="1"/>
  <c r="L129" i="6"/>
  <c r="K129" i="6"/>
  <c r="J129" i="6"/>
  <c r="I129" i="6"/>
  <c r="H129" i="6"/>
  <c r="G129" i="6"/>
  <c r="F129" i="6"/>
  <c r="E129" i="6"/>
  <c r="D129" i="6"/>
  <c r="C129" i="6"/>
  <c r="B129" i="6"/>
  <c r="A129" i="6"/>
  <c r="L124" i="6"/>
  <c r="K124" i="6"/>
  <c r="J124" i="6"/>
  <c r="I124" i="6"/>
  <c r="H124" i="6"/>
  <c r="G124" i="6"/>
  <c r="F124" i="6"/>
  <c r="E124" i="6"/>
  <c r="D124" i="6"/>
  <c r="C124" i="6"/>
  <c r="B124" i="6"/>
  <c r="A124" i="6"/>
  <c r="E119" i="6"/>
  <c r="D119" i="6"/>
  <c r="C119" i="6"/>
  <c r="B119" i="6"/>
  <c r="A119" i="6"/>
  <c r="D100" i="6"/>
  <c r="E100" i="6"/>
  <c r="F100" i="6"/>
  <c r="G100" i="6"/>
  <c r="H100" i="6"/>
  <c r="C100" i="6"/>
  <c r="H96" i="6"/>
  <c r="G96" i="6"/>
  <c r="F96" i="6"/>
  <c r="E96" i="6"/>
  <c r="D96" i="6"/>
  <c r="C96" i="6"/>
  <c r="F91" i="6"/>
  <c r="E91" i="6"/>
  <c r="D91" i="6"/>
  <c r="C91" i="6"/>
  <c r="D87" i="6"/>
  <c r="C87" i="6"/>
  <c r="B83" i="6"/>
  <c r="B82" i="6"/>
  <c r="C78" i="6"/>
  <c r="C79" i="6" s="1"/>
  <c r="B78" i="6"/>
  <c r="B79" i="6" s="1"/>
  <c r="B12" i="6"/>
  <c r="C12" i="6"/>
  <c r="D12" i="6"/>
  <c r="E12" i="6"/>
  <c r="F12" i="6"/>
  <c r="G12" i="6"/>
  <c r="H12" i="6"/>
  <c r="I12" i="6"/>
  <c r="A12" i="6"/>
  <c r="C70" i="6"/>
  <c r="D70" i="6"/>
  <c r="E70" i="6"/>
  <c r="F70" i="6"/>
  <c r="G70" i="6"/>
  <c r="H70" i="6"/>
  <c r="B70" i="6"/>
  <c r="I65" i="6"/>
  <c r="H65" i="6"/>
  <c r="G65" i="6"/>
  <c r="F65" i="6"/>
  <c r="E65" i="6"/>
  <c r="D65" i="6"/>
  <c r="C65" i="6"/>
  <c r="B65" i="6"/>
  <c r="F60" i="6"/>
  <c r="E60" i="6"/>
  <c r="D60" i="6"/>
  <c r="C60" i="6"/>
  <c r="C55" i="6"/>
  <c r="B55" i="6"/>
  <c r="A42" i="6"/>
  <c r="F38" i="6"/>
  <c r="E38" i="6"/>
  <c r="D38" i="6"/>
  <c r="C33" i="6"/>
  <c r="B33" i="6" s="1"/>
  <c r="F22" i="6"/>
  <c r="E22" i="6"/>
  <c r="D22" i="6"/>
  <c r="K27" i="6"/>
  <c r="J27" i="6"/>
  <c r="I27" i="6"/>
  <c r="H27" i="6"/>
  <c r="G27" i="6"/>
  <c r="F27" i="6"/>
  <c r="E27" i="6"/>
  <c r="D27" i="6"/>
  <c r="C27" i="6"/>
  <c r="E6" i="6"/>
  <c r="B6" i="6"/>
  <c r="D6" i="6"/>
  <c r="G6" i="6"/>
  <c r="B17" i="6"/>
  <c r="C17" i="6" s="1"/>
  <c r="F6" i="6"/>
  <c r="C6" i="6"/>
  <c r="A65" i="7" l="1"/>
  <c r="E116" i="7"/>
  <c r="F116" i="7"/>
  <c r="C53" i="7"/>
  <c r="C44" i="7"/>
  <c r="B37" i="7"/>
  <c r="C115" i="6"/>
  <c r="D115" i="6"/>
  <c r="B106" i="6"/>
  <c r="C106" i="6"/>
  <c r="H66" i="6"/>
  <c r="C92" i="6"/>
  <c r="B66" i="6"/>
  <c r="I66" i="6"/>
  <c r="C66" i="6"/>
  <c r="F92" i="6"/>
  <c r="D66" i="6"/>
  <c r="E66" i="6"/>
  <c r="G66" i="6"/>
  <c r="F66" i="6"/>
  <c r="E71" i="6"/>
  <c r="D92" i="6"/>
  <c r="D71" i="6"/>
  <c r="D88" i="6"/>
  <c r="F71" i="6"/>
  <c r="C71" i="6"/>
  <c r="B71" i="6"/>
  <c r="H71" i="6"/>
  <c r="G71" i="6"/>
  <c r="E92" i="6"/>
  <c r="C61" i="6"/>
  <c r="F61" i="6"/>
  <c r="D61" i="6"/>
  <c r="E61" i="6"/>
  <c r="C149" i="6"/>
  <c r="B149" i="6"/>
  <c r="D148" i="7"/>
  <c r="G140" i="6"/>
  <c r="H140" i="6"/>
  <c r="F148" i="7"/>
  <c r="B140" i="6"/>
  <c r="G148" i="7"/>
  <c r="C88" i="6"/>
  <c r="C140" i="6"/>
  <c r="H148" i="7"/>
  <c r="B157" i="7"/>
  <c r="D140" i="6"/>
  <c r="C157" i="7"/>
  <c r="E140" i="6"/>
  <c r="B148" i="7"/>
  <c r="E148" i="7"/>
  <c r="F140" i="6"/>
  <c r="D53" i="7"/>
  <c r="C148" i="7"/>
  <c r="E23" i="6"/>
  <c r="H6" i="6"/>
  <c r="C13" i="6" s="1"/>
  <c r="F39" i="6"/>
  <c r="D44" i="7"/>
  <c r="B139" i="4"/>
  <c r="C139" i="4"/>
  <c r="D139" i="4"/>
  <c r="E139" i="4"/>
  <c r="F139" i="4"/>
  <c r="G139" i="4"/>
  <c r="H139" i="4"/>
  <c r="I139" i="4"/>
  <c r="A139" i="4"/>
  <c r="C132" i="4"/>
  <c r="B132" i="4"/>
  <c r="L128" i="4"/>
  <c r="M128" i="4"/>
  <c r="N128" i="4"/>
  <c r="O128" i="4"/>
  <c r="P128" i="4"/>
  <c r="B128" i="4"/>
  <c r="C128" i="4"/>
  <c r="D128" i="4"/>
  <c r="E128" i="4"/>
  <c r="F128" i="4"/>
  <c r="G128" i="4"/>
  <c r="H128" i="4"/>
  <c r="I128" i="4"/>
  <c r="J128" i="4"/>
  <c r="K128" i="4"/>
  <c r="A128" i="4"/>
  <c r="L124" i="4"/>
  <c r="B124" i="4"/>
  <c r="C124" i="4"/>
  <c r="D124" i="4"/>
  <c r="E124" i="4"/>
  <c r="F124" i="4"/>
  <c r="G124" i="4"/>
  <c r="H124" i="4"/>
  <c r="I124" i="4"/>
  <c r="J124" i="4"/>
  <c r="K124" i="4"/>
  <c r="A124" i="4"/>
  <c r="B120" i="4"/>
  <c r="C120" i="4"/>
  <c r="D120" i="4"/>
  <c r="E120" i="4"/>
  <c r="A120" i="4"/>
  <c r="C104" i="4"/>
  <c r="D104" i="4"/>
  <c r="E104" i="4"/>
  <c r="F104" i="4"/>
  <c r="G104" i="4"/>
  <c r="B104" i="4"/>
  <c r="C100" i="4"/>
  <c r="C97" i="4"/>
  <c r="B97" i="4"/>
  <c r="C115" i="4"/>
  <c r="B115" i="4"/>
  <c r="B111" i="4"/>
  <c r="C111" i="4"/>
  <c r="D111" i="4"/>
  <c r="E111" i="4"/>
  <c r="F111" i="4"/>
  <c r="G111" i="4"/>
  <c r="A111" i="4"/>
  <c r="B48" i="4"/>
  <c r="C48" i="4"/>
  <c r="D48" i="4"/>
  <c r="E48" i="4"/>
  <c r="F48" i="4"/>
  <c r="G48" i="4"/>
  <c r="H48" i="4"/>
  <c r="I48" i="4"/>
  <c r="A48" i="4"/>
  <c r="C92" i="4"/>
  <c r="D92" i="4"/>
  <c r="E92" i="4"/>
  <c r="F92" i="4"/>
  <c r="G92" i="4"/>
  <c r="H92" i="4"/>
  <c r="B92" i="4"/>
  <c r="C87" i="4"/>
  <c r="B87" i="4"/>
  <c r="C81" i="4"/>
  <c r="D81" i="4"/>
  <c r="E81" i="4"/>
  <c r="F81" i="4"/>
  <c r="G81" i="4"/>
  <c r="H81" i="4"/>
  <c r="B81" i="4"/>
  <c r="C77" i="4"/>
  <c r="B77" i="4"/>
  <c r="C72" i="4"/>
  <c r="B72" i="4"/>
  <c r="G66" i="4"/>
  <c r="F66" i="4"/>
  <c r="E66" i="4"/>
  <c r="D66" i="4"/>
  <c r="C66" i="4"/>
  <c r="B66" i="4"/>
  <c r="B62" i="4"/>
  <c r="C62" i="4"/>
  <c r="D62" i="4"/>
  <c r="E62" i="4"/>
  <c r="F62" i="4"/>
  <c r="G62" i="4"/>
  <c r="H62" i="4"/>
  <c r="A62" i="4"/>
  <c r="G58" i="4"/>
  <c r="F58" i="4"/>
  <c r="E58" i="4"/>
  <c r="D58" i="4"/>
  <c r="C58" i="4"/>
  <c r="B58" i="4"/>
  <c r="B54" i="4"/>
  <c r="C54" i="4"/>
  <c r="D54" i="4"/>
  <c r="E54" i="4"/>
  <c r="F54" i="4"/>
  <c r="G54" i="4"/>
  <c r="H54" i="4"/>
  <c r="A54" i="4"/>
  <c r="C43" i="4"/>
  <c r="B43" i="4"/>
  <c r="C38" i="4"/>
  <c r="D38" i="4"/>
  <c r="E38" i="4"/>
  <c r="F38" i="4"/>
  <c r="G38" i="4"/>
  <c r="H38" i="4"/>
  <c r="I38" i="4"/>
  <c r="J38" i="4"/>
  <c r="K38" i="4"/>
  <c r="B38" i="4"/>
  <c r="D34" i="4"/>
  <c r="C34" i="4"/>
  <c r="B34" i="4"/>
  <c r="C29" i="4"/>
  <c r="B29" i="4"/>
  <c r="A25" i="4"/>
  <c r="D16" i="4"/>
  <c r="C16" i="4"/>
  <c r="C21" i="4"/>
  <c r="B21" i="4"/>
  <c r="C11" i="4"/>
  <c r="D7" i="6" l="1"/>
  <c r="D17" i="6"/>
  <c r="B18" i="6" s="1"/>
  <c r="F23" i="6"/>
  <c r="D23" i="6"/>
  <c r="F7" i="6"/>
  <c r="G7" i="6"/>
  <c r="I13" i="6"/>
  <c r="C7" i="6"/>
  <c r="B7" i="6"/>
  <c r="H13" i="6"/>
  <c r="F13" i="6"/>
  <c r="B13" i="6"/>
  <c r="A13" i="6"/>
  <c r="E7" i="6"/>
  <c r="E13" i="6"/>
  <c r="D13" i="6"/>
  <c r="G13" i="6"/>
  <c r="D39" i="6"/>
  <c r="D33" i="6"/>
  <c r="E39" i="6"/>
  <c r="B11" i="4"/>
  <c r="C7" i="4"/>
  <c r="D7" i="4"/>
  <c r="E7" i="4"/>
  <c r="F7" i="4"/>
  <c r="G7" i="4"/>
  <c r="H7" i="4"/>
  <c r="I7" i="4"/>
  <c r="B7" i="4"/>
  <c r="H7" i="6" l="1"/>
  <c r="C18" i="6"/>
  <c r="B56" i="6"/>
  <c r="C34" i="6"/>
  <c r="C56" i="6"/>
  <c r="B34" i="6"/>
  <c r="E11" i="4"/>
  <c r="B169" i="3"/>
  <c r="C169" i="3"/>
  <c r="D169" i="3"/>
  <c r="E169" i="3"/>
  <c r="F169" i="3"/>
  <c r="G169" i="3"/>
  <c r="H169" i="3"/>
  <c r="I169" i="3"/>
  <c r="J169" i="3"/>
  <c r="K169" i="3"/>
  <c r="L169" i="3"/>
  <c r="A169" i="3"/>
  <c r="D163" i="3"/>
  <c r="E163" i="3"/>
  <c r="F163" i="3"/>
  <c r="G163" i="3"/>
  <c r="C163" i="3"/>
  <c r="C158" i="3"/>
  <c r="B158" i="3"/>
  <c r="C149" i="3"/>
  <c r="D149" i="3"/>
  <c r="E149" i="3"/>
  <c r="F149" i="3"/>
  <c r="G149" i="3"/>
  <c r="H149" i="3"/>
  <c r="B149" i="3"/>
  <c r="C144" i="3"/>
  <c r="B144" i="3"/>
  <c r="B140" i="3"/>
  <c r="C140" i="3"/>
  <c r="D140" i="3"/>
  <c r="E140" i="3"/>
  <c r="F140" i="3"/>
  <c r="G140" i="3"/>
  <c r="H140" i="3"/>
  <c r="I140" i="3"/>
  <c r="J140" i="3"/>
  <c r="K140" i="3"/>
  <c r="L140" i="3"/>
  <c r="A140" i="3"/>
  <c r="B136" i="3"/>
  <c r="C136" i="3"/>
  <c r="D136" i="3"/>
  <c r="E136" i="3"/>
  <c r="F136" i="3"/>
  <c r="G136" i="3"/>
  <c r="H136" i="3"/>
  <c r="I136" i="3"/>
  <c r="J136" i="3"/>
  <c r="K136" i="3"/>
  <c r="A136" i="3"/>
  <c r="B131" i="3"/>
  <c r="C131" i="3"/>
  <c r="D131" i="3"/>
  <c r="E131" i="3"/>
  <c r="A131" i="3"/>
  <c r="B122" i="3"/>
  <c r="C122" i="3"/>
  <c r="D122" i="3"/>
  <c r="E122" i="3"/>
  <c r="F122" i="3"/>
  <c r="A122" i="3"/>
  <c r="F117" i="3"/>
  <c r="E117" i="3"/>
  <c r="A116" i="3"/>
  <c r="C112" i="3"/>
  <c r="B112" i="3"/>
  <c r="D104" i="3"/>
  <c r="C104" i="3"/>
  <c r="B104" i="3"/>
  <c r="C99" i="3"/>
  <c r="D99" i="3"/>
  <c r="B99" i="3"/>
  <c r="A95" i="3"/>
  <c r="A92" i="3"/>
  <c r="A89" i="3"/>
  <c r="C85" i="3"/>
  <c r="D85" i="3"/>
  <c r="E85" i="3"/>
  <c r="F85" i="3"/>
  <c r="G85" i="3"/>
  <c r="H85" i="3"/>
  <c r="B85" i="3"/>
  <c r="C81" i="3"/>
  <c r="D81" i="3"/>
  <c r="E81" i="3"/>
  <c r="F81" i="3"/>
  <c r="G81" i="3"/>
  <c r="B81" i="3"/>
  <c r="D77" i="3"/>
  <c r="C77" i="3"/>
  <c r="B77" i="3"/>
  <c r="B133" i="4" l="1"/>
  <c r="B116" i="4"/>
  <c r="C133" i="4"/>
  <c r="B98" i="4"/>
  <c r="C98" i="4"/>
  <c r="C116" i="4"/>
  <c r="B88" i="4"/>
  <c r="C88" i="4"/>
  <c r="C73" i="4"/>
  <c r="B73" i="4"/>
  <c r="C30" i="4"/>
  <c r="C44" i="4"/>
  <c r="B30" i="4"/>
  <c r="B44" i="4"/>
  <c r="B12" i="4"/>
  <c r="D17" i="4"/>
  <c r="C22" i="4"/>
  <c r="C17" i="4"/>
  <c r="B22" i="4"/>
  <c r="C12" i="4"/>
  <c r="F150" i="3"/>
  <c r="E150" i="3"/>
  <c r="B159" i="3"/>
  <c r="D150" i="3"/>
  <c r="C159" i="3"/>
  <c r="C150" i="3"/>
  <c r="B150" i="3"/>
  <c r="H150" i="3"/>
  <c r="G150" i="3"/>
  <c r="C72" i="3"/>
  <c r="B72" i="3"/>
  <c r="E68" i="3"/>
  <c r="E66" i="3"/>
  <c r="E63" i="3"/>
  <c r="D126" i="3"/>
  <c r="C126" i="3"/>
  <c r="B126" i="3"/>
  <c r="C57" i="3"/>
  <c r="B57" i="3"/>
  <c r="D52" i="3"/>
  <c r="C52" i="3"/>
  <c r="C48" i="3"/>
  <c r="C46" i="3"/>
  <c r="D43" i="3"/>
  <c r="C43" i="3"/>
  <c r="B40" i="3"/>
  <c r="C36" i="3"/>
  <c r="B36" i="3"/>
  <c r="A63" i="3"/>
  <c r="A66" i="3" l="1"/>
  <c r="C53" i="3"/>
  <c r="D44" i="3"/>
  <c r="C44" i="3"/>
  <c r="D53" i="3"/>
  <c r="C31" i="3"/>
  <c r="D31" i="3"/>
  <c r="E31" i="3"/>
  <c r="F31" i="3"/>
  <c r="G31" i="3"/>
  <c r="H31" i="3"/>
  <c r="B31" i="3"/>
  <c r="C26" i="3"/>
  <c r="B26" i="3"/>
  <c r="A22" i="3"/>
  <c r="A20" i="3"/>
  <c r="B17" i="3"/>
  <c r="C17" i="3"/>
  <c r="D17" i="3"/>
  <c r="E17" i="3"/>
  <c r="F17" i="3"/>
  <c r="G17" i="3"/>
  <c r="H17" i="3"/>
  <c r="I17" i="3"/>
  <c r="A17" i="3"/>
  <c r="D10" i="3"/>
  <c r="C10" i="3"/>
  <c r="B10" i="3"/>
  <c r="D6" i="3"/>
  <c r="C6" i="3"/>
  <c r="B6" i="3"/>
  <c r="B134" i="2"/>
  <c r="C134" i="2"/>
  <c r="D134" i="2"/>
  <c r="E134" i="2"/>
  <c r="F134" i="2"/>
  <c r="G134" i="2"/>
  <c r="H134" i="2"/>
  <c r="I134" i="2"/>
  <c r="J134" i="2"/>
  <c r="K134" i="2"/>
  <c r="L134" i="2"/>
  <c r="M134" i="2"/>
  <c r="A134" i="2"/>
  <c r="D128" i="2"/>
  <c r="E128" i="2"/>
  <c r="F128" i="2"/>
  <c r="G128" i="2"/>
  <c r="C128" i="2"/>
  <c r="C123" i="2"/>
  <c r="B123" i="2"/>
  <c r="C119" i="2"/>
  <c r="D119" i="2"/>
  <c r="E119" i="2"/>
  <c r="F119" i="2"/>
  <c r="G119" i="2"/>
  <c r="H119" i="2"/>
  <c r="I119" i="2"/>
  <c r="J119" i="2"/>
  <c r="K119" i="2"/>
  <c r="L119" i="2"/>
  <c r="M119" i="2"/>
  <c r="N119" i="2"/>
  <c r="B119" i="2"/>
  <c r="E6" i="3" l="1"/>
  <c r="C114" i="2"/>
  <c r="D114" i="2"/>
  <c r="E114" i="2"/>
  <c r="F114" i="2"/>
  <c r="G114" i="2"/>
  <c r="H114" i="2"/>
  <c r="B114" i="2"/>
  <c r="C109" i="2"/>
  <c r="B109" i="2"/>
  <c r="B104" i="2"/>
  <c r="C104" i="2"/>
  <c r="D104" i="2"/>
  <c r="E104" i="2"/>
  <c r="F104" i="2"/>
  <c r="G104" i="2"/>
  <c r="H104" i="2"/>
  <c r="I104" i="2"/>
  <c r="J104" i="2"/>
  <c r="K104" i="2"/>
  <c r="L104" i="2"/>
  <c r="A104" i="2"/>
  <c r="B99" i="2"/>
  <c r="C99" i="2"/>
  <c r="D99" i="2"/>
  <c r="E99" i="2"/>
  <c r="F99" i="2"/>
  <c r="G99" i="2"/>
  <c r="H99" i="2"/>
  <c r="I99" i="2"/>
  <c r="J99" i="2"/>
  <c r="K99" i="2"/>
  <c r="L99" i="2"/>
  <c r="A99" i="2"/>
  <c r="B94" i="2"/>
  <c r="C94" i="2"/>
  <c r="D94" i="2"/>
  <c r="E94" i="2"/>
  <c r="A94" i="2"/>
  <c r="C89" i="2"/>
  <c r="D89" i="2"/>
  <c r="E89" i="2"/>
  <c r="F89" i="2"/>
  <c r="G89" i="2"/>
  <c r="B89" i="2"/>
  <c r="B145" i="3" l="1"/>
  <c r="C145" i="3"/>
  <c r="E118" i="3"/>
  <c r="F118" i="3"/>
  <c r="B113" i="3"/>
  <c r="C113" i="3"/>
  <c r="B105" i="3"/>
  <c r="C105" i="3"/>
  <c r="D105" i="3"/>
  <c r="D100" i="3"/>
  <c r="B100" i="3"/>
  <c r="C100" i="3"/>
  <c r="B73" i="3"/>
  <c r="C73" i="3"/>
  <c r="F115" i="2"/>
  <c r="C127" i="3"/>
  <c r="D127" i="3"/>
  <c r="B127" i="3"/>
  <c r="C58" i="3"/>
  <c r="B58" i="3"/>
  <c r="D7" i="3"/>
  <c r="C37" i="3"/>
  <c r="B37" i="3"/>
  <c r="D11" i="3"/>
  <c r="B7" i="3"/>
  <c r="B11" i="3"/>
  <c r="C27" i="3"/>
  <c r="C11" i="3"/>
  <c r="C7" i="3"/>
  <c r="B27" i="3"/>
  <c r="G115" i="2"/>
  <c r="E115" i="2"/>
  <c r="D115" i="2"/>
  <c r="C115" i="2"/>
  <c r="C124" i="2"/>
  <c r="B115" i="2"/>
  <c r="B124" i="2"/>
  <c r="H115" i="2"/>
  <c r="D83" i="2"/>
  <c r="C83" i="2"/>
  <c r="B79" i="2"/>
  <c r="C75" i="2"/>
  <c r="B75" i="2"/>
  <c r="I14" i="2"/>
  <c r="B14" i="2"/>
  <c r="C14" i="2"/>
  <c r="D14" i="2"/>
  <c r="E14" i="2"/>
  <c r="F14" i="2"/>
  <c r="G14" i="2"/>
  <c r="H14" i="2"/>
  <c r="A14" i="2"/>
  <c r="C68" i="2"/>
  <c r="D68" i="2"/>
  <c r="E68" i="2"/>
  <c r="F68" i="2"/>
  <c r="G68" i="2"/>
  <c r="H68" i="2"/>
  <c r="I68" i="2"/>
  <c r="B68" i="2"/>
  <c r="D63" i="2"/>
  <c r="B58" i="2"/>
  <c r="C58" i="2"/>
  <c r="C63" i="2"/>
  <c r="B19" i="2"/>
  <c r="C19" i="2" s="1"/>
  <c r="D19" i="2" s="1"/>
  <c r="A45" i="2"/>
  <c r="F41" i="2"/>
  <c r="E41" i="2"/>
  <c r="D41" i="2"/>
  <c r="C36" i="2"/>
  <c r="B36" i="2" s="1"/>
  <c r="E29" i="2"/>
  <c r="F29" i="2"/>
  <c r="G29" i="2"/>
  <c r="H29" i="2"/>
  <c r="I29" i="2"/>
  <c r="J29" i="2"/>
  <c r="K29" i="2"/>
  <c r="D29" i="2"/>
  <c r="C29" i="2"/>
  <c r="C84" i="2" l="1"/>
  <c r="D64" i="2"/>
  <c r="E69" i="2"/>
  <c r="C64" i="2"/>
  <c r="D69" i="2"/>
  <c r="C69" i="2"/>
  <c r="B69" i="2"/>
  <c r="I69" i="2"/>
  <c r="H69" i="2"/>
  <c r="G69" i="2"/>
  <c r="F69" i="2"/>
  <c r="D42" i="2"/>
  <c r="D24" i="2"/>
  <c r="F24" i="2"/>
  <c r="E24" i="2"/>
  <c r="E7" i="2"/>
  <c r="D7" i="2"/>
  <c r="B7" i="2"/>
  <c r="F42" i="2" l="1"/>
  <c r="E42" i="2"/>
  <c r="D36" i="2"/>
  <c r="F7" i="2"/>
  <c r="E8" i="2" s="1"/>
  <c r="B110" i="2" l="1"/>
  <c r="C110" i="2"/>
  <c r="B15" i="2"/>
  <c r="D15" i="2"/>
  <c r="C76" i="2"/>
  <c r="E15" i="2"/>
  <c r="H15" i="2"/>
  <c r="C15" i="2"/>
  <c r="D84" i="2"/>
  <c r="A15" i="2"/>
  <c r="G15" i="2"/>
  <c r="I15" i="2"/>
  <c r="F15" i="2"/>
  <c r="B76" i="2"/>
  <c r="B37" i="2"/>
  <c r="C59" i="2"/>
  <c r="B59" i="2"/>
  <c r="F25" i="2"/>
  <c r="C37" i="2"/>
  <c r="B20" i="2"/>
  <c r="D25" i="2"/>
  <c r="E25" i="2"/>
  <c r="D8" i="2"/>
  <c r="B8" i="2"/>
  <c r="C8" i="2"/>
  <c r="C20" i="2" l="1"/>
  <c r="F8" i="2"/>
</calcChain>
</file>

<file path=xl/sharedStrings.xml><?xml version="1.0" encoding="utf-8"?>
<sst xmlns="http://schemas.openxmlformats.org/spreadsheetml/2006/main" count="13562" uniqueCount="2923">
  <si>
    <t>start</t>
  </si>
  <si>
    <t>end</t>
  </si>
  <si>
    <t>today</t>
  </si>
  <si>
    <t>diviceid</t>
  </si>
  <si>
    <t>date</t>
  </si>
  <si>
    <t>enqueteur</t>
  </si>
  <si>
    <t>admin1</t>
  </si>
  <si>
    <t>admin2</t>
  </si>
  <si>
    <t>admin3</t>
  </si>
  <si>
    <t>nom_ic</t>
  </si>
  <si>
    <t>fonction_ic</t>
  </si>
  <si>
    <t>secteur_ic</t>
  </si>
  <si>
    <t>secteur_ic/eau</t>
  </si>
  <si>
    <t>secteur_ic/hygiene</t>
  </si>
  <si>
    <t>secteur_ic/education</t>
  </si>
  <si>
    <t>secteur_ic/sante</t>
  </si>
  <si>
    <t>secteur_ic/marche</t>
  </si>
  <si>
    <t>fonction_ic_autre</t>
  </si>
  <si>
    <t>gps_eau</t>
  </si>
  <si>
    <t>point_eau_type</t>
  </si>
  <si>
    <t>point_eau_type_autre</t>
  </si>
  <si>
    <t>point_eau_fonctionnel</t>
  </si>
  <si>
    <t>point_eau_non_fonctionnel</t>
  </si>
  <si>
    <t>point_eau_non_fonctionnel/destruction</t>
  </si>
  <si>
    <t>point_eau_non_fonctionnel/contamination</t>
  </si>
  <si>
    <t>point_eau_non_fonctionnel/cadavre</t>
  </si>
  <si>
    <t>point_eau_non_fonctionnel/vol_equipement</t>
  </si>
  <si>
    <t>point_eau_non_fonctionnel/coupure_eau</t>
  </si>
  <si>
    <t>point_eau_non_fonctionnel/assechement_source</t>
  </si>
  <si>
    <t>point_eau_non_fonctionnel/non_acces</t>
  </si>
  <si>
    <t>point_eau_non_fonctionnel/degradation</t>
  </si>
  <si>
    <t>point_eau_non_fonctionnel/autre</t>
  </si>
  <si>
    <t>point_eau_non_fonctionnel_autre</t>
  </si>
  <si>
    <t>point_eau_utilisation</t>
  </si>
  <si>
    <t>point_eau_utilisateurs</t>
  </si>
  <si>
    <t>point_eau_attente</t>
  </si>
  <si>
    <t>point_eau_provenance_utilisateurs</t>
  </si>
  <si>
    <t>point_eau_provenance_utilisateurs_autre</t>
  </si>
  <si>
    <t>point_eau_frequentation</t>
  </si>
  <si>
    <t>point_eau_frequentation_evolution</t>
  </si>
  <si>
    <t>point_eau_frequentation_augmentation</t>
  </si>
  <si>
    <t>point_eau_frequentation_augmentation/destruction</t>
  </si>
  <si>
    <t>point_eau_frequentation_augmentation/insecurite</t>
  </si>
  <si>
    <t>point_eau_frequentation_augmentation/augmentation_population</t>
  </si>
  <si>
    <t>point_eau_frequentation_augmentation/deplaces</t>
  </si>
  <si>
    <t>point_eau_frequentation_augmentation/sensibilisation_eha</t>
  </si>
  <si>
    <t>point_eau_frequentation_augmentation/creation_rehab</t>
  </si>
  <si>
    <t>point_eau_frequentation_augmentation/nsp</t>
  </si>
  <si>
    <t>point_eau_frequentation_augmentation/autre</t>
  </si>
  <si>
    <t>point_eau_frequentation_augmentation_autre</t>
  </si>
  <si>
    <t>point_eau_frequentation_diminution</t>
  </si>
  <si>
    <t>point_eau_frequentation_diminution/rehabilitation</t>
  </si>
  <si>
    <t>point_eau_frequentation_diminution/insecurite</t>
  </si>
  <si>
    <t>point_eau_frequentation_diminution/diminution_population</t>
  </si>
  <si>
    <t>point_eau_frequentation_diminution/point_eau_prive</t>
  </si>
  <si>
    <t>point_eau_frequentation_diminution/dommages_evenements</t>
  </si>
  <si>
    <t>point_eau_frequentation_diminution/nsp</t>
  </si>
  <si>
    <t>point_eau_frequentation_diminution/autre</t>
  </si>
  <si>
    <t>point_eau_frequentation_diminution_autre</t>
  </si>
  <si>
    <t>point_eau_construction</t>
  </si>
  <si>
    <t>point_eau_construction/gvt</t>
  </si>
  <si>
    <t>point_eau_construction/mairie</t>
  </si>
  <si>
    <t>point_eau_construction/communaute</t>
  </si>
  <si>
    <t>point_eau_construction/secteur_prive</t>
  </si>
  <si>
    <t>point_eau_construction/ong_nationales</t>
  </si>
  <si>
    <t>point_eau_construction/ong_internationales</t>
  </si>
  <si>
    <t>point_eau_construction/organisation_religieuse</t>
  </si>
  <si>
    <t>point_eau_construction/nsp</t>
  </si>
  <si>
    <t>point_eau_construction/autre</t>
  </si>
  <si>
    <t>point_eau_construction_autre</t>
  </si>
  <si>
    <t>point_eau_payant</t>
  </si>
  <si>
    <t>point_eau_payant_modalite</t>
  </si>
  <si>
    <t>point_eau_payant_modalite_autre</t>
  </si>
  <si>
    <t>point_eau_payant_prix</t>
  </si>
  <si>
    <t>point_eau_prix_changement</t>
  </si>
  <si>
    <t>point_eau_prix_evolution</t>
  </si>
  <si>
    <t>point_eau_prix_augmentation</t>
  </si>
  <si>
    <t>point_eau_prix_augmentation/prix_equipement</t>
  </si>
  <si>
    <t>point_eau_prix_augmentation/prix_personnel</t>
  </si>
  <si>
    <t>point_eau_prix_augmentation/prix_maintenance</t>
  </si>
  <si>
    <t>point_eau_prix_augmentation/mode_gestion</t>
  </si>
  <si>
    <t>point_eau_prix_augmentation/nsp</t>
  </si>
  <si>
    <t>point_eau_prix_augmentation/autre</t>
  </si>
  <si>
    <t>point_eau_prix_augmentation_gestion</t>
  </si>
  <si>
    <t>point_eau_prix_augmentation_autre</t>
  </si>
  <si>
    <t>point_eau_prix_diminution</t>
  </si>
  <si>
    <t>point_eau_prix_diminution/prix_equipement</t>
  </si>
  <si>
    <t>point_eau_prix_diminution/prix_personnel</t>
  </si>
  <si>
    <t>point_eau_prix_diminution/prix_maintenance</t>
  </si>
  <si>
    <t>point_eau_prix_diminution/mode_gestion</t>
  </si>
  <si>
    <t>point_eau_prix_diminution/nsp</t>
  </si>
  <si>
    <t>point_eau_prix_diminution/autre</t>
  </si>
  <si>
    <t>point_eau_prix_diminution_gestion</t>
  </si>
  <si>
    <t>point_eau_prix_diminution_autre</t>
  </si>
  <si>
    <t>point_eau_collecteur_redevance</t>
  </si>
  <si>
    <t>point_eau_collecteur_redevance/constructeur</t>
  </si>
  <si>
    <t>point_eau_collecteur_redevance/mairie</t>
  </si>
  <si>
    <t>point_eau_collecteur_redevance/communaute</t>
  </si>
  <si>
    <t>point_eau_collecteur_redevance/gvt</t>
  </si>
  <si>
    <t>point_eau_collecteur_redevance/comite-gestion</t>
  </si>
  <si>
    <t>point_eau_collecteur_redevance/menage</t>
  </si>
  <si>
    <t>point_eau_collecteur_redevance/nsp</t>
  </si>
  <si>
    <t>point_eau_collecteur_redevance/autre</t>
  </si>
  <si>
    <t>point_eau_collecteur_redevance_autre</t>
  </si>
  <si>
    <t>point_eau_mecanisme_sanction</t>
  </si>
  <si>
    <t>point_eau_mecanisme_sanction_type</t>
  </si>
  <si>
    <t>point_eau_mecanisme_sanction_type/amende</t>
  </si>
  <si>
    <t>point_eau_mecanisme_sanction_type/fin_droits</t>
  </si>
  <si>
    <t>point_eau_mecanisme_sanction_type/fin_droits_indefinie</t>
  </si>
  <si>
    <t>point_eau_mecanisme_sanction_type/nsp</t>
  </si>
  <si>
    <t>point_eau_mecanisme_sanction_type/autre</t>
  </si>
  <si>
    <t>point_eau_mecanisme_sanction_type_autre</t>
  </si>
  <si>
    <t>point_eau_redevance_nature</t>
  </si>
  <si>
    <t>point_eau_fin_communautaire</t>
  </si>
  <si>
    <t>point_eau_fin_communautaire/dons_argent</t>
  </si>
  <si>
    <t>point_eau_fin_communautaire/dons_materiaux</t>
  </si>
  <si>
    <t>point_eau_fin_communautaire/nsp</t>
  </si>
  <si>
    <t>point_eau_fin_communautaire/autre</t>
  </si>
  <si>
    <t>point_eau_fin_communautaire/aucun</t>
  </si>
  <si>
    <t>point_eau_fin_communautaire_autre</t>
  </si>
  <si>
    <t>point_eau_contraintes_gestion</t>
  </si>
  <si>
    <t>point_eau_contraintes_gestion/financier</t>
  </si>
  <si>
    <t>point_eau_contraintes_gestion/materiel</t>
  </si>
  <si>
    <t>point_eau_contraintes_gestion/personnels_qualifies</t>
  </si>
  <si>
    <t>point_eau_contraintes_gestion/insecurite</t>
  </si>
  <si>
    <t>point_eau_contraintes_gestion/vols</t>
  </si>
  <si>
    <t>point_eau_contraintes_gestion/pression</t>
  </si>
  <si>
    <t>point_eau_contraintes_gestion/influences_politiques</t>
  </si>
  <si>
    <t>point_eau_contraintes_gestion/mauvaise_qualite</t>
  </si>
  <si>
    <t>point_eau_contraintes_gestion/finance_maintenance</t>
  </si>
  <si>
    <t>point_eau_contraintes_gestion/aucun</t>
  </si>
  <si>
    <t>point_eau_contraintes_gestion/nsp</t>
  </si>
  <si>
    <t>point_eau_contraintes_gestion/autre</t>
  </si>
  <si>
    <t>point_eau_contraintes_gestion_autre</t>
  </si>
  <si>
    <t>point_eau_acteurs_locaux</t>
  </si>
  <si>
    <t>point_eau_acteurs_locaux/mairie</t>
  </si>
  <si>
    <t>point_eau_acteurs_locaux/gvt</t>
  </si>
  <si>
    <t>point_eau_acteurs_locaux/ong_locales</t>
  </si>
  <si>
    <t>point_eau_acteurs_locaux/ong_nationales</t>
  </si>
  <si>
    <t>point_eau_acteurs_locaux/ong_Internationales</t>
  </si>
  <si>
    <t>point_eau_acteurs_locaux/leaders_communautaires</t>
  </si>
  <si>
    <t>point_eau_acteurs_locaux/chef_quartiers</t>
  </si>
  <si>
    <t>point_eau_acteurs_locaux/chef_village</t>
  </si>
  <si>
    <t>point_eau_acteurs_locaux/leaders_religieux</t>
  </si>
  <si>
    <t>point_eau_acteurs_locaux/aucun</t>
  </si>
  <si>
    <t>point_eau_acteurs_locaux/nsp</t>
  </si>
  <si>
    <t>point_eau_acteurs_locaux/autre</t>
  </si>
  <si>
    <t>point_eau_acteurs_locaux_autre</t>
  </si>
  <si>
    <t>point_eau_aide_fonctionnement</t>
  </si>
  <si>
    <t>point_eau_aide_fonctionnement_source</t>
  </si>
  <si>
    <t>point_eau_aide_fonctionnement_source/usagers</t>
  </si>
  <si>
    <t>point_eau_aide_fonctionnement_source/autorités</t>
  </si>
  <si>
    <t>point_eau_aide_fonctionnement_source/gouvernement</t>
  </si>
  <si>
    <t>point_eau_aide_fonctionnement_source/ong_locales</t>
  </si>
  <si>
    <t>point_eau_aide_fonctionnement_source/ong_internationales</t>
  </si>
  <si>
    <t>point_eau_aide_fonctionnement_source/nsp</t>
  </si>
  <si>
    <t>point_eau_aide_fonctionnement_source/autre</t>
  </si>
  <si>
    <t>point_eau_aide_fonctionnement_source_autre</t>
  </si>
  <si>
    <t>point_eau_aide_fonctionnement_type</t>
  </si>
  <si>
    <t>point_eau_aide_fonctionnement_type/subventions</t>
  </si>
  <si>
    <t>point_eau_aide_fonctionnement_type/dotation_materiaux</t>
  </si>
  <si>
    <t>point_eau_aide_fonctionnement_type/dotation_equipements</t>
  </si>
  <si>
    <t>point_eau_aide_fonctionnement_type/personnel</t>
  </si>
  <si>
    <t>point_eau_aide_fonctionnement_type/personnel_maintenance</t>
  </si>
  <si>
    <t>point_eau_aide_fonctionnement_type/rehab_bâtiments</t>
  </si>
  <si>
    <t>point_eau_aide_fonctionnement_type/rehab_equipements</t>
  </si>
  <si>
    <t>point_eau_aide_fonctionnement_type/construction</t>
  </si>
  <si>
    <t>point_eau_aide_fonctionnement_type/rehabilitation</t>
  </si>
  <si>
    <t>point_eau_aide_fonctionnement_type/sensibilisation</t>
  </si>
  <si>
    <t>point_eau_aide_fonctionnement_type/formation_gestion</t>
  </si>
  <si>
    <t>point_eau_aide_fonctionnement_type/nsp</t>
  </si>
  <si>
    <t>point_eau_aide_fonctionnement_type/autre</t>
  </si>
  <si>
    <t>point_eau_aide_fonctionnement_type_autre</t>
  </si>
  <si>
    <t>point_eau_aide_fonctionnement_satisfaction</t>
  </si>
  <si>
    <t>point_eau_aide_fonctionnement_insatisfaction_cause</t>
  </si>
  <si>
    <t>point_eau_aide_fonctionnement_insatisfaction_cause/insuffisant</t>
  </si>
  <si>
    <t>point_eau_aide_fonctionnement_insatisfaction_cause/inadapte</t>
  </si>
  <si>
    <t>point_eau_aide_fonctionnement_insatisfaction_cause/non_durable</t>
  </si>
  <si>
    <t>point_eau_aide_fonctionnement_insatisfaction_cause/corruption</t>
  </si>
  <si>
    <t>point_eau_aide_fonctionnement_insatisfaction_cause/autre</t>
  </si>
  <si>
    <t>point_eau_aide_fonctionnement_insatisfaction_cause_autre</t>
  </si>
  <si>
    <t>point_eau_amelioration</t>
  </si>
  <si>
    <t>point_eau_amelioration/subventions</t>
  </si>
  <si>
    <t>point_eau_amelioration/dotation_materiaux</t>
  </si>
  <si>
    <t>point_eau_amelioration/dotation_equipements</t>
  </si>
  <si>
    <t>point_eau_amelioration/personnel</t>
  </si>
  <si>
    <t>point_eau_amelioration/personnel_maintenance</t>
  </si>
  <si>
    <t>point_eau_amelioration/rehab_bâtiments</t>
  </si>
  <si>
    <t>point_eau_amelioration/rehab_equipements</t>
  </si>
  <si>
    <t>point_eau_amelioration/construction</t>
  </si>
  <si>
    <t>point_eau_amelioration/rehabilitation</t>
  </si>
  <si>
    <t>point_eau_amelioration/sensibilisation</t>
  </si>
  <si>
    <t>point_eau_amelioration/formation_gestion</t>
  </si>
  <si>
    <t>point_eau_amelioration/nsp</t>
  </si>
  <si>
    <t>point_eau_amelioration/autre</t>
  </si>
  <si>
    <t>point_eau_amelioration_autre</t>
  </si>
  <si>
    <t>latrines_gps</t>
  </si>
  <si>
    <t>latrines_type</t>
  </si>
  <si>
    <t>latrines_type_autre</t>
  </si>
  <si>
    <t>latrines_bati</t>
  </si>
  <si>
    <t>latrines_bati_autre</t>
  </si>
  <si>
    <t>latrines_fonctionnement</t>
  </si>
  <si>
    <t>latrines_fonctionnement_cause</t>
  </si>
  <si>
    <t>latrines_fonctionnement_cause/destruction</t>
  </si>
  <si>
    <t>latrines_fonctionnement_cause/non_fermees</t>
  </si>
  <si>
    <t>latrines_fonctionnement_cause/non_hygieniques</t>
  </si>
  <si>
    <t>latrines_fonctionnement_cause/saturees</t>
  </si>
  <si>
    <t>latrines_fonctionnement_cause/non_separees</t>
  </si>
  <si>
    <t>latrines_fonctionnement_cause/serpents</t>
  </si>
  <si>
    <t>latrines_fonctionnement_cause/degradation</t>
  </si>
  <si>
    <t>latrines_fonctionnement_cause/nsp</t>
  </si>
  <si>
    <t>latrines_fonctionnement_cause/autre</t>
  </si>
  <si>
    <t>latrines_fonctionnement_cause_autre</t>
  </si>
  <si>
    <t>latrines_saison_pluies</t>
  </si>
  <si>
    <t>latrines_genre</t>
  </si>
  <si>
    <t>latrines_hommes</t>
  </si>
  <si>
    <t>latrines_femmes</t>
  </si>
  <si>
    <t>latrines_verrou</t>
  </si>
  <si>
    <t>latrines_acces_nuit</t>
  </si>
  <si>
    <t>latrines_acces_nuit_cause</t>
  </si>
  <si>
    <t>latrines_acces_nuit_cause_autre</t>
  </si>
  <si>
    <t>latrines_lavage_mains</t>
  </si>
  <si>
    <t>latrines_utilisateurs</t>
  </si>
  <si>
    <t>latrines_attente</t>
  </si>
  <si>
    <t>latrines_provenance_utilisateurs</t>
  </si>
  <si>
    <t>latrines_provenance_utilisateurs_autre</t>
  </si>
  <si>
    <t>latrines_frequentation</t>
  </si>
  <si>
    <t>latrines_frequentation_evolution</t>
  </si>
  <si>
    <t>latrines_frequentation_augmentation</t>
  </si>
  <si>
    <t>latrines_frequentation_augmentation/latrines_detruites</t>
  </si>
  <si>
    <t>latrines_frequentation_augmentation/insecurite</t>
  </si>
  <si>
    <t>latrines_frequentation_augmentation/aug_population</t>
  </si>
  <si>
    <t>latrines_frequentation_augmentation/deplaces</t>
  </si>
  <si>
    <t>latrines_frequentation_augmentation/sensibilisation_eha</t>
  </si>
  <si>
    <t>latrines_frequentation_augmentation/rehab</t>
  </si>
  <si>
    <t>latrines_frequentation_augmentation/nsp</t>
  </si>
  <si>
    <t>latrines_frequentation_augmentation/autre</t>
  </si>
  <si>
    <t>latrines_frequentation_augmentation_autre</t>
  </si>
  <si>
    <t>latrines_frequentation_diminution</t>
  </si>
  <si>
    <t>latrines_frequentation_diminution/latrines_non_hygieniques</t>
  </si>
  <si>
    <t>latrines_frequentation_diminution/manque_maintenance</t>
  </si>
  <si>
    <t>latrines_frequentation_diminution/insecurite</t>
  </si>
  <si>
    <t>latrines_frequentation_diminution/diminution_population</t>
  </si>
  <si>
    <t>latrines_frequentation_diminution/latrines_privees</t>
  </si>
  <si>
    <t>latrines_frequentation_diminution/nsp</t>
  </si>
  <si>
    <t>latrines_frequentation_diminution/autre</t>
  </si>
  <si>
    <t>latrines_frequentation_diminution_autre</t>
  </si>
  <si>
    <t>latrines_construction</t>
  </si>
  <si>
    <t>latrines_construction/gvt</t>
  </si>
  <si>
    <t>latrines_construction/mairie</t>
  </si>
  <si>
    <t>latrines_construction/communaute</t>
  </si>
  <si>
    <t>latrines_construction/secteur_prive</t>
  </si>
  <si>
    <t>latrines_construction/ong_nationales</t>
  </si>
  <si>
    <t>latrines_construction/ong_internationales</t>
  </si>
  <si>
    <t>latrines_construction/organisation_religieuse</t>
  </si>
  <si>
    <t>latrines_construction/nsp</t>
  </si>
  <si>
    <t>latrines_construction/autre</t>
  </si>
  <si>
    <t>latrines_construction_autre</t>
  </si>
  <si>
    <t>latrines_comite_gestion</t>
  </si>
  <si>
    <t>latrines_payante</t>
  </si>
  <si>
    <t>latrines_payante_modalite</t>
  </si>
  <si>
    <t>latrines_payante_modalite_autre</t>
  </si>
  <si>
    <t>latrines_payante_prix</t>
  </si>
  <si>
    <t>latrines_prix_changement</t>
  </si>
  <si>
    <t>latrines_prix_evolution</t>
  </si>
  <si>
    <t>latrines_prix_augmentation</t>
  </si>
  <si>
    <t>latrines_prix_augmentation/prix_equipement</t>
  </si>
  <si>
    <t>latrines_prix_augmentation/prix_personnel</t>
  </si>
  <si>
    <t>latrines_prix_augmentation/prix_maintenance</t>
  </si>
  <si>
    <t>latrines_prix_augmentation/mode_gestion</t>
  </si>
  <si>
    <t>latrines_prix_augmentation/nsp</t>
  </si>
  <si>
    <t>latrines_prix_augmentation/autre</t>
  </si>
  <si>
    <t>latrines_prix_augmentation_mode_gestion</t>
  </si>
  <si>
    <t>latrines_prix_augmentation_autre</t>
  </si>
  <si>
    <t>latrines_prix_diminution</t>
  </si>
  <si>
    <t>latrines_prix_diminution/prix_equipement</t>
  </si>
  <si>
    <t>latrines_prix_diminution/prix_personnel</t>
  </si>
  <si>
    <t>latrines_prix_diminution/prix_maintenance</t>
  </si>
  <si>
    <t>latrines_prix_diminution/mode_gestion</t>
  </si>
  <si>
    <t>latrines_prix_diminution/nsp</t>
  </si>
  <si>
    <t>latrines_prix_diminution/autre</t>
  </si>
  <si>
    <t>latrines_prix_diminution_mode_gestion</t>
  </si>
  <si>
    <t>latrines_prix_diminution_autre</t>
  </si>
  <si>
    <t>latrines_redevance</t>
  </si>
  <si>
    <t>latrines_redevance/constructeur</t>
  </si>
  <si>
    <t>latrines_redevance/mairie</t>
  </si>
  <si>
    <t>latrines_redevance/communaute</t>
  </si>
  <si>
    <t>latrines_redevance/gvt</t>
  </si>
  <si>
    <t>latrines_redevance/comite-gestion</t>
  </si>
  <si>
    <t>latrines_redevance/menage</t>
  </si>
  <si>
    <t>latrines_redevance/nsp</t>
  </si>
  <si>
    <t>latrines_redevance/autre</t>
  </si>
  <si>
    <t>latrines_redevance_autre</t>
  </si>
  <si>
    <t>latrines_sanctions</t>
  </si>
  <si>
    <t>latrines_sanctions_type</t>
  </si>
  <si>
    <t>latrines_sanctions_type/amende</t>
  </si>
  <si>
    <t>latrines_sanctions_type/fin_droits</t>
  </si>
  <si>
    <t>latrines_sanctions_type/fin_droits_indefinie</t>
  </si>
  <si>
    <t>latrines_sanctions_type/nsp</t>
  </si>
  <si>
    <t>latrines_sanctions_type/autre</t>
  </si>
  <si>
    <t>latrines_sanctions_type_autre</t>
  </si>
  <si>
    <t>latrines_redevance_nature</t>
  </si>
  <si>
    <t>latrines_fin_communautaire</t>
  </si>
  <si>
    <t>latrines_fin_communautaire/dons_argent</t>
  </si>
  <si>
    <t>latrines_fin_communautaire/dons_materiaux</t>
  </si>
  <si>
    <t>latrines_fin_communautaire/nsp</t>
  </si>
  <si>
    <t>latrines_fin_communautaire/autre</t>
  </si>
  <si>
    <t>latrines_fin_communautaire/aucun</t>
  </si>
  <si>
    <t>latrines_fin_communautaire_autre</t>
  </si>
  <si>
    <t>latrines_contraintes_gestion</t>
  </si>
  <si>
    <t>latrines_contraintes_gestion/financier</t>
  </si>
  <si>
    <t>latrines_contraintes_gestion/materiel</t>
  </si>
  <si>
    <t>latrines_contraintes_gestion/personnels_qualifies</t>
  </si>
  <si>
    <t>latrines_contraintes_gestion/insecurite</t>
  </si>
  <si>
    <t>latrines_contraintes_gestion/vols</t>
  </si>
  <si>
    <t>latrines_contraintes_gestion/pression</t>
  </si>
  <si>
    <t>latrines_contraintes_gestion/influences_politiques</t>
  </si>
  <si>
    <t>latrines_contraintes_gestion/mauvaise_qualite</t>
  </si>
  <si>
    <t>latrines_contraintes_gestion/finance_maintenance</t>
  </si>
  <si>
    <t>latrines_contraintes_gestion/aucun</t>
  </si>
  <si>
    <t>latrines_contraintes_gestion/nsp</t>
  </si>
  <si>
    <t>latrines_contraintes_gestion/autre</t>
  </si>
  <si>
    <t>latrines_contraintes_gestion_autre</t>
  </si>
  <si>
    <t>latrines_acteurs_locaux</t>
  </si>
  <si>
    <t>latrines_acteurs_locaux/mairie</t>
  </si>
  <si>
    <t>latrines_acteurs_locaux/gvt</t>
  </si>
  <si>
    <t>latrines_acteurs_locaux/ong_locales</t>
  </si>
  <si>
    <t>latrines_acteurs_locaux/ong_nationales</t>
  </si>
  <si>
    <t>latrines_acteurs_locaux/ong_Internationales</t>
  </si>
  <si>
    <t>latrines_acteurs_locaux/leaders_communautaires</t>
  </si>
  <si>
    <t>latrines_acteurs_locaux/chef_quartiers</t>
  </si>
  <si>
    <t>latrines_acteurs_locaux/chef_village</t>
  </si>
  <si>
    <t>latrines_acteurs_locaux/leaders_religieux</t>
  </si>
  <si>
    <t>latrines_acteurs_locaux/aucun</t>
  </si>
  <si>
    <t>latrines_acteurs_locaux/nsp</t>
  </si>
  <si>
    <t>latrines_acteurs_locaux/autre</t>
  </si>
  <si>
    <t>latrines_acteurs_locaux_autre</t>
  </si>
  <si>
    <t>latrines_aide_fonctionnement</t>
  </si>
  <si>
    <t>latrines_aide_fonctionnement_source</t>
  </si>
  <si>
    <t>latrines_aide_fonctionnement_source/usagers</t>
  </si>
  <si>
    <t>latrines_aide_fonctionnement_source/autorités</t>
  </si>
  <si>
    <t>latrines_aide_fonctionnement_source/gouvernement</t>
  </si>
  <si>
    <t>latrines_aide_fonctionnement_source/ong_locales</t>
  </si>
  <si>
    <t>latrines_aide_fonctionnement_source/ong_internationales</t>
  </si>
  <si>
    <t>latrines_aide_fonctionnement_source/nsp</t>
  </si>
  <si>
    <t>latrines_aide_fonctionnement_source/autre</t>
  </si>
  <si>
    <t>latrines_aide_fonctionnement_source_autre</t>
  </si>
  <si>
    <t>latrines_aide_fonctionnement_type</t>
  </si>
  <si>
    <t>latrines_aide_fonctionnement_type/subventions</t>
  </si>
  <si>
    <t>latrines_aide_fonctionnement_type/dotation_materiaux</t>
  </si>
  <si>
    <t>latrines_aide_fonctionnement_type/dotation_equipements</t>
  </si>
  <si>
    <t>latrines_aide_fonctionnement_type/personnel</t>
  </si>
  <si>
    <t>latrines_aide_fonctionnement_type/personnel_maintenance</t>
  </si>
  <si>
    <t>latrines_aide_fonctionnement_type/rehab_bâtiments</t>
  </si>
  <si>
    <t>latrines_aide_fonctionnement_type/rehab_equipements</t>
  </si>
  <si>
    <t>latrines_aide_fonctionnement_type/construction</t>
  </si>
  <si>
    <t>latrines_aide_fonctionnement_type/rehabilitation</t>
  </si>
  <si>
    <t>latrines_aide_fonctionnement_type/sensibilisation</t>
  </si>
  <si>
    <t>latrines_aide_fonctionnement_type/formation_gestion</t>
  </si>
  <si>
    <t>latrines_aide_fonctionnement_type/nsp</t>
  </si>
  <si>
    <t>latrines_aide_fonctionnement_type/autre</t>
  </si>
  <si>
    <t>latrines_aide_fonctionnement_type_autre</t>
  </si>
  <si>
    <t>latrines_aide_fonctionnement_satisfaction</t>
  </si>
  <si>
    <t>latrines_aide_fonctionnement_insatisfaction_cause</t>
  </si>
  <si>
    <t>latrines_aide_fonctionnement_insatisfaction_cause/insuffisant</t>
  </si>
  <si>
    <t>latrines_aide_fonctionnement_insatisfaction_cause/inadapte</t>
  </si>
  <si>
    <t>latrines_aide_fonctionnement_insatisfaction_cause/non_durable</t>
  </si>
  <si>
    <t>latrines_aide_fonctionnement_insatisfaction_cause/corruption</t>
  </si>
  <si>
    <t>latrines_aide_fonctionnement_insatisfaction_cause/autre</t>
  </si>
  <si>
    <t>latrines_aide_fonctionnement_insatisfaction_cause_autre</t>
  </si>
  <si>
    <t>latrines_amelioration</t>
  </si>
  <si>
    <t>latrines_amelioration/subventions</t>
  </si>
  <si>
    <t>latrines_amelioration/dotation_materiaux</t>
  </si>
  <si>
    <t>latrines_amelioration/dotation_equipements</t>
  </si>
  <si>
    <t>latrines_amelioration/personnel</t>
  </si>
  <si>
    <t>latrines_amelioration/personnel_maintenance</t>
  </si>
  <si>
    <t>latrines_amelioration/rehab_bâtiments</t>
  </si>
  <si>
    <t>latrines_amelioration/rehab_equipements</t>
  </si>
  <si>
    <t>latrines_amelioration/construction</t>
  </si>
  <si>
    <t>latrines_amelioration/rehabilitation</t>
  </si>
  <si>
    <t>latrines_amelioration/sensibilisation</t>
  </si>
  <si>
    <t>latrines_amelioration/formation_gestion</t>
  </si>
  <si>
    <t>latrines_amelioration/nsp</t>
  </si>
  <si>
    <t>latrines_amelioration/autre</t>
  </si>
  <si>
    <t>latrines_amelioration_autre</t>
  </si>
  <si>
    <t>sante_gps</t>
  </si>
  <si>
    <t>sante_type</t>
  </si>
  <si>
    <t>sante_type_autre</t>
  </si>
  <si>
    <t>sante_fonctionnel</t>
  </si>
  <si>
    <t>sante_non_fonctionnel</t>
  </si>
  <si>
    <t>sante_non_fonctionnel/destruction</t>
  </si>
  <si>
    <t>sante_non_fonctionnel/pillages</t>
  </si>
  <si>
    <t>sante_non_fonctionnel/appro_elec_eau</t>
  </si>
  <si>
    <t>sante_non_fonctionnel/ressources_fin_equipement</t>
  </si>
  <si>
    <t>sante_non_fonctionnel/appro_medicaments</t>
  </si>
  <si>
    <t>sante_non_fonctionnel/population</t>
  </si>
  <si>
    <t>sante_non_fonctionnel/deplaces</t>
  </si>
  <si>
    <t>sante_non_fonctionnel/personnel</t>
  </si>
  <si>
    <t>sante_non_fonctionnel/ressources_fin</t>
  </si>
  <si>
    <t>sante_non_fonctionnel/insecurite</t>
  </si>
  <si>
    <t>sante_non_fonctionnel/nsp</t>
  </si>
  <si>
    <t>sante_non_fonctionnel/autre</t>
  </si>
  <si>
    <t>sante_non_fonctionnel_autre</t>
  </si>
  <si>
    <t>sante_latrines</t>
  </si>
  <si>
    <t>sante_latrines_nb</t>
  </si>
  <si>
    <t>sante_latrines_genre</t>
  </si>
  <si>
    <t>sante_latrines_hommes</t>
  </si>
  <si>
    <t>sante_latrines_femmes</t>
  </si>
  <si>
    <t>sante_latrines_patients</t>
  </si>
  <si>
    <t>sante_eau</t>
  </si>
  <si>
    <t>sante_eau_type</t>
  </si>
  <si>
    <t>sante_eau_type_autre</t>
  </si>
  <si>
    <t>sante_generateur</t>
  </si>
  <si>
    <t>sante_generateur_fonctionnel</t>
  </si>
  <si>
    <t>sante_generateur_heures</t>
  </si>
  <si>
    <t>sante_dommages</t>
  </si>
  <si>
    <t>sante_dommages_type</t>
  </si>
  <si>
    <t>sante_soins</t>
  </si>
  <si>
    <t>sante_soins/consult_curatives</t>
  </si>
  <si>
    <t>sante_soins/consult_prenatales</t>
  </si>
  <si>
    <t>sante_soins/accouchement</t>
  </si>
  <si>
    <t>sante_soins/mas</t>
  </si>
  <si>
    <t>sante_soins/violences_sexuelles</t>
  </si>
  <si>
    <t>sante_soins/maladies_infectieuses</t>
  </si>
  <si>
    <t>sante_soins/urgences_vitales</t>
  </si>
  <si>
    <t>sante_soins/chirurgie</t>
  </si>
  <si>
    <t>sante_soins/cesarienne</t>
  </si>
  <si>
    <t>sante_soins/pediatrie</t>
  </si>
  <si>
    <t>sante_soins/maternite</t>
  </si>
  <si>
    <t>sante_soins/soins_intensifs</t>
  </si>
  <si>
    <t>sante_soins/autre</t>
  </si>
  <si>
    <t>sante_soins_autre</t>
  </si>
  <si>
    <t>sante_vaccination</t>
  </si>
  <si>
    <t>sante_vaccination_type</t>
  </si>
  <si>
    <t>sante_vaccination_type/preval</t>
  </si>
  <si>
    <t>sante_vaccination_type/rougeole</t>
  </si>
  <si>
    <t>sante_vaccination_type/nsp</t>
  </si>
  <si>
    <t>sante_vaccination_type/autre</t>
  </si>
  <si>
    <t>sante_vaccination_type_autre</t>
  </si>
  <si>
    <t>sante_appui_psycho</t>
  </si>
  <si>
    <t>sante_appui_psycho_type</t>
  </si>
  <si>
    <t>sante_appui_psycho_type/psy_qualifie</t>
  </si>
  <si>
    <t>sante_appui_psycho_type/communaute</t>
  </si>
  <si>
    <t>sante_appui_psycho_type/ong</t>
  </si>
  <si>
    <t>sante_appui_psycho_type/nsp</t>
  </si>
  <si>
    <t>sante_appui_psycho_type/autre</t>
  </si>
  <si>
    <t>sante_appui_psycho_type_autre</t>
  </si>
  <si>
    <t>sante_patients_nb</t>
  </si>
  <si>
    <t>sante_patients_nb_changement</t>
  </si>
  <si>
    <t>sante_patients_evolution</t>
  </si>
  <si>
    <t>sante_patients_augmentation</t>
  </si>
  <si>
    <t>sante_patients_augmentation/population</t>
  </si>
  <si>
    <t>sante_patients_augmentation/deplaces</t>
  </si>
  <si>
    <t>sante_patients_augmentation/fermeture_structures_voisines</t>
  </si>
  <si>
    <t>sante_patients_augmentation/nouveaux_pbs</t>
  </si>
  <si>
    <t>sante_patients_augmentation/nouveaux_soins</t>
  </si>
  <si>
    <t>sante_patients_augmentation/renforcement_humanitaire</t>
  </si>
  <si>
    <t>sante_patients_augmentation/renforcement_gvt</t>
  </si>
  <si>
    <t>sante_patients_augmentation/reference_ong</t>
  </si>
  <si>
    <t>sante_patients_augmentation/nsp</t>
  </si>
  <si>
    <t>sante_patients_augmentation/autre</t>
  </si>
  <si>
    <t>sante_patients_augmentation_autre</t>
  </si>
  <si>
    <t>sante_patients_diminution</t>
  </si>
  <si>
    <t>sante_patients_diminution/fermeture_insecurite</t>
  </si>
  <si>
    <t>sante_patients_diminution/degradation_insecu</t>
  </si>
  <si>
    <t>sante_patients_diminution/degradation_ressources_fin</t>
  </si>
  <si>
    <t>sante_patients_diminution/population</t>
  </si>
  <si>
    <t>sante_patients_diminution/concurrence_ong</t>
  </si>
  <si>
    <t>sante_patients_diminution/nsp</t>
  </si>
  <si>
    <t>sante_patients_diminution/autre</t>
  </si>
  <si>
    <t>sante_patients_diminution_autre</t>
  </si>
  <si>
    <t>sante_service_saturation</t>
  </si>
  <si>
    <t>sante_travailleurs_nb</t>
  </si>
  <si>
    <t>sante_medecins_nb</t>
  </si>
  <si>
    <t>sante_infirmiers_nb</t>
  </si>
  <si>
    <t>sante_aides_soignants_nb</t>
  </si>
  <si>
    <t>sante_accoucheuses_nb</t>
  </si>
  <si>
    <t>sante_paramedical_nb</t>
  </si>
  <si>
    <t>sante_agents_communautaires_nb</t>
  </si>
  <si>
    <t>sante_support_nb</t>
  </si>
  <si>
    <t>sante_construction</t>
  </si>
  <si>
    <t>sante_construction/gvt</t>
  </si>
  <si>
    <t>sante_construction/mairie</t>
  </si>
  <si>
    <t>sante_construction/communaute</t>
  </si>
  <si>
    <t>sante_construction/secteur_prive</t>
  </si>
  <si>
    <t>sante_construction/ong_nationales</t>
  </si>
  <si>
    <t>sante_construction/ong_internationales</t>
  </si>
  <si>
    <t>sante_construction/organisation_religieuse</t>
  </si>
  <si>
    <t>sante_construction/nsp</t>
  </si>
  <si>
    <t>sante_construction/autre</t>
  </si>
  <si>
    <t>sante_construction_autre</t>
  </si>
  <si>
    <t>sante_payante</t>
  </si>
  <si>
    <t>sante_payante_exception</t>
  </si>
  <si>
    <t>sante_payante_exception/enfants</t>
  </si>
  <si>
    <t>sante_payante_exception/femme_enceinte</t>
  </si>
  <si>
    <t>sante_payante_exception/urgence</t>
  </si>
  <si>
    <t>sante_payante_exception/autre</t>
  </si>
  <si>
    <t>sante_payante_exception_urgence</t>
  </si>
  <si>
    <t>sante_payante_exception_autre</t>
  </si>
  <si>
    <t>sante_prix_changement</t>
  </si>
  <si>
    <t>sante_prix_evolution</t>
  </si>
  <si>
    <t>sante_prix_augmentation</t>
  </si>
  <si>
    <t>sante_prix_augmentation/loyer</t>
  </si>
  <si>
    <t>sante_prix_augmentation/equipements</t>
  </si>
  <si>
    <t>sante_prix_augmentation/baisse_subventions</t>
  </si>
  <si>
    <t>sante_prix_augmentation/salaires</t>
  </si>
  <si>
    <t>sante_prix_augmentation/prix_medicaments</t>
  </si>
  <si>
    <t>sante_prix_augmentation/pillages</t>
  </si>
  <si>
    <t>sante_prix_augmentation/nsp</t>
  </si>
  <si>
    <t>sante_prix_augmentation/autre</t>
  </si>
  <si>
    <t>sante_prix_augmentation_mode_gestion</t>
  </si>
  <si>
    <t>sante_prix_augmentation_autre</t>
  </si>
  <si>
    <t>sante_prix_diminution</t>
  </si>
  <si>
    <t>sante_prix_diminution/loyer</t>
  </si>
  <si>
    <t>sante_prix_diminution/equipements</t>
  </si>
  <si>
    <t>sante_prix_diminution/aide_exterieures</t>
  </si>
  <si>
    <t>sante_prix_diminution/subventions</t>
  </si>
  <si>
    <t>sante_prix_diminution/prix_medicaments</t>
  </si>
  <si>
    <t>sante_prix_diminution/appui_communaute</t>
  </si>
  <si>
    <t>sante_prix_diminution/nsp</t>
  </si>
  <si>
    <t>sante_prix_diminution/autre</t>
  </si>
  <si>
    <t>sante_prix_diminution_mode_gestion</t>
  </si>
  <si>
    <t>sante_prix_diminution_autre</t>
  </si>
  <si>
    <t>sante_fin_communautaire</t>
  </si>
  <si>
    <t>sante_fin_communautaire/dons_argent</t>
  </si>
  <si>
    <t>sante_fin_communautaire/dons_materiaux</t>
  </si>
  <si>
    <t>sante_fin_communautaire/nsp</t>
  </si>
  <si>
    <t>sante_fin_communautaire/autre</t>
  </si>
  <si>
    <t>sante_fin_communautaire/aucun</t>
  </si>
  <si>
    <t>sante_fin_communautaire_autre</t>
  </si>
  <si>
    <t>sante_mode_gestion</t>
  </si>
  <si>
    <t>sante_mode_gestion_autre</t>
  </si>
  <si>
    <t>sante_coges</t>
  </si>
  <si>
    <t>sante_contraintes_gestion</t>
  </si>
  <si>
    <t>sante_contraintes_gestion/ressources_fin</t>
  </si>
  <si>
    <t>sante_contraintes_gestion/decentralisation_salaires</t>
  </si>
  <si>
    <t>sante_contraintes_gestion/medicaments_nb</t>
  </si>
  <si>
    <t>sante_contraintes_gestion/medicaments_qualite</t>
  </si>
  <si>
    <t>sante_contraintes_gestion/medicaments_rue</t>
  </si>
  <si>
    <t>sante_contraintes_gestion/equipements</t>
  </si>
  <si>
    <t>sante_contraintes_gestion/personnels</t>
  </si>
  <si>
    <t>sante_contraintes_gestion/communication</t>
  </si>
  <si>
    <t>sante_contraintes_gestion/insecurite</t>
  </si>
  <si>
    <t>sante_contraintes_gestion/vols</t>
  </si>
  <si>
    <t>sante_contraintes_gestion/sur_utilisation</t>
  </si>
  <si>
    <t>sante_contraintes_gestion/information</t>
  </si>
  <si>
    <t>sante_contraintes_gestion/influences_politiques</t>
  </si>
  <si>
    <t>sante_contraintes_gestion/aucun</t>
  </si>
  <si>
    <t>sante_contraintes_gestion/nsp</t>
  </si>
  <si>
    <t>sante_contraintes_gestion/autre</t>
  </si>
  <si>
    <t>sante_contraintes_gestion_autre</t>
  </si>
  <si>
    <t>sante_acteurs_locaux</t>
  </si>
  <si>
    <t>sante_acteurs_locaux/mairie</t>
  </si>
  <si>
    <t>sante_acteurs_locaux/gvt</t>
  </si>
  <si>
    <t>sante_acteurs_locaux/ong_locales</t>
  </si>
  <si>
    <t>sante_acteurs_locaux/ong_nationales</t>
  </si>
  <si>
    <t>sante_acteurs_locaux/ong_Internationales</t>
  </si>
  <si>
    <t>sante_acteurs_locaux/leaders_communautaires</t>
  </si>
  <si>
    <t>sante_acteurs_locaux/chef_quartiers</t>
  </si>
  <si>
    <t>sante_acteurs_locaux/chef_village</t>
  </si>
  <si>
    <t>sante_acteurs_locaux/leaders_religieux</t>
  </si>
  <si>
    <t>sante_acteurs_locaux/aucun</t>
  </si>
  <si>
    <t>sante_acteurs_locaux/nsp</t>
  </si>
  <si>
    <t>sante_acteurs_locaux/autre</t>
  </si>
  <si>
    <t>sante_acteurs_locaux_autre</t>
  </si>
  <si>
    <t>sante_aide_fonctionnement</t>
  </si>
  <si>
    <t>sante_aide_fonctionnement_source</t>
  </si>
  <si>
    <t>sante_aide_fonctionnement_source/usagers</t>
  </si>
  <si>
    <t>sante_aide_fonctionnement_source/autorités</t>
  </si>
  <si>
    <t>sante_aide_fonctionnement_source/gouvernement</t>
  </si>
  <si>
    <t>sante_aide_fonctionnement_source/ong_locales</t>
  </si>
  <si>
    <t>sante_aide_fonctionnement_source/ong_internationales</t>
  </si>
  <si>
    <t>sante_aide_fonctionnement_source/nsp</t>
  </si>
  <si>
    <t>sante_aide_fonctionnement_source/autre</t>
  </si>
  <si>
    <t>sante_aide_fonctionnement_source_autre</t>
  </si>
  <si>
    <t>sante_aide_fonctionnement_type</t>
  </si>
  <si>
    <t>sante_aide_fonctionnement_type/subventions</t>
  </si>
  <si>
    <t>sante_aide_fonctionnement_type/dotation_materiaux</t>
  </si>
  <si>
    <t>sante_aide_fonctionnement_type/dotation_equipements</t>
  </si>
  <si>
    <t>sante_aide_fonctionnement_type/personnel</t>
  </si>
  <si>
    <t>sante_aide_fonctionnement_type/personnel_maintenance</t>
  </si>
  <si>
    <t>sante_aide_fonctionnement_type/rehab_bâtiments</t>
  </si>
  <si>
    <t>sante_aide_fonctionnement_type/rehab_equipements</t>
  </si>
  <si>
    <t>sante_aide_fonctionnement_type/construction</t>
  </si>
  <si>
    <t>sante_aide_fonctionnement_type/rehabilitation</t>
  </si>
  <si>
    <t>sante_aide_fonctionnement_type/sensibilisation</t>
  </si>
  <si>
    <t>sante_aide_fonctionnement_type/formation_gestion</t>
  </si>
  <si>
    <t>sante_aide_fonctionnement_type/nsp</t>
  </si>
  <si>
    <t>sante_aide_fonctionnement_type/autre</t>
  </si>
  <si>
    <t>sante_aide_fonctionnement_type_autre</t>
  </si>
  <si>
    <t>sante_aide_fonctionnement_satisfaction</t>
  </si>
  <si>
    <t>sante_aide_fonctionnement_insatisfaction_cause</t>
  </si>
  <si>
    <t>sante_aide_fonctionnement_insatisfaction_cause/insuffisant</t>
  </si>
  <si>
    <t>sante_aide_fonctionnement_insatisfaction_cause/inadapte</t>
  </si>
  <si>
    <t>sante_aide_fonctionnement_insatisfaction_cause/non_durable</t>
  </si>
  <si>
    <t>sante_aide_fonctionnement_insatisfaction_cause/corruption</t>
  </si>
  <si>
    <t>sante_aide_fonctionnement_insatisfaction_cause/autre</t>
  </si>
  <si>
    <t>sante_aide_fonctionnement_insatisfaction_cause_autre</t>
  </si>
  <si>
    <t>sante_amelioration</t>
  </si>
  <si>
    <t>sante_amelioration/subventions</t>
  </si>
  <si>
    <t>sante_amelioration/dotation_materiaux</t>
  </si>
  <si>
    <t>sante_amelioration/rehabilitation</t>
  </si>
  <si>
    <t>sante_amelioration/medicaments</t>
  </si>
  <si>
    <t>sante_amelioration/personnel</t>
  </si>
  <si>
    <t>sante_amelioration/dotation_equipements_medicaux</t>
  </si>
  <si>
    <t>sante_amelioration/dotation_equipements_maintenance</t>
  </si>
  <si>
    <t>sante_amelioration/formations_techniques</t>
  </si>
  <si>
    <t>sante_amelioration/formations_gestion</t>
  </si>
  <si>
    <t>sante_amelioration/supervision_rs</t>
  </si>
  <si>
    <t>sante_amelioration/supervision_district</t>
  </si>
  <si>
    <t>sante_amelioration/nsp</t>
  </si>
  <si>
    <t>sante_amelioration/autre</t>
  </si>
  <si>
    <t>sante_amelioration_autre</t>
  </si>
  <si>
    <t>note_covid</t>
  </si>
  <si>
    <t>covid_infos</t>
  </si>
  <si>
    <t>covid_infos_type</t>
  </si>
  <si>
    <t>covid_infos_type/symptomes</t>
  </si>
  <si>
    <t>covid_infos_type/transmission</t>
  </si>
  <si>
    <t>covid_infos_type/mesures_gvt</t>
  </si>
  <si>
    <t>covid_infos_type/msg_sensibilisation</t>
  </si>
  <si>
    <t>covid_infos_type/mesures_preventions</t>
  </si>
  <si>
    <t>covid_infos_type/nb_cas</t>
  </si>
  <si>
    <t>covid_infos_type/nsp</t>
  </si>
  <si>
    <t>covid_infos_type/autre</t>
  </si>
  <si>
    <t>covid_infos_type_autre</t>
  </si>
  <si>
    <t>covid_plan_alerte</t>
  </si>
  <si>
    <t>covid_plan_reponse</t>
  </si>
  <si>
    <t>covid_capacite_reponse</t>
  </si>
  <si>
    <t>covid_sensibilisation</t>
  </si>
  <si>
    <t>covid_sensibilisation_type</t>
  </si>
  <si>
    <t>covid_sensibilisation_type/symptomes</t>
  </si>
  <si>
    <t>covid_sensibilisation_type/propagation</t>
  </si>
  <si>
    <t>covid_sensibilisation_type/lavage_mains</t>
  </si>
  <si>
    <t>covid_sensibilisation_type/distanciations</t>
  </si>
  <si>
    <t>covid_sensibilisation_type/masque</t>
  </si>
  <si>
    <t>covid_sensibilisation_type/rassemblement</t>
  </si>
  <si>
    <t>covid_sensibilisation_type/traitement</t>
  </si>
  <si>
    <t>covid_sensibilisation_type/autre</t>
  </si>
  <si>
    <t>covid_sensibilisation_type_autre</t>
  </si>
  <si>
    <t>covid_sensibilisation_aide</t>
  </si>
  <si>
    <t>covid_sensibilisation_aide_source</t>
  </si>
  <si>
    <t>covid_sensibilisation_aide_source/gvt</t>
  </si>
  <si>
    <t>covid_sensibilisation_aide_source/ong_nat</t>
  </si>
  <si>
    <t>covid_sensibilisation_aide_source/ong_international</t>
  </si>
  <si>
    <t>covid_sensibilisation_aide_source/onu</t>
  </si>
  <si>
    <t>covid_sensibilisation_aide_source/autre</t>
  </si>
  <si>
    <t>covid_sensibilisation_aide_source_autre</t>
  </si>
  <si>
    <t>covid_pharmacie</t>
  </si>
  <si>
    <t>covid_pharmacie_paracetamol</t>
  </si>
  <si>
    <t>covid_pharmacie_proche</t>
  </si>
  <si>
    <t>covid_ambulance</t>
  </si>
  <si>
    <t>covid_ambulance_essence</t>
  </si>
  <si>
    <t>covid_hopital_proche</t>
  </si>
  <si>
    <t>covid_perfusion</t>
  </si>
  <si>
    <t>covid_gants</t>
  </si>
  <si>
    <t>covid_gants_stocks</t>
  </si>
  <si>
    <t>covid_eau_chlore</t>
  </si>
  <si>
    <t>covid_eau_chlore_l</t>
  </si>
  <si>
    <t>covid_thermometres</t>
  </si>
  <si>
    <t>covid_thermometres_nb</t>
  </si>
  <si>
    <t>covid_espace_quarantaine</t>
  </si>
  <si>
    <t>covid_espace_quarantaine_nb</t>
  </si>
  <si>
    <t>ecoles_gps</t>
  </si>
  <si>
    <t>ecoles_statut</t>
  </si>
  <si>
    <t>ecoles_statut_autre</t>
  </si>
  <si>
    <t>ecoles_type</t>
  </si>
  <si>
    <t>ecoles_type_autre</t>
  </si>
  <si>
    <t>ecoles_grade</t>
  </si>
  <si>
    <t>ecoles_grade/f1</t>
  </si>
  <si>
    <t>ecoles_grade/f2</t>
  </si>
  <si>
    <t>ecoles_grade/etp</t>
  </si>
  <si>
    <t>ecoles_grade/coranique</t>
  </si>
  <si>
    <t>ecoles_grade/autre</t>
  </si>
  <si>
    <t>ecoles_grade_autre</t>
  </si>
  <si>
    <t>ecoles_construction</t>
  </si>
  <si>
    <t>ecoles_construction/gvt</t>
  </si>
  <si>
    <t>ecoles_construction/mairie</t>
  </si>
  <si>
    <t>ecoles_construction/communaute</t>
  </si>
  <si>
    <t>ecoles_construction/secteur_prive</t>
  </si>
  <si>
    <t>ecoles_construction/ong_nationales</t>
  </si>
  <si>
    <t>ecoles_construction/ong_internationales</t>
  </si>
  <si>
    <t>ecoles_construction/organisation_religieuse</t>
  </si>
  <si>
    <t>ecoles_construction/nsp</t>
  </si>
  <si>
    <t>ecoles_construction/autre</t>
  </si>
  <si>
    <t>ecoles_construction_autre</t>
  </si>
  <si>
    <t>ecoles_date</t>
  </si>
  <si>
    <t>ecoles_dommages_materiels</t>
  </si>
  <si>
    <t>ecoles_dommages_materiels_cause</t>
  </si>
  <si>
    <t>ecoles_dommages_materiels_cause/moyens_entretien</t>
  </si>
  <si>
    <t>ecoles_dommages_materiels_cause/saison_pluies</t>
  </si>
  <si>
    <t>ecoles_dommages_materiels_cause/ga</t>
  </si>
  <si>
    <t>ecoles_dommages_materiels_cause/incendie</t>
  </si>
  <si>
    <t>ecoles_dommages_materiels_cause/vandalisme</t>
  </si>
  <si>
    <t>ecoles_dommages_materiels_cause/autre</t>
  </si>
  <si>
    <t>ecoles_dommages_materiels_cause/nsp</t>
  </si>
  <si>
    <t>ecoles_dommages_materiels_cause_autre</t>
  </si>
  <si>
    <t>ecoles_salles</t>
  </si>
  <si>
    <t>ecoles_salles_superficie</t>
  </si>
  <si>
    <t>ecoles_salles_superficie_nb</t>
  </si>
  <si>
    <t>ecoles_latrines</t>
  </si>
  <si>
    <t>ecoles_latrines_nb</t>
  </si>
  <si>
    <t>ecoles_latrines_genre</t>
  </si>
  <si>
    <t>ecoles_latrines_filles</t>
  </si>
  <si>
    <t>difference_latrines</t>
  </si>
  <si>
    <t>ecoles_latrines_garcons</t>
  </si>
  <si>
    <t>total_latrines</t>
  </si>
  <si>
    <t>totale_latrines_note</t>
  </si>
  <si>
    <t>ecoles_latrines_personnel</t>
  </si>
  <si>
    <t>ecoles_eau</t>
  </si>
  <si>
    <t>ecoles_eau_type</t>
  </si>
  <si>
    <t>ecoles_eau_type_autre</t>
  </si>
  <si>
    <t>ecoles_frais</t>
  </si>
  <si>
    <t>ecoles_effectifs_total</t>
  </si>
  <si>
    <t>ecoles_effectifs_filles</t>
  </si>
  <si>
    <t>difference_effectifs</t>
  </si>
  <si>
    <t>ecoles_effectifs_garcons</t>
  </si>
  <si>
    <t>total_effectifs</t>
  </si>
  <si>
    <t>total_effectifs_note</t>
  </si>
  <si>
    <t>ecoles_age_min</t>
  </si>
  <si>
    <t>ecoles_age_max</t>
  </si>
  <si>
    <t>ecoles_effectifs_changement</t>
  </si>
  <si>
    <t>ecoles_effectifs_evolution</t>
  </si>
  <si>
    <t>ecoles_effectifs_augmentation</t>
  </si>
  <si>
    <t>ecoles_effectifs_augmentation/aug_population</t>
  </si>
  <si>
    <t>ecoles_effectifs_augmentation/deplces</t>
  </si>
  <si>
    <t>ecoles_effectifs_augmentation/rehabilitation_ecole</t>
  </si>
  <si>
    <t>ecoles_effectifs_augmentation/securite</t>
  </si>
  <si>
    <t>ecoles_effectifs_augmentation/nsp</t>
  </si>
  <si>
    <t>ecoles_effectifs_augmentation/autre</t>
  </si>
  <si>
    <t>ecoles_effectifs_augmentation_autre</t>
  </si>
  <si>
    <t>ecoles_effectifs_diminution</t>
  </si>
  <si>
    <t>ecoles_effectifs_diminution/diminution_population</t>
  </si>
  <si>
    <t>ecoles_effectifs_diminution/rehabilitation_ecoles_zone</t>
  </si>
  <si>
    <t>ecoles_effectifs_diminution/appauvrissement</t>
  </si>
  <si>
    <t>ecoles_effectifs_diminution/exploitation_miniere</t>
  </si>
  <si>
    <t>ecoles_effectifs_diminution/enrolement</t>
  </si>
  <si>
    <t>ecoles_effectifs_diminution/nsp</t>
  </si>
  <si>
    <t>ecoles_effectifs_diminution/autre</t>
  </si>
  <si>
    <t>ecoles_effectifs_diminution_autre</t>
  </si>
  <si>
    <t>ecoles_titulaires_nb</t>
  </si>
  <si>
    <t>ecoles_titulaires_femmes</t>
  </si>
  <si>
    <t>difference_titulaires</t>
  </si>
  <si>
    <t>ecoles_titulaires_hommes</t>
  </si>
  <si>
    <t>total_titulaires</t>
  </si>
  <si>
    <t>total_titulaires_note</t>
  </si>
  <si>
    <t>ecoles_titulaires_changement</t>
  </si>
  <si>
    <t>ecoles_titulaires_evolution</t>
  </si>
  <si>
    <t>ecoles_titulaires_augmentation</t>
  </si>
  <si>
    <t>ecoles_titulaires_augmentation/effectifs_eleves</t>
  </si>
  <si>
    <t>ecoles_titulaires_augmentation/fermetures_ecoles_voisines</t>
  </si>
  <si>
    <t>ecoles_titulaires_augmentation/securite</t>
  </si>
  <si>
    <t>ecoles_titulaires_augmentation/nsp</t>
  </si>
  <si>
    <t>ecoles_titulaires_augmentation/autre</t>
  </si>
  <si>
    <t>ecoles_titulaires_augmentation_autre</t>
  </si>
  <si>
    <t>ecoles_titulaires_diminution</t>
  </si>
  <si>
    <t>ecoles_titulaires_diminution/fuite_enseignants</t>
  </si>
  <si>
    <t>ecoles_titulaires_diminution/conditions_travail</t>
  </si>
  <si>
    <t>ecoles_titulaires_diminution/peur_enseignants</t>
  </si>
  <si>
    <t>ecoles_titulaires_diminution/moins_titulaires</t>
  </si>
  <si>
    <t>ecoles_titulaires_diminution/nsp</t>
  </si>
  <si>
    <t>ecoles_titulaires_diminution/autre</t>
  </si>
  <si>
    <t>ecoles_titulaires_diminution_autre</t>
  </si>
  <si>
    <t>ecoles_vacataires_nb</t>
  </si>
  <si>
    <t>ecoles_vacataires_femmes</t>
  </si>
  <si>
    <t>difference_vacataires</t>
  </si>
  <si>
    <t>ecoles_vacataires_hommes</t>
  </si>
  <si>
    <t>total_vacataires</t>
  </si>
  <si>
    <t>total_vacataires_note</t>
  </si>
  <si>
    <t>ecoles_vacataires_changement</t>
  </si>
  <si>
    <t>ecoles_vacataires_evolution</t>
  </si>
  <si>
    <t>ecoles_vacataires_augmentation</t>
  </si>
  <si>
    <t>ecoles_vacataires_augmentation/plus_diplomes</t>
  </si>
  <si>
    <t>ecoles_vacataires_augmentation/fermeture_ecoles_voisines</t>
  </si>
  <si>
    <t>ecoles_vacataires_augmentation/securite</t>
  </si>
  <si>
    <t>ecoles_vacataires_augmentation/nsp</t>
  </si>
  <si>
    <t>ecoles_vacataires_augmentation/autre</t>
  </si>
  <si>
    <t>ecoles_vacataires_augmentation_autre</t>
  </si>
  <si>
    <t>ecoles_vacataires_diminution</t>
  </si>
  <si>
    <t>ecoles_vacataires_diminution/fuite_enseignants</t>
  </si>
  <si>
    <t>ecoles_vacataires_diminution/conditions_travail</t>
  </si>
  <si>
    <t>ecoles_vacataires_diminution/peur_enseignants</t>
  </si>
  <si>
    <t>ecoles_vacataires_diminution/moins_diplomes</t>
  </si>
  <si>
    <t>ecoles_vacataires_diminution/nsp</t>
  </si>
  <si>
    <t>ecoles_vacataires_diminution/autre</t>
  </si>
  <si>
    <t>ecoles_vacataires_diminution_autre</t>
  </si>
  <si>
    <t>ecoles_mp_nb</t>
  </si>
  <si>
    <t>ecoles_mp_femmes</t>
  </si>
  <si>
    <t>difference_mp</t>
  </si>
  <si>
    <t>ecoles_mp_hommes</t>
  </si>
  <si>
    <t>total_mp</t>
  </si>
  <si>
    <t>total_mp_note</t>
  </si>
  <si>
    <t>ecoles_mp_changement</t>
  </si>
  <si>
    <t>ecoles_mp_evolution</t>
  </si>
  <si>
    <t>ecoles_mp_augmentation</t>
  </si>
  <si>
    <t>ecoles_mp_augmentation/moins_diplomes</t>
  </si>
  <si>
    <t>ecoles_mp_augmentation/aug_effectifs</t>
  </si>
  <si>
    <t>ecoles_mp_augmentation/fermeture_ecoles_voisines</t>
  </si>
  <si>
    <t>ecoles_mp_augmentation/nsp</t>
  </si>
  <si>
    <t>ecoles_mp_augmentation/autre</t>
  </si>
  <si>
    <t>ecoles_mp_augmentation_autre</t>
  </si>
  <si>
    <t>ecoles_mp_diminution</t>
  </si>
  <si>
    <t>ecoles_mp_diminution/decouragement</t>
  </si>
  <si>
    <t>ecoles_mp_diminution/fuite</t>
  </si>
  <si>
    <t>ecoles_mp_diminution/remplacement</t>
  </si>
  <si>
    <t>ecoles_mp_diminution/nsp</t>
  </si>
  <si>
    <t>ecoles_mp_diminution/autre</t>
  </si>
  <si>
    <t>ecoles_mp_diminution_autre</t>
  </si>
  <si>
    <t>ecoles_formation_enseignants</t>
  </si>
  <si>
    <t>ecoles_formation_mp</t>
  </si>
  <si>
    <t>ecoles_payante</t>
  </si>
  <si>
    <t>ecoles_payante_prix</t>
  </si>
  <si>
    <t>ecoles_frais_finalite</t>
  </si>
  <si>
    <t>ecoles_frais_finalite/salaires</t>
  </si>
  <si>
    <t>ecoles_frais_finalite/achat_materiel</t>
  </si>
  <si>
    <t>ecoles_frais_finalite/rehabilitation_infra</t>
  </si>
  <si>
    <t>ecoles_frais_finalite/activites_recreatives</t>
  </si>
  <si>
    <t>ecoles_frais_finalite/nsp</t>
  </si>
  <si>
    <t>ecoles_frais_finalite/autre</t>
  </si>
  <si>
    <t>ecoles_frais_finalite_autre</t>
  </si>
  <si>
    <t>ecoles_frais_changement</t>
  </si>
  <si>
    <t>ecoles_frais_evolution</t>
  </si>
  <si>
    <t>ecoles_frais_augmentation</t>
  </si>
  <si>
    <t>ecoles_frais_augmentation/cout_materiel</t>
  </si>
  <si>
    <t>ecoles_frais_augmentation/pillage_materiel</t>
  </si>
  <si>
    <t>ecoles_frais_augmentation/salaires</t>
  </si>
  <si>
    <t>ecoles_frais_augmentation/nb_professeurs</t>
  </si>
  <si>
    <t>ecoles_frais_augmentation/services_parascolaires</t>
  </si>
  <si>
    <t>ecoles_frais_augmentation/privatisation</t>
  </si>
  <si>
    <t>ecoles_frais_augmentation/nsp</t>
  </si>
  <si>
    <t>ecoles_frais_augmentation/autre</t>
  </si>
  <si>
    <t>ecoles_frais_augmentation_autre</t>
  </si>
  <si>
    <t>ecoles_frais_diminution</t>
  </si>
  <si>
    <t>ecoles_frais_diminution/cout_materiel</t>
  </si>
  <si>
    <t>ecoles_frais_diminution/impossibilite_paiement</t>
  </si>
  <si>
    <t>ecoles_frais_diminution/diminution_enseignants</t>
  </si>
  <si>
    <t>ecoles_frais_diminution/prise_en_charge_ape</t>
  </si>
  <si>
    <t>ecoles_frais_diminution/aide_etat</t>
  </si>
  <si>
    <t>ecoles_frais_diminution/aide_ong</t>
  </si>
  <si>
    <t>ecoles_frais_diminution/volonte_politique</t>
  </si>
  <si>
    <t>ecoles_frais_diminution/nsp</t>
  </si>
  <si>
    <t>ecoles_frais_diminution/autre</t>
  </si>
  <si>
    <t>ecoles_frais_diminution_autre</t>
  </si>
  <si>
    <t>ecoles_fin_communautaire</t>
  </si>
  <si>
    <t>ecoles_fin_communautaire/dons_argent</t>
  </si>
  <si>
    <t>ecoles_fin_communautaire/dons_materiaux</t>
  </si>
  <si>
    <t>ecoles_fin_communautaire/nsp</t>
  </si>
  <si>
    <t>ecoles_fin_communautaire/autre</t>
  </si>
  <si>
    <t>ecoles_fin_communautaire/aucun</t>
  </si>
  <si>
    <t>ecoles_fin_communautaire_autre</t>
  </si>
  <si>
    <t>ecoles_contraintes_gestion</t>
  </si>
  <si>
    <t>ecoles_contraintes_gestion/ressources_fin</t>
  </si>
  <si>
    <t>ecoles_contraintes_gestion/materiel</t>
  </si>
  <si>
    <t>ecoles_contraintes_gestion/equipement</t>
  </si>
  <si>
    <t>ecoles_contraintes_gestion/professeurs_qualifies</t>
  </si>
  <si>
    <t>ecoles_contraintes_gestion/insecurite</t>
  </si>
  <si>
    <t>ecoles_contraintes_gestion/vols</t>
  </si>
  <si>
    <t>ecoles_contraintes_gestion/sur_utilisation</t>
  </si>
  <si>
    <t>ecoles_contraintes_gestion/influences_politiques</t>
  </si>
  <si>
    <t>ecoles_contraintes_gestion/aucun</t>
  </si>
  <si>
    <t>ecoles_contraintes_gestion/nsp</t>
  </si>
  <si>
    <t>ecoles_contraintes_gestion/autre</t>
  </si>
  <si>
    <t>ecoles_contraintes_gestion_autre</t>
  </si>
  <si>
    <t>ecoles_acteurs_locaux</t>
  </si>
  <si>
    <t>ecoles_acteurs_locaux/mairie</t>
  </si>
  <si>
    <t>ecoles_acteurs_locaux/gvt</t>
  </si>
  <si>
    <t>ecoles_acteurs_locaux/ong_locales</t>
  </si>
  <si>
    <t>ecoles_acteurs_locaux/ong_nationales</t>
  </si>
  <si>
    <t>ecoles_acteurs_locaux/ong_Internationales</t>
  </si>
  <si>
    <t>ecoles_acteurs_locaux/leaders_communautaires</t>
  </si>
  <si>
    <t>ecoles_acteurs_locaux/chef_quartiers</t>
  </si>
  <si>
    <t>ecoles_acteurs_locaux/chef_village</t>
  </si>
  <si>
    <t>ecoles_acteurs_locaux/leaders_religieux</t>
  </si>
  <si>
    <t>ecoles_acteurs_locaux/aucun</t>
  </si>
  <si>
    <t>ecoles_acteurs_locaux/nsp</t>
  </si>
  <si>
    <t>ecoles_acteurs_locaux/autre</t>
  </si>
  <si>
    <t>ecoles_acteurs_locaux_autre</t>
  </si>
  <si>
    <t>ecoles_aide_fonctionnement</t>
  </si>
  <si>
    <t>ecoles_aide_fonctionnement_source</t>
  </si>
  <si>
    <t>ecoles_aide_fonctionnement_source/usagers</t>
  </si>
  <si>
    <t>ecoles_aide_fonctionnement_source/autorités</t>
  </si>
  <si>
    <t>ecoles_aide_fonctionnement_source/gouvernement</t>
  </si>
  <si>
    <t>ecoles_aide_fonctionnement_source/ong_locales</t>
  </si>
  <si>
    <t>ecoles_aide_fonctionnement_source/ong_internationales</t>
  </si>
  <si>
    <t>ecoles_aide_fonctionnement_source/nsp</t>
  </si>
  <si>
    <t>ecoles_aide_fonctionnement_source/autre</t>
  </si>
  <si>
    <t>ecoles_aide_fonctionnement_source_autre</t>
  </si>
  <si>
    <t>ecoles_aide_fonctionnement_type</t>
  </si>
  <si>
    <t>ecoles_aide_fonctionnement_type/subventions</t>
  </si>
  <si>
    <t>ecoles_aide_fonctionnement_type/materiaux_rehab</t>
  </si>
  <si>
    <t>ecoles_aide_fonctionnement_type/equipements</t>
  </si>
  <si>
    <t>ecoles_aide_fonctionnement_type/personnels</t>
  </si>
  <si>
    <t>ecoles_aide_fonctionnement_type/rehabilitations</t>
  </si>
  <si>
    <t>ecoles_aide_fonctionnement_type/constructions</t>
  </si>
  <si>
    <t>ecoles_aide_fonctionnement_type/materiel_didactique</t>
  </si>
  <si>
    <t>ecoles_aide_fonctionnement_type/formations_mp</t>
  </si>
  <si>
    <t>ecoles_aide_fonctionnement_type/formation_admin</t>
  </si>
  <si>
    <t>ecoles_aide_fonctionnement_type/formations_ape</t>
  </si>
  <si>
    <t>ecoles_aide_fonctionnement_type/nsp</t>
  </si>
  <si>
    <t>ecoles_aide_fonctionnement_type/autre</t>
  </si>
  <si>
    <t>ecoles_aide_fonctionnement_type_autre</t>
  </si>
  <si>
    <t>ecoles_aide_fonctionnement_satisfaction</t>
  </si>
  <si>
    <t>ecoles_aide_fonctionnement_insatisfaction_cause</t>
  </si>
  <si>
    <t>ecoles_aide_fonctionnement_insatisfaction_cause/insuffisant</t>
  </si>
  <si>
    <t>ecoles_aide_fonctionnement_insatisfaction_cause/inadapte</t>
  </si>
  <si>
    <t>ecoles_aide_fonctionnement_insatisfaction_cause/non_durable</t>
  </si>
  <si>
    <t>ecoles_aide_fonctionnement_insatisfaction_cause/corruption</t>
  </si>
  <si>
    <t>ecoles_aide_fonctionnement_insatisfaction_cause/autre</t>
  </si>
  <si>
    <t>ecoles_aide_fonctionnement_insatisfaction_cause_autre</t>
  </si>
  <si>
    <t>ecoles_amelioration</t>
  </si>
  <si>
    <t>ecoles_amelioration/subventions</t>
  </si>
  <si>
    <t>ecoles_amelioration/materiaux_rehab</t>
  </si>
  <si>
    <t>ecoles_amelioration/equipements</t>
  </si>
  <si>
    <t>ecoles_amelioration/personnels</t>
  </si>
  <si>
    <t>ecoles_amelioration/rehabilitations</t>
  </si>
  <si>
    <t>ecoles_amelioration/constructions</t>
  </si>
  <si>
    <t>ecoles_amelioration/materiel_didactique</t>
  </si>
  <si>
    <t>ecoles_amelioration/formations_mp</t>
  </si>
  <si>
    <t>ecoles_amelioration/formation_admin</t>
  </si>
  <si>
    <t>ecoles_amelioration/formations_ape</t>
  </si>
  <si>
    <t>ecoles_amelioration/nsp</t>
  </si>
  <si>
    <t>ecoles_amelioration/autre</t>
  </si>
  <si>
    <t>ecoles_amelioration_autre</t>
  </si>
  <si>
    <t>gps_marches</t>
  </si>
  <si>
    <t>marches_produits</t>
  </si>
  <si>
    <t>marches_produits/alimentaires</t>
  </si>
  <si>
    <t>marches_produits/semences</t>
  </si>
  <si>
    <t>marches_produits/nfi</t>
  </si>
  <si>
    <t>marches_produits/hygiene</t>
  </si>
  <si>
    <t>marches_produits/medicaments</t>
  </si>
  <si>
    <t>marches_produits/materiaux</t>
  </si>
  <si>
    <t>marches_produits/materiel_scolaire</t>
  </si>
  <si>
    <t>marches_produits/autre</t>
  </si>
  <si>
    <t>marches_produits_autre</t>
  </si>
  <si>
    <t>marches_fonctionnel</t>
  </si>
  <si>
    <t>marches_non_fonctionnel_cause</t>
  </si>
  <si>
    <t>marches_non_fonctionnel_cause/approvisionnement</t>
  </si>
  <si>
    <t>marches_non_fonctionnel_cause/commercants</t>
  </si>
  <si>
    <t>marches_non_fonctionnel_cause/infra_endommagee</t>
  </si>
  <si>
    <t>marches_non_fonctionnel_cause/acces</t>
  </si>
  <si>
    <t>marches_non_fonctionnel_cause/insecurite</t>
  </si>
  <si>
    <t>marches_non_fonctionnel_cause/nsp</t>
  </si>
  <si>
    <t>marches_non_fonctionnel_cause/autre</t>
  </si>
  <si>
    <t>marches_non_fonctionnel_cause_autre</t>
  </si>
  <si>
    <t>marches_jours_ouverture</t>
  </si>
  <si>
    <t>marches_jours_ouverture/lundi</t>
  </si>
  <si>
    <t>marches_jours_ouverture/mardi</t>
  </si>
  <si>
    <t>marches_jours_ouverture/mercredi</t>
  </si>
  <si>
    <t>marches_jours_ouverture/jeudi</t>
  </si>
  <si>
    <t>marches_jours_ouverture/vendredi</t>
  </si>
  <si>
    <t>marches_jours_ouverture/samedi</t>
  </si>
  <si>
    <t>marches_jours_ouverture/dimanche</t>
  </si>
  <si>
    <t>marches_ouverture</t>
  </si>
  <si>
    <t>marches_ouverture/matin</t>
  </si>
  <si>
    <t>marches_ouverture/journee</t>
  </si>
  <si>
    <t>marches_ouverture/nuit</t>
  </si>
  <si>
    <t>marches_ouverture/nsp</t>
  </si>
  <si>
    <t>marches_ouverture/autre</t>
  </si>
  <si>
    <t>marches_ouverture_autre</t>
  </si>
  <si>
    <t>marches_couvert</t>
  </si>
  <si>
    <t>marches_fonctionnel_pluies</t>
  </si>
  <si>
    <t>marches_non_fonctionnel_pluies</t>
  </si>
  <si>
    <t>marches_non_fonctionnel_pluies/appro</t>
  </si>
  <si>
    <t>marches_non_fonctionnel_pluies/rupture_stock</t>
  </si>
  <si>
    <t>marches_non_fonctionnel_pluies/nsp</t>
  </si>
  <si>
    <t>marches_non_fonctionnel_pluies/autre</t>
  </si>
  <si>
    <t>marches_non_fonctionnel_pluies_autre</t>
  </si>
  <si>
    <t>marches_morts</t>
  </si>
  <si>
    <t>marches_morts_jours</t>
  </si>
  <si>
    <t>marches_morts_cause</t>
  </si>
  <si>
    <t>marches_morts_cause/insecurite_champs</t>
  </si>
  <si>
    <t>marches_morts_cause/insecurite_localite</t>
  </si>
  <si>
    <t>marches_morts_cause/rupture_stocks</t>
  </si>
  <si>
    <t>marches_morts_cause/pluies</t>
  </si>
  <si>
    <t>marches_morts_cause/nsp</t>
  </si>
  <si>
    <t>marches_morts_cause/autre</t>
  </si>
  <si>
    <t>marches_morts_cause_autre</t>
  </si>
  <si>
    <t>marches_commercants_nb</t>
  </si>
  <si>
    <t>marches_commercants_nb_changement</t>
  </si>
  <si>
    <t>marches_commercants_nb_evolution</t>
  </si>
  <si>
    <t>marches_commercants_nb_augmentation</t>
  </si>
  <si>
    <t>marches_commercants_nb_augmentation/nouveaux_commercants_deplaces</t>
  </si>
  <si>
    <t>marches_commercants_nb_augmentation/deplaces_marchandises</t>
  </si>
  <si>
    <t>marches_commercants_nb_augmentation/fermeture_marches_voisins</t>
  </si>
  <si>
    <t>marches_commercants_nb_augmentation/augmentation_acheteurs</t>
  </si>
  <si>
    <t>marches_commercants_nb_augmentation/nouvelles_demandes</t>
  </si>
  <si>
    <t>marches_commercants_nb_augmentation/securite</t>
  </si>
  <si>
    <t>marches_commercants_nb_augmentation/acces</t>
  </si>
  <si>
    <t>marches_commercants_nb_augmentation/nsp</t>
  </si>
  <si>
    <t>marches_commercants_nb_augmentation/autre</t>
  </si>
  <si>
    <t>marches_commercants_nb_augmentation_autre</t>
  </si>
  <si>
    <t>marches_commercants_nb_diminution</t>
  </si>
  <si>
    <t>marches_commercants_nb_diminution/insecurite</t>
  </si>
  <si>
    <t>marches_commercants_nb_diminution/covid</t>
  </si>
  <si>
    <t>marches_commercants_nb_diminution/acces_terre</t>
  </si>
  <si>
    <t>marches_commercants_nb_diminution/acces_localite</t>
  </si>
  <si>
    <t>marches_commercants_nb_diminution/pluies</t>
  </si>
  <si>
    <t>marches_commercants_nb_diminution/appro</t>
  </si>
  <si>
    <t>marches_commercants_nb_diminution/baisse_prix</t>
  </si>
  <si>
    <t>marches_commercants_nb_diminution/diminution_acheteurs</t>
  </si>
  <si>
    <t>marches_commercants_nb_diminution/nsp</t>
  </si>
  <si>
    <t>marches_commercants_nb_diminution/autre</t>
  </si>
  <si>
    <t>marches_commercants_nb_diminution_autre</t>
  </si>
  <si>
    <t>marches_grossistes</t>
  </si>
  <si>
    <t>marches_grossistes_nb</t>
  </si>
  <si>
    <t>marches_appro_alimentaire</t>
  </si>
  <si>
    <t>marches_appro_alimentaire/achat_individuel_producteurs</t>
  </si>
  <si>
    <t>marches_appro_alimentaire/achat_individuel_grossistes</t>
  </si>
  <si>
    <t>marches_appro_alimentaire/achat_groupe_producteurs</t>
  </si>
  <si>
    <t>marches_appro_alimentaire/achat_groupe_grossistes</t>
  </si>
  <si>
    <t>marches_appro_alimentaire/groupement</t>
  </si>
  <si>
    <t>marches_appro_alimentaire/commercants_producteurs</t>
  </si>
  <si>
    <t>marches_appro_alimentaire/nsp</t>
  </si>
  <si>
    <t>marches_appro_alimentaire/autre</t>
  </si>
  <si>
    <t>marches_appro_alimentaire_autre</t>
  </si>
  <si>
    <t>marches_appro_alimentaire_frequence</t>
  </si>
  <si>
    <t>marches_appro_alimentaire_frequence_autre</t>
  </si>
  <si>
    <t>marches_appro_alimentaire_provenance</t>
  </si>
  <si>
    <t>marches_appro_alimentaire_provenance_autre</t>
  </si>
  <si>
    <t>marches_appro_alimentaire_provenance_proche</t>
  </si>
  <si>
    <t>marches_appro_nfi</t>
  </si>
  <si>
    <t>marches_appro_nfi/achat_individuel_producteurs</t>
  </si>
  <si>
    <t>marches_appro_nfi/achat_individuel_grossistes</t>
  </si>
  <si>
    <t>marches_appro_nfi/achat_groupe_producteurs</t>
  </si>
  <si>
    <t>marches_appro_nfi/achat_groupe_grossistes</t>
  </si>
  <si>
    <t>marches_appro_nfi/groupement</t>
  </si>
  <si>
    <t>marches_appro_nfi/commercants_producteurs</t>
  </si>
  <si>
    <t>marches_appro_nfi/nsp</t>
  </si>
  <si>
    <t>marches_appro_nfi/autre</t>
  </si>
  <si>
    <t>marches_appro_nfi_autre</t>
  </si>
  <si>
    <t>marches_appro_nfi_frequence</t>
  </si>
  <si>
    <t>marches_appro_nfi_frequence_autre</t>
  </si>
  <si>
    <t>marches_appro_nfi_provenance</t>
  </si>
  <si>
    <t>marches_appro_nfi_provenance_autre</t>
  </si>
  <si>
    <t>marches_appro_nfi_provenance_proche</t>
  </si>
  <si>
    <t>marches_frequentation</t>
  </si>
  <si>
    <t>marches_frequentation_autre</t>
  </si>
  <si>
    <t>marches_frequentation_changement</t>
  </si>
  <si>
    <t>marches_frequentation_evolution</t>
  </si>
  <si>
    <t>marches_frequentation_augmentation</t>
  </si>
  <si>
    <t>marches_frequentation_augmentation/aug_population</t>
  </si>
  <si>
    <t>marches_frequentation_augmentation/deplacement_population</t>
  </si>
  <si>
    <t>marches_frequentation_augmentation/fermeture_marches_voisins</t>
  </si>
  <si>
    <t>marches_frequentation_augmentation/meilleur_appro</t>
  </si>
  <si>
    <t>marches_frequentation_augmentation/securisation</t>
  </si>
  <si>
    <t>marches_frequentation_augmentation/nsp</t>
  </si>
  <si>
    <t>marches_frequentation_augmentation/autre</t>
  </si>
  <si>
    <t>marches_frequentation_augmentation_autre</t>
  </si>
  <si>
    <t>marches_frequentation_diminution</t>
  </si>
  <si>
    <t>marches_frequentation_diminution/diminution_population</t>
  </si>
  <si>
    <t>marches_frequentation_diminution/deplacement_population</t>
  </si>
  <si>
    <t>marches_frequentation_diminution/ouverture_marches_voisins</t>
  </si>
  <si>
    <t>marches_frequentation_diminution/insecurite</t>
  </si>
  <si>
    <t>marches_frequentation_diminution/covid</t>
  </si>
  <si>
    <t>marches_frequentation_diminution/nsp</t>
  </si>
  <si>
    <t>marches_frequentation_diminution/autre</t>
  </si>
  <si>
    <t>marches_frequentation_diminution_autre</t>
  </si>
  <si>
    <t>marches_taxes_transport</t>
  </si>
  <si>
    <t>marches_taxes_transport_collecteur</t>
  </si>
  <si>
    <t>marches_taxes_transport_collecteur/mairie</t>
  </si>
  <si>
    <t>marches_taxes_transport_collecteur/douane</t>
  </si>
  <si>
    <t>marches_taxes_transport_collecteur/ministere_transport</t>
  </si>
  <si>
    <t>marches_taxes_transport_collecteur/groupe_auto_defense</t>
  </si>
  <si>
    <t>marches_taxes_transport_collecteur/ga</t>
  </si>
  <si>
    <t>marches_taxes_transport_collecteur/nsp</t>
  </si>
  <si>
    <t>marches_taxes_transport_collecteur/autre</t>
  </si>
  <si>
    <t>marches_taxes_transport_collecteur_autre</t>
  </si>
  <si>
    <t>marches_construction</t>
  </si>
  <si>
    <t>marches_construction/gvt</t>
  </si>
  <si>
    <t>marches_construction/mairie</t>
  </si>
  <si>
    <t>marches_construction/communaute</t>
  </si>
  <si>
    <t>marches_construction/secteur_prive</t>
  </si>
  <si>
    <t>marches_construction/ong_nationales</t>
  </si>
  <si>
    <t>marches_construction/ong_internationales</t>
  </si>
  <si>
    <t>marches_construction/organisation_religieuse</t>
  </si>
  <si>
    <t>marches_construction/nsp</t>
  </si>
  <si>
    <t>marches_construction/autre</t>
  </si>
  <si>
    <t>marches_construction_autre</t>
  </si>
  <si>
    <t>marches_gestion</t>
  </si>
  <si>
    <t>marches_gestion/mairie</t>
  </si>
  <si>
    <t>marches_gestion/etat</t>
  </si>
  <si>
    <t>marches_gestion/commercants</t>
  </si>
  <si>
    <t>marches_gestion/ong</t>
  </si>
  <si>
    <t>marches_gestion/aucun</t>
  </si>
  <si>
    <t>marches_gestion/nsp</t>
  </si>
  <si>
    <t>marches_gestion/autre</t>
  </si>
  <si>
    <t>marches_gestion_autre</t>
  </si>
  <si>
    <t>marches_cooperatives</t>
  </si>
  <si>
    <t>marches_cooperatives_type</t>
  </si>
  <si>
    <t>marches_cooperatives_type/association</t>
  </si>
  <si>
    <t>marches_cooperatives_type/groupement_biens</t>
  </si>
  <si>
    <t>marches_cooperatives_type/cooperative_producteurs</t>
  </si>
  <si>
    <t>marches_cooperatives_type/cooperative_eleveurs</t>
  </si>
  <si>
    <t>marches_cooperatives_type/cooperative_transformateurs</t>
  </si>
  <si>
    <t>marches_cooperatives_type/nsp</t>
  </si>
  <si>
    <t>marches_cooperatives_type/autre</t>
  </si>
  <si>
    <t>marches_cooperatives_type_autre</t>
  </si>
  <si>
    <t>marches_taxe_communale</t>
  </si>
  <si>
    <t>marches_taxe_communale_prix</t>
  </si>
  <si>
    <t>marches_taxe_communale_finalite</t>
  </si>
  <si>
    <t>marches_taxe_communale_finalite/amenagements</t>
  </si>
  <si>
    <t>marches_taxe_communale_finalite/appro</t>
  </si>
  <si>
    <t>marches_taxe_communale_finalite/rehabilitation</t>
  </si>
  <si>
    <t>marches_taxe_communale_finalite/micro_credit</t>
  </si>
  <si>
    <t>marches_taxe_communale_finalite/nsp</t>
  </si>
  <si>
    <t>marches_taxe_communale_finalite/autre</t>
  </si>
  <si>
    <t>marches_taxe_communale_finalite_autre</t>
  </si>
  <si>
    <t>marches_taxe_communale_utilisee</t>
  </si>
  <si>
    <t>marches_fin_communautaire</t>
  </si>
  <si>
    <t>marches_fin_communautaire/dons_argent</t>
  </si>
  <si>
    <t>marches_fin_communautaire/dons_materiaux</t>
  </si>
  <si>
    <t>marches_fin_communautaire/nsp</t>
  </si>
  <si>
    <t>marches_fin_communautaire/autre</t>
  </si>
  <si>
    <t>marches_fin_communautaire/aucun</t>
  </si>
  <si>
    <t>marches_fin_communautaire_autre</t>
  </si>
  <si>
    <t>marches_acteurs_locaux</t>
  </si>
  <si>
    <t>marches_acteurs_locaux/mairie</t>
  </si>
  <si>
    <t>marches_acteurs_locaux/gvt</t>
  </si>
  <si>
    <t>marches_acteurs_locaux/ong_locales</t>
  </si>
  <si>
    <t>marches_acteurs_locaux/ong_nationales</t>
  </si>
  <si>
    <t>marches_acteurs_locaux/ong_Internationales</t>
  </si>
  <si>
    <t>marches_acteurs_locaux/leaders_communautaires</t>
  </si>
  <si>
    <t>marches_acteurs_locaux/chef_quartiers</t>
  </si>
  <si>
    <t>marches_acteurs_locaux/chef_village</t>
  </si>
  <si>
    <t>marches_acteurs_locaux/leaders_religieux</t>
  </si>
  <si>
    <t>marches_acteurs_locaux/aucun</t>
  </si>
  <si>
    <t>marches_acteurs_locaux/nsp</t>
  </si>
  <si>
    <t>marches_acteurs_locaux/autre</t>
  </si>
  <si>
    <t>marches_acteurs_locaux_autre</t>
  </si>
  <si>
    <t>marches_contraintes_gestion</t>
  </si>
  <si>
    <t>marches_contraintes_gestion/manque_ressources_fin</t>
  </si>
  <si>
    <t>marches_contraintes_gestion/manque_infra</t>
  </si>
  <si>
    <t>marches_contraintes_gestion/mauvaise_routes</t>
  </si>
  <si>
    <t>marches_contraintes_gestion/insecurite_axes</t>
  </si>
  <si>
    <t>marches_contraintes_gestion/insecurite_localite</t>
  </si>
  <si>
    <t>marches_contraintes_gestion/tensions_communautaires</t>
  </si>
  <si>
    <t>marches_contraintes_gestion/vols_materiel</t>
  </si>
  <si>
    <t>marches_contraintes_gestion/vols_betail</t>
  </si>
  <si>
    <t>marches_contraintes_gestion/forte_demande</t>
  </si>
  <si>
    <t>marches_contraintes_gestion/influences_politiques</t>
  </si>
  <si>
    <t>marches_contraintes_gestion/indispo_produits</t>
  </si>
  <si>
    <t>marches_contraintes_gestion/faible_pouvoir_achat</t>
  </si>
  <si>
    <t>marches_contraintes_gestion/inflation</t>
  </si>
  <si>
    <t>marches_contraintes_gestion/taxation_ga</t>
  </si>
  <si>
    <t>marches_contraintes_gestion/aucun</t>
  </si>
  <si>
    <t>marches_contraintes_gestion/nsp</t>
  </si>
  <si>
    <t>marches_contraintes_gestion/autre</t>
  </si>
  <si>
    <t>marches_contraintes_gestion_autre</t>
  </si>
  <si>
    <t>marches_aide_fonctionnement</t>
  </si>
  <si>
    <t>marches_aide_fonctionnement_source</t>
  </si>
  <si>
    <t>marches_aide_fonctionnement_source/usagers</t>
  </si>
  <si>
    <t>marches_aide_fonctionnement_source/al</t>
  </si>
  <si>
    <t>marches_aide_fonctionnement_source/gvt</t>
  </si>
  <si>
    <t>marches_aide_fonctionnement_source/ong_locales</t>
  </si>
  <si>
    <t>marches_aide_fonctionnement_source/ong_internationale</t>
  </si>
  <si>
    <t>marches_aide_fonctionnement_source/ga</t>
  </si>
  <si>
    <t>marches_aide_fonctionnement_source/nsp</t>
  </si>
  <si>
    <t>marches_aide_fonctionnement_source/autre</t>
  </si>
  <si>
    <t>marches_aide_fonctionnement_source_autre</t>
  </si>
  <si>
    <t>marches_aide_fonctionnement_type</t>
  </si>
  <si>
    <t>marches_aide_fonctionnement_type/subventions</t>
  </si>
  <si>
    <t>marches_aide_fonctionnement_type/materiaux_rehab</t>
  </si>
  <si>
    <t>marches_aide_fonctionnement_type/rehabilitation_marches</t>
  </si>
  <si>
    <t>marches_aide_fonctionnement_type/rehabilitation_routes</t>
  </si>
  <si>
    <t>marches_aide_fonctionnement_type/rehabilitation_ponts</t>
  </si>
  <si>
    <t>marches_aide_fonctionnement_type/cash_distrib</t>
  </si>
  <si>
    <t>marches_aide_fonctionnement_type/formation</t>
  </si>
  <si>
    <t>marches_aide_fonctionnement_type/nsp</t>
  </si>
  <si>
    <t>marches_aide_fonctionnement_type/autre</t>
  </si>
  <si>
    <t>marches_aide_fonctionnement_type_autre</t>
  </si>
  <si>
    <t>marches_aide_fonctionnement_satisfaction</t>
  </si>
  <si>
    <t>marches_aide_fonctionnement_insatisfaction_cause</t>
  </si>
  <si>
    <t>marches_aide_fonctionnement_insatisfaction_cause/insuffisant</t>
  </si>
  <si>
    <t>marches_aide_fonctionnement_insatisfaction_cause/inadapte</t>
  </si>
  <si>
    <t>marches_aide_fonctionnement_insatisfaction_cause/non_durable</t>
  </si>
  <si>
    <t>marches_aide_fonctionnement_insatisfaction_cause/corruption</t>
  </si>
  <si>
    <t>marches_aide_fonctionnement_insatisfaction_cause/autre</t>
  </si>
  <si>
    <t>marches_aide_fonctionnement_insatisfaction_cause_autre</t>
  </si>
  <si>
    <t>marches_amelioration</t>
  </si>
  <si>
    <t>marches_amelioration/subventions</t>
  </si>
  <si>
    <t>marches_amelioration/materiaux_rehab</t>
  </si>
  <si>
    <t>marches_amelioration/rehabilitation_marches</t>
  </si>
  <si>
    <t>marches_amelioration/rehabilitation_routes</t>
  </si>
  <si>
    <t>marches_amelioration/rehabilitation_ponts</t>
  </si>
  <si>
    <t>marches_amelioration/cash_distrib</t>
  </si>
  <si>
    <t>marches_amelioration/formation</t>
  </si>
  <si>
    <t>marches_amelioration/nsp</t>
  </si>
  <si>
    <t>marches_amelioration/autre</t>
  </si>
  <si>
    <t>marches_amelioration_autre</t>
  </si>
  <si>
    <t>_id</t>
  </si>
  <si>
    <t>_uuid</t>
  </si>
  <si>
    <t>_submission_time</t>
  </si>
  <si>
    <t>_validation_status</t>
  </si>
  <si>
    <t>_index</t>
  </si>
  <si>
    <t>ouaka</t>
  </si>
  <si>
    <t>kouango</t>
  </si>
  <si>
    <t>coges_eau</t>
  </si>
  <si>
    <t>eau</t>
  </si>
  <si>
    <t>autre</t>
  </si>
  <si>
    <t>non_maintenance</t>
  </si>
  <si>
    <t>non</t>
  </si>
  <si>
    <t>oui</t>
  </si>
  <si>
    <t>plusieurs_quartiers</t>
  </si>
  <si>
    <t>bcp_augmente</t>
  </si>
  <si>
    <t>ong_internationales</t>
  </si>
  <si>
    <t>communaute</t>
  </si>
  <si>
    <t>amende</t>
  </si>
  <si>
    <t>Je ne sais pas</t>
  </si>
  <si>
    <t>financier personnels_qualifies</t>
  </si>
  <si>
    <t>dotation_equipements</t>
  </si>
  <si>
    <t>2020-06-17T12:37:02.853+01</t>
  </si>
  <si>
    <t>2020-06-17T13:10:12.869+01</t>
  </si>
  <si>
    <t>2020-06-17</t>
  </si>
  <si>
    <t>delegue_commercant</t>
  </si>
  <si>
    <t>marche</t>
  </si>
  <si>
    <t>alimentaires nfi hygiene medicaments materiel_scolaire</t>
  </si>
  <si>
    <t>journee</t>
  </si>
  <si>
    <t>bcp_diminue</t>
  </si>
  <si>
    <t>insecurite covid autre</t>
  </si>
  <si>
    <t>Des quittances payés au UPC(SERVICE D'HYGIÈNE ETC...)</t>
  </si>
  <si>
    <t>achat_individuel_producteurs achat_individuel_grossistes commercants_producteurs autre</t>
  </si>
  <si>
    <t>La majorité des aliments proviennent de la RDC</t>
  </si>
  <si>
    <t>nsp</t>
  </si>
  <si>
    <t>exterieur</t>
  </si>
  <si>
    <t>achat_individuel_producteurs achat_individuel_grossistes commercants_producteurs</t>
  </si>
  <si>
    <t>Plusieurs même les gens de la préfecture de kemo (lissara, ndengou, djoukoj)</t>
  </si>
  <si>
    <t>insecurite covid</t>
  </si>
  <si>
    <t>mairie ga</t>
  </si>
  <si>
    <t>secteur_prive autre</t>
  </si>
  <si>
    <t>L'enquêté</t>
  </si>
  <si>
    <t>mairie</t>
  </si>
  <si>
    <t>aucun</t>
  </si>
  <si>
    <t>mairie autre</t>
  </si>
  <si>
    <t>Chef de groupe 5</t>
  </si>
  <si>
    <t>manque_infra insecurite_axes taxation_ga autre</t>
  </si>
  <si>
    <t>On a pas de toilette dans ce marché</t>
  </si>
  <si>
    <t>rehabilitation_marches autre</t>
  </si>
  <si>
    <t>Construction des toilettes et des dépôts, agrandir le marché, construire un centre de santé à proximité du marché, disponibilité de l'eau potable, une plaque pour indiquer le marché parceque le marché est a 200m dans la forêt.</t>
  </si>
  <si>
    <t>05435308-a6fb-41bb-b9b4-49c83e344bda</t>
  </si>
  <si>
    <t>2020-06-19T14:16:01</t>
  </si>
  <si>
    <t>2020-06-11T10:45:31.355+01</t>
  </si>
  <si>
    <t>2020-06-12T09:00:47.462+01</t>
  </si>
  <si>
    <t>2020-06-11</t>
  </si>
  <si>
    <t>gestionnaire_marche</t>
  </si>
  <si>
    <t>alimentaires semences nfi medicaments materiel_scolaire</t>
  </si>
  <si>
    <t>lundi mardi mercredi jeudi vendredi samedi dimanche</t>
  </si>
  <si>
    <t>peu_diminue</t>
  </si>
  <si>
    <t>acces_terre diminution_acheteurs</t>
  </si>
  <si>
    <t>achat_individuel_grossistes commercants_producteurs</t>
  </si>
  <si>
    <t>trimestriel</t>
  </si>
  <si>
    <t>bangui</t>
  </si>
  <si>
    <t>cinquante_kil</t>
  </si>
  <si>
    <t>Verser à la mairie,et c'est la mairie qui sait ce qu'il veut avec l'argent.</t>
  </si>
  <si>
    <t>manque_ressources_fin manque_infra insecurite_axes faible_pouvoir_achat</t>
  </si>
  <si>
    <t>Nouvelle réhabilitation des bâtiments sur le marché.</t>
  </si>
  <si>
    <t>5f412364-a8e3-4d16-b071-cac6cbc4a9b1</t>
  </si>
  <si>
    <t>2020-06-19T14:16:29</t>
  </si>
  <si>
    <t>2020-06-11T11:27:25.445+01</t>
  </si>
  <si>
    <t>2020-06-12T09:01:03.106+01</t>
  </si>
  <si>
    <t>hygiene</t>
  </si>
  <si>
    <t>latrines_communautaires</t>
  </si>
  <si>
    <t>latrines_dur</t>
  </si>
  <si>
    <t>non_hygieniques</t>
  </si>
  <si>
    <t>localite_environs</t>
  </si>
  <si>
    <t>dons_materiaux</t>
  </si>
  <si>
    <t>financier materiel</t>
  </si>
  <si>
    <t>rehab_bâtiments construction formation_gestion</t>
  </si>
  <si>
    <t>4d73be35-d9fd-4652-9a94-135bdf14dcd3</t>
  </si>
  <si>
    <t>2020-06-19T14:16:38</t>
  </si>
  <si>
    <t>2020-06-11T12:08:34.049+01</t>
  </si>
  <si>
    <t>2020-06-12T09:01:15.188+01</t>
  </si>
  <si>
    <t>directeur_ecole</t>
  </si>
  <si>
    <t>education</t>
  </si>
  <si>
    <t>public</t>
  </si>
  <si>
    <t>durable</t>
  </si>
  <si>
    <t>f1</t>
  </si>
  <si>
    <t>moyens_entretien saison_pluies</t>
  </si>
  <si>
    <t>Pas des moyens aux parents des élèves pour les inscriptions</t>
  </si>
  <si>
    <t>peur_enseignants</t>
  </si>
  <si>
    <t>decouragement</t>
  </si>
  <si>
    <t>non_rc</t>
  </si>
  <si>
    <t>salaires achat_materiel rehabilitation_infra</t>
  </si>
  <si>
    <t>Surtout l'écolage</t>
  </si>
  <si>
    <t>ressources_fin materiel equipement professeurs_qualifies</t>
  </si>
  <si>
    <t>mairie ong_Internationales</t>
  </si>
  <si>
    <t>subventions materiel_didactique formations_ape</t>
  </si>
  <si>
    <t>insuffisant inadapte</t>
  </si>
  <si>
    <t>materiaux_rehab rehabilitations constructions formations_mp</t>
  </si>
  <si>
    <t>bb53ae67-30ae-4afa-b5a9-d50536a56445</t>
  </si>
  <si>
    <t>2020-06-19T14:16:45</t>
  </si>
  <si>
    <t>2020-06-11T14:51:25.158+01</t>
  </si>
  <si>
    <t>2020-06-12T09:01:44.733+01</t>
  </si>
  <si>
    <t>prive</t>
  </si>
  <si>
    <t>hangar</t>
  </si>
  <si>
    <t>École de formation des disciples</t>
  </si>
  <si>
    <t>organisation_religieuse</t>
  </si>
  <si>
    <t>moyens_entretien</t>
  </si>
  <si>
    <t>diminution_population exploitation_miniere</t>
  </si>
  <si>
    <t>fuite_enseignants moins_titulaires</t>
  </si>
  <si>
    <t>salaires</t>
  </si>
  <si>
    <t>ressources_fin equipement professeurs_qualifies</t>
  </si>
  <si>
    <t>rehabilitations constructions</t>
  </si>
  <si>
    <t>94df60ee-99cb-4c2b-b7f1-5169609d75f4</t>
  </si>
  <si>
    <t>2020-06-19T14:17:00</t>
  </si>
  <si>
    <t>2020-06-11T08:35:59.337+01</t>
  </si>
  <si>
    <t>2020-06-11T09:17:18.220+01</t>
  </si>
  <si>
    <t>Plan Colonial</t>
  </si>
  <si>
    <t>ga vandalisme</t>
  </si>
  <si>
    <t>aug_population securite autre</t>
  </si>
  <si>
    <t>Par rapport aux retournés</t>
  </si>
  <si>
    <t>fuite_enseignants conditions_travail peur_enseignants</t>
  </si>
  <si>
    <t>achat_materiel autre</t>
  </si>
  <si>
    <t>Les parents peur rarement</t>
  </si>
  <si>
    <t>Non</t>
  </si>
  <si>
    <t>ressources_fin professeurs_qualifies</t>
  </si>
  <si>
    <t>mairie gvt leaders_communautaires chef_quartiers chef_village</t>
  </si>
  <si>
    <t>constructions formations_mp</t>
  </si>
  <si>
    <t>inadapte</t>
  </si>
  <si>
    <t>materiaux_rehab equipements rehabilitations materiel_didactique formations_mp formation_admin</t>
  </si>
  <si>
    <t>38e42d8f-e9bb-475d-a803-9cc29a2bdb2e</t>
  </si>
  <si>
    <t>2020-06-19T14:17:06</t>
  </si>
  <si>
    <t>2020-06-11T15:34:55.623+01</t>
  </si>
  <si>
    <t>2020-06-12T09:01:56.297+01</t>
  </si>
  <si>
    <t>religieux</t>
  </si>
  <si>
    <t>École Biblique d'AEBEC</t>
  </si>
  <si>
    <t>diminution_population autre</t>
  </si>
  <si>
    <t>Peur des hommes armés.</t>
  </si>
  <si>
    <t>salaires achat_materiel</t>
  </si>
  <si>
    <t>mairie leaders_religieux</t>
  </si>
  <si>
    <t>equipements constructions materiel_didactique formations_mp autre</t>
  </si>
  <si>
    <t>Avoir un partenaire pour soutenir l'école.</t>
  </si>
  <si>
    <t>83b8d7b9-64a0-40fe-9e61-206b9d380c7d</t>
  </si>
  <si>
    <t>2020-06-19T14:17:08</t>
  </si>
  <si>
    <t>2020-06-11T10:22:08.414+01</t>
  </si>
  <si>
    <t>2020-06-11T11:24:23.177+01</t>
  </si>
  <si>
    <t>directeur_sante</t>
  </si>
  <si>
    <t>hangar_traditionnel</t>
  </si>
  <si>
    <t>f1 autre</t>
  </si>
  <si>
    <t>Du CEI au CE1</t>
  </si>
  <si>
    <t>difficilement</t>
  </si>
  <si>
    <t>L' impossibilité de peyé le frais</t>
  </si>
  <si>
    <t>conditions_travail peur_enseignants</t>
  </si>
  <si>
    <t>mairie gvt ong_Internationales leaders_communautaires chef_village</t>
  </si>
  <si>
    <t>materiaux_rehab personnels formations_ape</t>
  </si>
  <si>
    <t>insuffisant</t>
  </si>
  <si>
    <t>materiaux_rehab equipements personnels formations_mp</t>
  </si>
  <si>
    <t>47345b4c-75ec-4f85-aa00-09b21869d981</t>
  </si>
  <si>
    <t>2020-06-19T14:17:14</t>
  </si>
  <si>
    <t>2020-06-11T16:47:03.155+01</t>
  </si>
  <si>
    <t>2020-06-12T09:02:08.533+01</t>
  </si>
  <si>
    <t>enseignant</t>
  </si>
  <si>
    <t>coranique</t>
  </si>
  <si>
    <t>achat_materiel</t>
  </si>
  <si>
    <t>ressources_fin materiel professeurs_qualifies</t>
  </si>
  <si>
    <t>subventions rehabilitations</t>
  </si>
  <si>
    <t>8620aa09-5bf3-4b47-88e1-1e66064efe47</t>
  </si>
  <si>
    <t>2020-06-19T14:17:15</t>
  </si>
  <si>
    <t>2020-06-11T14:49:19.495+01</t>
  </si>
  <si>
    <t>2020-06-11T15:16:27.212+01</t>
  </si>
  <si>
    <t>non_destruction</t>
  </si>
  <si>
    <t>destruction degradation</t>
  </si>
  <si>
    <t>oui_potable</t>
  </si>
  <si>
    <t>destruction deplaces</t>
  </si>
  <si>
    <t>communaute ong_internationales autre</t>
  </si>
  <si>
    <t>C'était puis, est c'est né que après Consern était venu reconstruire en forage</t>
  </si>
  <si>
    <t>financier materiel finance_maintenance</t>
  </si>
  <si>
    <t>mairie ong_Internationales leaders_communautaires</t>
  </si>
  <si>
    <t>dotation_materiaux dotation_equipements personnel_maintenance rehab_bâtiments rehab_equipements</t>
  </si>
  <si>
    <t>a29dd057-83a3-4258-9f42-be67d505899e</t>
  </si>
  <si>
    <t>2020-06-19T14:17:22</t>
  </si>
  <si>
    <t>2020-06-11T15:56:29.243+01</t>
  </si>
  <si>
    <t>2020-06-11T16:14:12.259+01</t>
  </si>
  <si>
    <t>source_amenagee</t>
  </si>
  <si>
    <t>non_rehab</t>
  </si>
  <si>
    <t>destruction assechement_source</t>
  </si>
  <si>
    <t>Les ALMANS</t>
  </si>
  <si>
    <t>ong_Internationales chef_village</t>
  </si>
  <si>
    <t>personnel_maintenance rehab_bâtiments rehab_equipements formation_gestion</t>
  </si>
  <si>
    <t>insuffisant non_durable</t>
  </si>
  <si>
    <t>dotation_equipements rehab_bâtiments rehab_equipements rehabilitation</t>
  </si>
  <si>
    <t>35b8cc51-de09-4de8-8a0d-6dd93813ef44</t>
  </si>
  <si>
    <t>2020-06-19T14:17:30</t>
  </si>
  <si>
    <t>2020-06-15T10:47:03.855+01</t>
  </si>
  <si>
    <t>2020-06-15T12:29:20.838+01</t>
  </si>
  <si>
    <t>2020-06-15</t>
  </si>
  <si>
    <t>Moi-même</t>
  </si>
  <si>
    <t>ressources_fin materiel equipement</t>
  </si>
  <si>
    <t>leaders_religieux</t>
  </si>
  <si>
    <t>equipements rehabilitations</t>
  </si>
  <si>
    <t>8f359154-27ed-49a7-a80d-4d669f1b8727</t>
  </si>
  <si>
    <t>2020-06-19T14:17:34</t>
  </si>
  <si>
    <t>2020-06-11T16:31:09.899+01</t>
  </si>
  <si>
    <t>2020-06-11T16:43:06.267+01</t>
  </si>
  <si>
    <t>proprietaire_point_eau</t>
  </si>
  <si>
    <t>puits_non_protege</t>
  </si>
  <si>
    <t>destruction contamination non_acces degradation</t>
  </si>
  <si>
    <t>maisons_alentours</t>
  </si>
  <si>
    <t>financier mauvaise_qualite finance_maintenance</t>
  </si>
  <si>
    <t>leaders_communautaires chef_village leaders_religieux</t>
  </si>
  <si>
    <t>dotation_materiaux dotation_equipements personnel_maintenance rehab_bâtiments</t>
  </si>
  <si>
    <t>488871c4-508b-4935-b188-731cf7b839e0</t>
  </si>
  <si>
    <t>2020-06-19T14:17:38</t>
  </si>
  <si>
    <t>2020-06-15T14:36:09.246+01</t>
  </si>
  <si>
    <t>2020-06-15T14:50:21.669+01</t>
  </si>
  <si>
    <t>Construit par un ancien seyina sortant.</t>
  </si>
  <si>
    <t xml:space="preserve"> Certaines enfants sont en voyage.</t>
  </si>
  <si>
    <t>materiaux_rehab equipements rehabilitations</t>
  </si>
  <si>
    <t>a2302a2a-8b29-469d-ab90-ad5e4e33e3d4</t>
  </si>
  <si>
    <t>2020-06-19T14:17:41</t>
  </si>
  <si>
    <t>2020-06-15T10:37:42.636+01</t>
  </si>
  <si>
    <t>2020-06-15T11:31:16.086+01</t>
  </si>
  <si>
    <t>f2</t>
  </si>
  <si>
    <t>Les Romains</t>
  </si>
  <si>
    <t>peu_augmente</t>
  </si>
  <si>
    <t>deplces</t>
  </si>
  <si>
    <t>oui_rc</t>
  </si>
  <si>
    <t>achat_materiel rehabilitation_infra</t>
  </si>
  <si>
    <t>gvt</t>
  </si>
  <si>
    <t>materiaux_rehab equipements personnels constructions materiel_didactique</t>
  </si>
  <si>
    <t>4015e5f2-05f5-49b9-abe6-1529946dc1f1</t>
  </si>
  <si>
    <t>2020-06-19T14:17:45</t>
  </si>
  <si>
    <t>2020-06-15T15:09:10.825+01</t>
  </si>
  <si>
    <t>2020-06-15T15:26:06.880+01</t>
  </si>
  <si>
    <t>Enseignant lui même</t>
  </si>
  <si>
    <t>ressources_fin materiel</t>
  </si>
  <si>
    <t>materiaux_rehab rehabilitations constructions materiel_didactique</t>
  </si>
  <si>
    <t>5ff7cb67-c190-4630-a5cd-829c55cc8218</t>
  </si>
  <si>
    <t>2020-06-19T14:17:53</t>
  </si>
  <si>
    <t>2020-06-15T15:51:21.816+01</t>
  </si>
  <si>
    <t>2020-06-15T16:21:46.406+01</t>
  </si>
  <si>
    <t>academie</t>
  </si>
  <si>
    <t>mairie gvt chef_quartiers</t>
  </si>
  <si>
    <t>materiel_didactique</t>
  </si>
  <si>
    <t>materiaux_rehab equipements personnels</t>
  </si>
  <si>
    <t>6ba6084b-3b59-400c-a0ce-11af8e3f6cb4</t>
  </si>
  <si>
    <t>2020-06-19T14:17:59</t>
  </si>
  <si>
    <t>2020-06-11T08:14:56.873+01</t>
  </si>
  <si>
    <t>2020-06-11T09:43:35.784+01</t>
  </si>
  <si>
    <t>ong_internationale</t>
  </si>
  <si>
    <t>pompe_pied</t>
  </si>
  <si>
    <t>materiel</t>
  </si>
  <si>
    <t>ong_locales</t>
  </si>
  <si>
    <t>Collecte de l'argent maison par maison</t>
  </si>
  <si>
    <t>7d3c162e-3268-489d-bb85-8d15bd51ff75</t>
  </si>
  <si>
    <t>2020-06-19T14:19:50</t>
  </si>
  <si>
    <t>2020-06-11T09:43:42.586+01</t>
  </si>
  <si>
    <t>2020-06-11T10:34:08.946+01</t>
  </si>
  <si>
    <t>cooperative</t>
  </si>
  <si>
    <t>destruction</t>
  </si>
  <si>
    <t>oui_pas_potable</t>
  </si>
  <si>
    <t>insecurite</t>
  </si>
  <si>
    <t>ong_Internationales</t>
  </si>
  <si>
    <t>dotation_materiaux dotation_equipements rehab_equipements formation_gestion</t>
  </si>
  <si>
    <t>223881ec-f0d3-48c5-820e-485008facbaa</t>
  </si>
  <si>
    <t>2020-06-19T14:19:57</t>
  </si>
  <si>
    <t>2020-06-11T10:50:16.801+01</t>
  </si>
  <si>
    <t>2020-06-11T11:30:03.655+01</t>
  </si>
  <si>
    <t>non_acces degradation</t>
  </si>
  <si>
    <t>oui_traitee</t>
  </si>
  <si>
    <t>quartier</t>
  </si>
  <si>
    <t>ong_Internationales chef_quartiers</t>
  </si>
  <si>
    <t>dotation_equipements rehab_equipements formation_gestion</t>
  </si>
  <si>
    <t>e31d996f-6525-4cfe-8011-bcc81d710826</t>
  </si>
  <si>
    <t>2020-06-19T14:20:03</t>
  </si>
  <si>
    <t>2020-06-11T11:30:52.256+01</t>
  </si>
  <si>
    <t>2020-06-11T12:22:55.343+01</t>
  </si>
  <si>
    <t>ong_nationale</t>
  </si>
  <si>
    <t>augmentation_population deplaces</t>
  </si>
  <si>
    <t>ong_nationales</t>
  </si>
  <si>
    <t>personnel personnel_maintenance formation_gestion</t>
  </si>
  <si>
    <t>203be345-b482-413b-ad8d-cd0a4806d57e</t>
  </si>
  <si>
    <t>2020-06-19T14:20:08</t>
  </si>
  <si>
    <t>2020-06-11T14:51:36.612+01</t>
  </si>
  <si>
    <t>2020-06-11T15:04:42.174+01</t>
  </si>
  <si>
    <t>assechement_source non_acces</t>
  </si>
  <si>
    <t>insecurite augmentation_population deplaces</t>
  </si>
  <si>
    <t>financier finance_maintenance</t>
  </si>
  <si>
    <t>dotation_materiaux</t>
  </si>
  <si>
    <t>16738d34-bad6-4e83-bea8-b7aef3bec2bb</t>
  </si>
  <si>
    <t>2020-06-19T14:20:16</t>
  </si>
  <si>
    <t>2020-06-11T15:11:50.199+01</t>
  </si>
  <si>
    <t>2020-06-11T15:24:33.165+01</t>
  </si>
  <si>
    <t>destruction augmentation_population</t>
  </si>
  <si>
    <t>ong_internationales autre</t>
  </si>
  <si>
    <t xml:space="preserve">Maitre la porte sur ce point d'eau </t>
  </si>
  <si>
    <t>dotation_materiaux rehab_equipements sensibilisation</t>
  </si>
  <si>
    <t>60f81313-c016-4dc8-8ce5-1da6ae2b6183</t>
  </si>
  <si>
    <t>2020-06-19T14:20:23</t>
  </si>
  <si>
    <t>2020-06-11T15:25:13.866+01</t>
  </si>
  <si>
    <t>2020-06-11T16:09:47.080+01</t>
  </si>
  <si>
    <t>puits_protege</t>
  </si>
  <si>
    <t>destruction augmentation_population deplaces</t>
  </si>
  <si>
    <t xml:space="preserve">Nettoyage de l'eau </t>
  </si>
  <si>
    <t>chef_village</t>
  </si>
  <si>
    <t>subventions autre</t>
  </si>
  <si>
    <t>Contribution pour payer la personne qui creuse ce puis</t>
  </si>
  <si>
    <t>a8a89be6-00ab-4d7e-ad94-f4df7d5f2e6d</t>
  </si>
  <si>
    <t>2020-06-19T14:20:29</t>
  </si>
  <si>
    <t>2020-06-11T16:12:41.182+01</t>
  </si>
  <si>
    <t>2020-06-11T16:24:56.608+01</t>
  </si>
  <si>
    <t>destruction vol_equipement</t>
  </si>
  <si>
    <t>destruction insecurite augmentation_population</t>
  </si>
  <si>
    <t>dotation_materiaux rehab_bâtiments construction</t>
  </si>
  <si>
    <t>3cc409a0-698c-4983-89b3-cc8bd4cc7486</t>
  </si>
  <si>
    <t>2020-06-19T14:20:36</t>
  </si>
  <si>
    <t>financier materiel personnels_qualifies</t>
  </si>
  <si>
    <t>2020-06-11T09:33:42.943+01</t>
  </si>
  <si>
    <t>2020-06-11T12:23:27.624+01</t>
  </si>
  <si>
    <t>vols autre</t>
  </si>
  <si>
    <t>Les habitants casse le verrou la nuit pour pomper de l'eau ce qui fait qu'ils gaspille beaucoup d'Eau</t>
  </si>
  <si>
    <t>ong_nationales ong_Internationales chef_quartiers</t>
  </si>
  <si>
    <t>sensibilisation formation_gestion</t>
  </si>
  <si>
    <t>3760a99f-1007-48d9-9c13-e493929a165e</t>
  </si>
  <si>
    <t>2020-06-19T14:28:13</t>
  </si>
  <si>
    <t>2020-06-11T10:14:00.763+01</t>
  </si>
  <si>
    <t>2020-06-15T10:37:49.042+01</t>
  </si>
  <si>
    <t>destruction non_acces autre</t>
  </si>
  <si>
    <t>La pompe nécessite un changement</t>
  </si>
  <si>
    <t>augmentation_population</t>
  </si>
  <si>
    <t>personnels_qualifies</t>
  </si>
  <si>
    <t>dotation_equipements personnel_maintenance formation_gestion</t>
  </si>
  <si>
    <t>de83d170-2a23-4cc1-836d-b2f0f337a450</t>
  </si>
  <si>
    <t>2020-06-19T14:28:18</t>
  </si>
  <si>
    <t>2020-06-11T11:11:08.317+01</t>
  </si>
  <si>
    <t>2020-06-11T16:23:38.318+01</t>
  </si>
  <si>
    <t>72dc8ac9-bb48-40ae-8a23-218f65328223</t>
  </si>
  <si>
    <t>2020-06-19T14:28:24</t>
  </si>
  <si>
    <t>2020-06-11T11:59:03.610+01</t>
  </si>
  <si>
    <t>2020-06-11T15:15:26.675+01</t>
  </si>
  <si>
    <t>coges_latrines</t>
  </si>
  <si>
    <t>pression autre</t>
  </si>
  <si>
    <t>La communauté a tendance   de faire la pression sur les comités.en.utilisant continuellement l'eau</t>
  </si>
  <si>
    <t>formation_gestion</t>
  </si>
  <si>
    <t>59a1248c-f510-4e82-b65e-8372f18f6ae9</t>
  </si>
  <si>
    <t>2020-06-19T14:28:29</t>
  </si>
  <si>
    <t>2020-06-11T14:52:52.185+01</t>
  </si>
  <si>
    <t>2020-06-11T16:21:33.485+01</t>
  </si>
  <si>
    <t>degradation autre</t>
  </si>
  <si>
    <t>La pompe est en.panne par ce que ce point d'eau couvre  5 quartiers</t>
  </si>
  <si>
    <t>ong_nationales ong_internationales organisation_religieuse</t>
  </si>
  <si>
    <t>materiel personnels_qualifies pression</t>
  </si>
  <si>
    <t>dotation_equipements personnel_maintenance rehab_equipements</t>
  </si>
  <si>
    <t>a60ca5cb-b7fb-4783-8337-c151e0e5a4ca</t>
  </si>
  <si>
    <t>2020-06-19T14:28:35</t>
  </si>
  <si>
    <t>2020-06-11T15:28:31.834+01</t>
  </si>
  <si>
    <t>2020-06-11T15:39:52.305+01</t>
  </si>
  <si>
    <t>contamination assechement_source autre</t>
  </si>
  <si>
    <t>La pompe est en panne</t>
  </si>
  <si>
    <t>mauvaise_qualite</t>
  </si>
  <si>
    <t>personnel_maintenance formation_gestion</t>
  </si>
  <si>
    <t>a32d0fb4-ee64-4b0b-9636-abe15b5b9b05</t>
  </si>
  <si>
    <t>2020-06-19T14:28:41</t>
  </si>
  <si>
    <t>2020-06-11T15:53:08.488+01</t>
  </si>
  <si>
    <t>2020-06-11T16:11:05.519+01</t>
  </si>
  <si>
    <t>Ce point d'eau n'est pas fonctionnel depuis 2ans</t>
  </si>
  <si>
    <t>ong_nationales ong_internationales</t>
  </si>
  <si>
    <t>materiel personnels_qualifies autre</t>
  </si>
  <si>
    <t>C'est un puit qui est transformé en forage  a chaque fois en saison sèche ce.forage trouve de probleme</t>
  </si>
  <si>
    <t>rehab_equipements</t>
  </si>
  <si>
    <t>707ce1b3-36b7-44e7-8fba-7f641db03762</t>
  </si>
  <si>
    <t>2020-06-19T14:28:47</t>
  </si>
  <si>
    <t>2020-06-11T16:33:24.870+01</t>
  </si>
  <si>
    <t>2020-06-11T16:46:22.719+01</t>
  </si>
  <si>
    <t>materiel personnels_qualifies</t>
  </si>
  <si>
    <t>dotation_equipements rehab_equipements</t>
  </si>
  <si>
    <t>ee615166-2792-46ce-8c7f-1c61b9ee144c</t>
  </si>
  <si>
    <t>2020-06-19T14:28:52</t>
  </si>
  <si>
    <t>2020-06-15T09:39:59.127+01</t>
  </si>
  <si>
    <t>2020-06-15T09:53:51.119+01</t>
  </si>
  <si>
    <t>non_acces</t>
  </si>
  <si>
    <t>Cotisation 100f par ménage pour reconstruction de ce point d'eau.</t>
  </si>
  <si>
    <t>financier materiel mauvaise_qualite</t>
  </si>
  <si>
    <t>01ba3dc1-cd03-4ffc-bb26-9e61154d56fe</t>
  </si>
  <si>
    <t>2020-06-19T14:29:02</t>
  </si>
  <si>
    <t>2020-06-15T10:24:55.480+01</t>
  </si>
  <si>
    <t>2020-06-15T10:35:45.601+01</t>
  </si>
  <si>
    <t>destruction augmentation_population creation_rehab</t>
  </si>
  <si>
    <t>dotation_materiaux rehab_equipements</t>
  </si>
  <si>
    <t>66c283d3-fce0-43bd-ada9-5af4ce48ec4f</t>
  </si>
  <si>
    <t>2020-06-19T14:29:10</t>
  </si>
  <si>
    <t>2020-06-15T10:40:29.375+01</t>
  </si>
  <si>
    <t>2020-06-15T11:19:48.471+01</t>
  </si>
  <si>
    <t>alimentaires semences</t>
  </si>
  <si>
    <t>Après midi</t>
  </si>
  <si>
    <t>insecurite appro</t>
  </si>
  <si>
    <t>achat_individuel_grossistes</t>
  </si>
  <si>
    <t>Par jour par ce que les commerçant n'ont pas le grand capital</t>
  </si>
  <si>
    <t>hebdo</t>
  </si>
  <si>
    <t>vingt_kil</t>
  </si>
  <si>
    <t xml:space="preserve">A cause des évènements </t>
  </si>
  <si>
    <t>mairie ministere_transport ga</t>
  </si>
  <si>
    <t>amenagements</t>
  </si>
  <si>
    <t>manque_ressources_fin mauvaise_routes insecurite_axes</t>
  </si>
  <si>
    <t>materiaux_rehab rehabilitation_marches rehabilitation_routes</t>
  </si>
  <si>
    <t>1c490678-a2ee-4097-8819-d1bb5c9503be</t>
  </si>
  <si>
    <t>2020-06-19T14:29:16</t>
  </si>
  <si>
    <t>dotation_materiaux personnel_maintenance</t>
  </si>
  <si>
    <t>N/A</t>
  </si>
  <si>
    <t>Contribution communautaire</t>
  </si>
  <si>
    <t xml:space="preserve">nsp </t>
  </si>
  <si>
    <t xml:space="preserve">dons_argent </t>
  </si>
  <si>
    <t xml:space="preserve">diminution_population exploitation_miniere appauvrissement </t>
  </si>
  <si>
    <t xml:space="preserve">aucun </t>
  </si>
  <si>
    <t xml:space="preserve">insecurite </t>
  </si>
  <si>
    <t xml:space="preserve">Pompe à pied </t>
  </si>
  <si>
    <t xml:space="preserve">Source aménagée </t>
  </si>
  <si>
    <t>Puits protégé</t>
  </si>
  <si>
    <t>Puits non protégé</t>
  </si>
  <si>
    <t>Autre</t>
  </si>
  <si>
    <t xml:space="preserve">TOTAL </t>
  </si>
  <si>
    <t>#</t>
  </si>
  <si>
    <t xml:space="preserve">Proportion </t>
  </si>
  <si>
    <t>NON</t>
  </si>
  <si>
    <t>OUI</t>
  </si>
  <si>
    <t xml:space="preserve">Besoin de réhabilitation </t>
  </si>
  <si>
    <t xml:space="preserve">Besoin de reconstruction </t>
  </si>
  <si>
    <t>Besoin de réparations/maintenance</t>
  </si>
  <si>
    <t xml:space="preserve">Si non fonctionnels, quels sont les besoins : </t>
  </si>
  <si>
    <t xml:space="preserve">Si non fonctionnels, pourquoi ? </t>
  </si>
  <si>
    <t>Destruction</t>
  </si>
  <si>
    <t>Contamination</t>
  </si>
  <si>
    <t>Vol équipement</t>
  </si>
  <si>
    <t>Coupure eau</t>
  </si>
  <si>
    <t>Assèchement source</t>
  </si>
  <si>
    <t>Problème d'accès</t>
  </si>
  <si>
    <t>Dégradation</t>
  </si>
  <si>
    <t xml:space="preserve">Autre </t>
  </si>
  <si>
    <t xml:space="preserve">Si utilisée pour boire, est-ce qu'elle est potable ? </t>
  </si>
  <si>
    <t>Proportion</t>
  </si>
  <si>
    <t>Présence d'un cadavre</t>
  </si>
  <si>
    <t xml:space="preserve">Non potable </t>
  </si>
  <si>
    <t>Potable</t>
  </si>
  <si>
    <t xml:space="preserve">Potable car traitée </t>
  </si>
  <si>
    <t xml:space="preserve">Changement avec les événements :  </t>
  </si>
  <si>
    <t xml:space="preserve">Point d'eau utilisé pour boire ? </t>
  </si>
  <si>
    <t xml:space="preserve">Nombre moyen de ménages qui utilisent le point d'eau : </t>
  </si>
  <si>
    <t xml:space="preserve">Si oui : </t>
  </si>
  <si>
    <t xml:space="preserve">Beaucoup augmenté </t>
  </si>
  <si>
    <t xml:space="preserve">Beaucoup diminué </t>
  </si>
  <si>
    <t xml:space="preserve">Si augmentation, pourquoi ? </t>
  </si>
  <si>
    <t>Augmentation de la population</t>
  </si>
  <si>
    <t>Arrivée de déplacés</t>
  </si>
  <si>
    <t xml:space="preserve">Activités de sensibilisation EHA </t>
  </si>
  <si>
    <t>NSP</t>
  </si>
  <si>
    <t xml:space="preserve">Point d'eau créé ou réhabilité après les événements </t>
  </si>
  <si>
    <t xml:space="preserve">Destruction d'autres points d'eau à proximité </t>
  </si>
  <si>
    <t xml:space="preserve">Insecurite dans d'autres zones de la localité </t>
  </si>
  <si>
    <t xml:space="preserve">Gouvernement </t>
  </si>
  <si>
    <t>Mairie</t>
  </si>
  <si>
    <t>Communauté</t>
  </si>
  <si>
    <t>Secteur privé</t>
  </si>
  <si>
    <t>ONG nationales</t>
  </si>
  <si>
    <t>ONGI</t>
  </si>
  <si>
    <t>Organisation religieuse</t>
  </si>
  <si>
    <t xml:space="preserve">Si payant, prix moyen :  </t>
  </si>
  <si>
    <t>XAF</t>
  </si>
  <si>
    <t xml:space="preserve">Si payant, changement de prix ? </t>
  </si>
  <si>
    <t xml:space="preserve">Si changement de prix, pourquoi ? </t>
  </si>
  <si>
    <t>Prix de l'équipement</t>
  </si>
  <si>
    <t>Prix du personnel</t>
  </si>
  <si>
    <t>Prix maintenance</t>
  </si>
  <si>
    <t>Changement du mode de gestion</t>
  </si>
  <si>
    <t xml:space="preserve">Nature du changement : </t>
  </si>
  <si>
    <t>Dons argent</t>
  </si>
  <si>
    <t>Dons materiaux</t>
  </si>
  <si>
    <t>Aucun</t>
  </si>
  <si>
    <t>Manque de personnels qualifiés</t>
  </si>
  <si>
    <t>Influences politiques</t>
  </si>
  <si>
    <t xml:space="preserve">Manque de ressources financières </t>
  </si>
  <si>
    <t xml:space="preserve">Vols et pillages du matériel </t>
  </si>
  <si>
    <t xml:space="preserve">Sur-utilisation et pression sur service </t>
  </si>
  <si>
    <t xml:space="preserve">Mauvaise qualité de l'eau  </t>
  </si>
  <si>
    <t xml:space="preserve">Manque de financement pour la maintenance </t>
  </si>
  <si>
    <t xml:space="preserve">Aucun </t>
  </si>
  <si>
    <t>Manque de matériel</t>
  </si>
  <si>
    <t>Insécurité</t>
  </si>
  <si>
    <t>Gouvernement</t>
  </si>
  <si>
    <t>ONG locales</t>
  </si>
  <si>
    <t>Leaders communautaires</t>
  </si>
  <si>
    <t>Chefs de quartiers</t>
  </si>
  <si>
    <t xml:space="preserve">Chef de village </t>
  </si>
  <si>
    <t xml:space="preserve">Leaders religieux </t>
  </si>
  <si>
    <t xml:space="preserve">Si oui, de la part de qui ? </t>
  </si>
  <si>
    <t>Usagers</t>
  </si>
  <si>
    <t>Autorités</t>
  </si>
  <si>
    <t xml:space="preserve">Si oui, type d'aide ? </t>
  </si>
  <si>
    <t>Subventions</t>
  </si>
  <si>
    <t>Dotation de materiaux</t>
  </si>
  <si>
    <t xml:space="preserve">Réhabilitation de bâtiments / locaux </t>
  </si>
  <si>
    <t xml:space="preserve">Réhabilitation des équipements (pompe, puits)  </t>
  </si>
  <si>
    <t xml:space="preserve">Construction de plus d'infrastructures a proximité  </t>
  </si>
  <si>
    <t xml:space="preserve">Réhabilitation de plus d'infrastructures a proximité  </t>
  </si>
  <si>
    <t xml:space="preserve">Sensibilisation communautaire dans le secteur (eha, sante, education, etc.)  </t>
  </si>
  <si>
    <t xml:space="preserve">Des formations pour la gestion du service  </t>
  </si>
  <si>
    <t xml:space="preserve">Personnel qualifié pour la maintenance - techniciens  </t>
  </si>
  <si>
    <t xml:space="preserve">Dotations d'équipements de maintenance  </t>
  </si>
  <si>
    <t xml:space="preserve">Personnel qualifié </t>
  </si>
  <si>
    <t xml:space="preserve">Si non, pourquoi ? </t>
  </si>
  <si>
    <t>Insuffisant</t>
  </si>
  <si>
    <t>Inadapté</t>
  </si>
  <si>
    <t>Non durable</t>
  </si>
  <si>
    <t>Corruption</t>
  </si>
  <si>
    <t>Publique</t>
  </si>
  <si>
    <t xml:space="preserve">Privée </t>
  </si>
  <si>
    <t xml:space="preserve">Religieuse </t>
  </si>
  <si>
    <t>Durable</t>
  </si>
  <si>
    <t>Hangar</t>
  </si>
  <si>
    <t>Hangar traditionnel</t>
  </si>
  <si>
    <t>Nb d'écoles construites avant 2013 :</t>
  </si>
  <si>
    <t xml:space="preserve">Nb d'écoles contruites entre 2013 et 2020 </t>
  </si>
  <si>
    <t>Etablissement endommagé ?</t>
  </si>
  <si>
    <t xml:space="preserve">Si oui, pourquoi ? </t>
  </si>
  <si>
    <t xml:space="preserve">Manque de moyens pour l'entretien des bâtiments </t>
  </si>
  <si>
    <t xml:space="preserve">Forte saison des pluies qui entraînent des dommages chaque année  </t>
  </si>
  <si>
    <t xml:space="preserve">Intrusion régulière de groupes armés </t>
  </si>
  <si>
    <t>Incendie volontaire/involontaire</t>
  </si>
  <si>
    <t xml:space="preserve">Vandalisme </t>
  </si>
  <si>
    <t xml:space="preserve">NSP </t>
  </si>
  <si>
    <t xml:space="preserve">Nombre moyen de salles de classe : </t>
  </si>
  <si>
    <t xml:space="preserve">INFRASTRUCTURE </t>
  </si>
  <si>
    <t xml:space="preserve">Présence de latrines ? </t>
  </si>
  <si>
    <t xml:space="preserve">Si oui, combien en moyenne ? </t>
  </si>
  <si>
    <t>Si oui, séparées par genre ?</t>
  </si>
  <si>
    <t xml:space="preserve">Moyenne pour les filles </t>
  </si>
  <si>
    <t xml:space="preserve">Moyenne pour les garçons :  </t>
  </si>
  <si>
    <t xml:space="preserve">Présence de point d'eau ? </t>
  </si>
  <si>
    <t xml:space="preserve">Si oui, séparées pour le personnel ? </t>
  </si>
  <si>
    <t xml:space="preserve">MODE DE FONCTIONNEMENT </t>
  </si>
  <si>
    <t xml:space="preserve">Est-ce que les parents arrivent à payer les frais de scolarité ? </t>
  </si>
  <si>
    <t xml:space="preserve">DIFFICILEMENT </t>
  </si>
  <si>
    <t>TYPE DE SERVICE</t>
  </si>
  <si>
    <t>UTILISATION</t>
  </si>
  <si>
    <t>MODE DE FONCTIONNEMENT</t>
  </si>
  <si>
    <t>Service payant ?</t>
  </si>
  <si>
    <t>Financement communautaire ?</t>
  </si>
  <si>
    <t xml:space="preserve">Contraintes de gestion ? </t>
  </si>
  <si>
    <t>Contact avec les acteurs locaux ?</t>
  </si>
  <si>
    <t>PISTES D'AMELIORATION</t>
  </si>
  <si>
    <t>CAPACITES DU SERVICE</t>
  </si>
  <si>
    <t xml:space="preserve">Nombre moyen d'élèves par école : </t>
  </si>
  <si>
    <t xml:space="preserve">Nb moyen de filles : </t>
  </si>
  <si>
    <t xml:space="preserve">Nb moyen de garçons : </t>
  </si>
  <si>
    <t>Construction ?</t>
  </si>
  <si>
    <t xml:space="preserve">Construction ? </t>
  </si>
  <si>
    <t xml:space="preserve">Point d'eau fonctionnel ? </t>
  </si>
  <si>
    <t xml:space="preserve">Changement des effectifs depuis 2013 ? </t>
  </si>
  <si>
    <t xml:space="preserve">Si oui, comment ? </t>
  </si>
  <si>
    <t>Peu diminué</t>
  </si>
  <si>
    <t>Beaucoup diminué</t>
  </si>
  <si>
    <t>Peu augmenté</t>
  </si>
  <si>
    <t xml:space="preserve">Si diminution, pourquoi ? </t>
  </si>
  <si>
    <t xml:space="preserve">Augmentation de la population dans la zone  </t>
  </si>
  <si>
    <t xml:space="preserve">Arrivée de populations déplacées  </t>
  </si>
  <si>
    <t xml:space="preserve">Réhabilitation de l'école  </t>
  </si>
  <si>
    <t xml:space="preserve">Stabilisation sécuritaire de la zone  </t>
  </si>
  <si>
    <t xml:space="preserve">Il y a moins d'habitants dans la zone  </t>
  </si>
  <si>
    <t xml:space="preserve">Ecoles réhabilitées dans des localités voisines  </t>
  </si>
  <si>
    <t xml:space="preserve">Appauvrissement des familles </t>
  </si>
  <si>
    <t xml:space="preserve">Les enfants sont engagés dans l'exploitation minière  </t>
  </si>
  <si>
    <t xml:space="preserve">Beaucoup d'enfants enrôlés dans les GA  </t>
  </si>
  <si>
    <t xml:space="preserve">Nb moyen d'enseignants vacataires : </t>
  </si>
  <si>
    <t xml:space="preserve">Nb moyens de maître-parents </t>
  </si>
  <si>
    <t>Niveau de formation des enseignants (titulaires et vacataires) suffisant ?</t>
  </si>
  <si>
    <t>Niveau de formation des maîtres-parents suffisant ?</t>
  </si>
  <si>
    <t xml:space="preserve">Oui mais certains auraient besoin d'un RC </t>
  </si>
  <si>
    <t xml:space="preserve">Nb moyen d'enseignants titulaires : </t>
  </si>
  <si>
    <t xml:space="preserve">Ecole payante ? </t>
  </si>
  <si>
    <t>Coût moyen d'une année scolaire ?</t>
  </si>
  <si>
    <t xml:space="preserve">XAF </t>
  </si>
  <si>
    <t xml:space="preserve">Changement du coût de la scolarité depuis 2013 ? </t>
  </si>
  <si>
    <t xml:space="preserve">Finalité des frais de scolarité ? </t>
  </si>
  <si>
    <t xml:space="preserve">Rémunérer les professeurs  </t>
  </si>
  <si>
    <t xml:space="preserve">Achat de matériel  </t>
  </si>
  <si>
    <t xml:space="preserve">Réhabilitation des infrastructures  </t>
  </si>
  <si>
    <t xml:space="preserve">Organisation d'activités sportives et culturelles pour les enfants  </t>
  </si>
  <si>
    <t xml:space="preserve">Financement communautaire ? </t>
  </si>
  <si>
    <t>Manque de professeurs qualifiés</t>
  </si>
  <si>
    <t xml:space="preserve">Manque de matériel pédagogique  </t>
  </si>
  <si>
    <t xml:space="preserve">Manque d'équipement de base (Bancs, chaises, tableaux)  </t>
  </si>
  <si>
    <t>Aide au fonctionnement reçue ?</t>
  </si>
  <si>
    <t>Alimentaires</t>
  </si>
  <si>
    <t>Semences</t>
  </si>
  <si>
    <t>Produits vendus ?</t>
  </si>
  <si>
    <t xml:space="preserve">NFI </t>
  </si>
  <si>
    <t>Hygiène</t>
  </si>
  <si>
    <t>Médicaments</t>
  </si>
  <si>
    <t>Matériaux</t>
  </si>
  <si>
    <t>Matériel scolaire</t>
  </si>
  <si>
    <t xml:space="preserve">Nb de marchés : </t>
  </si>
  <si>
    <t xml:space="preserve">Marché fonctionnel ? </t>
  </si>
  <si>
    <t>Marché couvert ?</t>
  </si>
  <si>
    <t>Fonctionnel en saison des pluies ?</t>
  </si>
  <si>
    <t>Nb moyen de commerçants :</t>
  </si>
  <si>
    <t xml:space="preserve">Le marché a fermé à cause de l’insécurité </t>
  </si>
  <si>
    <t xml:space="preserve"> le marché a fermé à cause du Covid-19  </t>
  </si>
  <si>
    <t xml:space="preserve">De nombreux agriculteurs ont perdu l’accès à leur terre  </t>
  </si>
  <si>
    <t xml:space="preserve">L'accès à la localité s'est dégradé  </t>
  </si>
  <si>
    <t xml:space="preserve">L'accès au marché s'est dégradé  </t>
  </si>
  <si>
    <t xml:space="preserve">Les prix ont baissé (difficile pour les commerçants de faire des bénéfices)  </t>
  </si>
  <si>
    <t xml:space="preserve">Les commerçants sont partis s'approvisionnés ailleurs  </t>
  </si>
  <si>
    <t xml:space="preserve">Il y a moins d’acheteurs  </t>
  </si>
  <si>
    <t>Présence de grossistes ?</t>
  </si>
  <si>
    <t xml:space="preserve">APPROVISIONNEMENT </t>
  </si>
  <si>
    <t xml:space="preserve">Pour les produits alimentaires : </t>
  </si>
  <si>
    <t xml:space="preserve">Achat groupé auprès des producteurs </t>
  </si>
  <si>
    <t xml:space="preserve">Achat groupé auprès des grossistes   </t>
  </si>
  <si>
    <t xml:space="preserve">Achat via un groupement ou un syndicat  </t>
  </si>
  <si>
    <t xml:space="preserve">Achat individuel auprès des producteurs  </t>
  </si>
  <si>
    <t xml:space="preserve">Achat individuel auprès des grossistes / revendeurs  </t>
  </si>
  <si>
    <t xml:space="preserve">Les commerçants sont eux-mêmes producteurs  </t>
  </si>
  <si>
    <t xml:space="preserve">Provenance : </t>
  </si>
  <si>
    <t xml:space="preserve">Localement  </t>
  </si>
  <si>
    <t xml:space="preserve">Dans la grande localité dans la plus proche  </t>
  </si>
  <si>
    <t xml:space="preserve">Bangui  </t>
  </si>
  <si>
    <t xml:space="preserve">A l'extérieur du pays  </t>
  </si>
  <si>
    <t xml:space="preserve">Pour les NFI : </t>
  </si>
  <si>
    <t>FREQUENTATION</t>
  </si>
  <si>
    <t xml:space="preserve">Changement depuis la crise de 2013 ? </t>
  </si>
  <si>
    <t xml:space="preserve">Changement du nb de commerçants depuis la crise de 2013? </t>
  </si>
  <si>
    <t xml:space="preserve">Départ de populations vers d'autres localités  </t>
  </si>
  <si>
    <t xml:space="preserve">Ouverture de nouveaux marchés dans les villes voisines  </t>
  </si>
  <si>
    <t xml:space="preserve">Dégradation sécuritaire  </t>
  </si>
  <si>
    <t xml:space="preserve">Epidémie Covid-19 </t>
  </si>
  <si>
    <t>TAXES</t>
  </si>
  <si>
    <t xml:space="preserve">Taxes sur le transport ? </t>
  </si>
  <si>
    <t>Collecteur des taxes ?</t>
  </si>
  <si>
    <t xml:space="preserve">La mairie  </t>
  </si>
  <si>
    <t xml:space="preserve">Les postes douaniers  </t>
  </si>
  <si>
    <t xml:space="preserve">Services du Ministère des transports </t>
  </si>
  <si>
    <t xml:space="preserve">Les groupes d'auto-défense  </t>
  </si>
  <si>
    <t xml:space="preserve">Les groupes armés  </t>
  </si>
  <si>
    <t xml:space="preserve">Gestion du marché : </t>
  </si>
  <si>
    <t xml:space="preserve">Les commerçants eux-mêmes  </t>
  </si>
  <si>
    <t xml:space="preserve">Une ONG  </t>
  </si>
  <si>
    <t xml:space="preserve">Pas de système de gestion mis en place  </t>
  </si>
  <si>
    <t>Un service de l'Etat (préfecture, sous-prefecture, minsitère)</t>
  </si>
  <si>
    <t xml:space="preserve">Coopérative ou groupement de commerçants ? </t>
  </si>
  <si>
    <t>Taxe communale ?</t>
  </si>
  <si>
    <t xml:space="preserve">Si oui, coût moyen : </t>
  </si>
  <si>
    <t xml:space="preserve">Si oui, utilisation </t>
  </si>
  <si>
    <t xml:space="preserve">Investir dans des aménagements du marché </t>
  </si>
  <si>
    <t xml:space="preserve">Approvisionnement groupé  </t>
  </si>
  <si>
    <t xml:space="preserve">Autres réhabilitations dans la localité  </t>
  </si>
  <si>
    <t xml:space="preserve">Micro-crédits à certains commerçants  </t>
  </si>
  <si>
    <t xml:space="preserve">Manque d'infrastructure </t>
  </si>
  <si>
    <t xml:space="preserve">Mauvaise qualité des routes  </t>
  </si>
  <si>
    <t xml:space="preserve">Manque de sécurité et présence de groupes armés sur les axes  </t>
  </si>
  <si>
    <t xml:space="preserve">Manque de sécurité dans la localité  </t>
  </si>
  <si>
    <t xml:space="preserve">Tensions communautaires  </t>
  </si>
  <si>
    <t xml:space="preserve">Vols et pillages du matériel  </t>
  </si>
  <si>
    <t xml:space="preserve">Vol de bétail dans la zone  </t>
  </si>
  <si>
    <t xml:space="preserve">Trop forte demande - incapacité d'approvisionnement rapide  </t>
  </si>
  <si>
    <t xml:space="preserve">Influences Politiques  </t>
  </si>
  <si>
    <t xml:space="preserve">Indisponibilité de certains produits dans la zone </t>
  </si>
  <si>
    <t xml:space="preserve">Faible pouvoir d'achat des acheteurs  </t>
  </si>
  <si>
    <t xml:space="preserve">Inflation des prix en raison des distributions humanitaires (type distributions PAM RRM)  </t>
  </si>
  <si>
    <t xml:space="preserve">Taxation abusive des groupes armées ou groupes d'auto défense, ou mairie  </t>
  </si>
  <si>
    <t xml:space="preserve">Aucune  </t>
  </si>
  <si>
    <t>Dotation de materiaux de réhabilitation</t>
  </si>
  <si>
    <t xml:space="preserve">Réhabilitation du marché (stands, boutiques, halles, etc.)  </t>
  </si>
  <si>
    <t xml:space="preserve">Réhabilitation des routes  </t>
  </si>
  <si>
    <t xml:space="preserve">Réhabilitation de ponts à proximité  </t>
  </si>
  <si>
    <t xml:space="preserve">Distribution directe d'argent aux habitants de la localité  </t>
  </si>
  <si>
    <t xml:space="preserve">Formations (gestion, comptabilité)  </t>
  </si>
  <si>
    <t xml:space="preserve">kouango </t>
  </si>
  <si>
    <t>medecin_chef</t>
  </si>
  <si>
    <t xml:space="preserve">sante </t>
  </si>
  <si>
    <t>centre_sante</t>
  </si>
  <si>
    <t>mas</t>
  </si>
  <si>
    <t xml:space="preserve">preval rougeole autre </t>
  </si>
  <si>
    <t>BCG</t>
  </si>
  <si>
    <t>ong</t>
  </si>
  <si>
    <t>ok</t>
  </si>
  <si>
    <t>organisation_religieuse autre</t>
  </si>
  <si>
    <t xml:space="preserve">Par financement de Besançon </t>
  </si>
  <si>
    <t xml:space="preserve">urgence </t>
  </si>
  <si>
    <t xml:space="preserve">tuberculose </t>
  </si>
  <si>
    <t xml:space="preserve">medicaments_nb equipements vols autre </t>
  </si>
  <si>
    <t xml:space="preserve">Clôturer l'hôpital, aménager l'ambulance </t>
  </si>
  <si>
    <t xml:space="preserve">medicaments supervision_rs autre </t>
  </si>
  <si>
    <t xml:space="preserve">service gratuit </t>
  </si>
  <si>
    <t>rehabilitation medicaments dotation_equipements_medicaux supervision_rs</t>
  </si>
  <si>
    <t>symptomes mesures_gvt msg_sensibilisation mesures_preventions</t>
  </si>
  <si>
    <t>lavage_mains distanciations rassemblement</t>
  </si>
  <si>
    <t>ong_international</t>
  </si>
  <si>
    <t xml:space="preserve">tradipraticien </t>
  </si>
  <si>
    <t>docteur_traditionnel</t>
  </si>
  <si>
    <t xml:space="preserve">consult_curatives maladies_infectieuses autre </t>
  </si>
  <si>
    <t xml:space="preserve">stérilité </t>
  </si>
  <si>
    <t xml:space="preserve">Paludisme/fièvre </t>
  </si>
  <si>
    <t xml:space="preserve">ok </t>
  </si>
  <si>
    <t xml:space="preserve">oui </t>
  </si>
  <si>
    <t xml:space="preserve">autre </t>
  </si>
  <si>
    <t xml:space="preserve">Manque de documents de reconnaissance </t>
  </si>
  <si>
    <t>subventions</t>
  </si>
  <si>
    <t>symptomes transmission</t>
  </si>
  <si>
    <t>50106808-d070-4ac0-a08c-0ae0eba1e615</t>
  </si>
  <si>
    <t>2020-07-13T15:07:59.094+01</t>
  </si>
  <si>
    <t>2020-07-13T15:40:24.897+01</t>
  </si>
  <si>
    <t>2020-07-13</t>
  </si>
  <si>
    <t>356676102911101</t>
  </si>
  <si>
    <t>grimari</t>
  </si>
  <si>
    <t>mois</t>
  </si>
  <si>
    <t>fin_droits</t>
  </si>
  <si>
    <t>rehab_bâtiments</t>
  </si>
  <si>
    <t>2020-07-20T07:27:33</t>
  </si>
  <si>
    <t>e36dd478-80fa-496d-ad64-2fe52a7c205d</t>
  </si>
  <si>
    <t>2020-07-13T15:14:49.449+01</t>
  </si>
  <si>
    <t>2020-07-13T16:11:42.143+01</t>
  </si>
  <si>
    <t>356676102903926</t>
  </si>
  <si>
    <t>service_deconcentre</t>
  </si>
  <si>
    <t>sante</t>
  </si>
  <si>
    <t>hopital_district</t>
  </si>
  <si>
    <t>acces_communautaire</t>
  </si>
  <si>
    <t>moderes</t>
  </si>
  <si>
    <t>accouchement chirurgie pediatrie maternite</t>
  </si>
  <si>
    <t>rougeole</t>
  </si>
  <si>
    <t>psy_qualifie</t>
  </si>
  <si>
    <t>deplaces</t>
  </si>
  <si>
    <t>fortement_sur:utilise</t>
  </si>
  <si>
    <t>prix_medicaments</t>
  </si>
  <si>
    <t>ressources_fin</t>
  </si>
  <si>
    <t>rehabilitation medicaments</t>
  </si>
  <si>
    <t>mesures_gvt</t>
  </si>
  <si>
    <t>lavage_mains</t>
  </si>
  <si>
    <t>2020-07-20T07:40:02</t>
  </si>
  <si>
    <t>d1bf9089-7d01-4a10-9d91-f501f5d3363e</t>
  </si>
  <si>
    <t>2020-07-13T13:03:00.098+01</t>
  </si>
  <si>
    <t>2020-07-13T13:49:52.039+01</t>
  </si>
  <si>
    <t>deplces rehabilitation_ecole securite</t>
  </si>
  <si>
    <t>effectifs_eleves</t>
  </si>
  <si>
    <t>achat_materiel activites_recreatives</t>
  </si>
  <si>
    <t>materiel equipement professeurs_qualifies insecurite vols</t>
  </si>
  <si>
    <t>Ape</t>
  </si>
  <si>
    <t>equipements personnels constructions formations_mp formations_ape</t>
  </si>
  <si>
    <t>2020-07-20T07:27:20</t>
  </si>
  <si>
    <t>f5cc14a8-16e1-467b-99d3-74c53bd7885e</t>
  </si>
  <si>
    <t>2020-07-13T16:12:49.317+01</t>
  </si>
  <si>
    <t>2020-07-13T16:44:30.914+01</t>
  </si>
  <si>
    <t>L' église  catholique</t>
  </si>
  <si>
    <t>saison_pluies</t>
  </si>
  <si>
    <t>diminution_population</t>
  </si>
  <si>
    <t>materiel equipement professeurs_qualifies</t>
  </si>
  <si>
    <t>materiaux_rehab equipements personnels constructions materiel_didactique formation_admin</t>
  </si>
  <si>
    <t>2020-07-20T07:27:44</t>
  </si>
  <si>
    <t>86055920-93ed-43be-a9e8-a92a9a94d028</t>
  </si>
  <si>
    <t>2020-07-14T08:05:08.601+01</t>
  </si>
  <si>
    <t>2020-07-14T08:39:35.426+01</t>
  </si>
  <si>
    <t>2020-07-14</t>
  </si>
  <si>
    <t>ecac</t>
  </si>
  <si>
    <t>Utilisation des salles paroissiales</t>
  </si>
  <si>
    <t>L'église</t>
  </si>
  <si>
    <t>Recrutement et formé</t>
  </si>
  <si>
    <t>Des don des gens de bonne fois</t>
  </si>
  <si>
    <t>ressources_fin materiel equipement professeurs_qualifies autre</t>
  </si>
  <si>
    <t>Avoir des machines pour construire nos propres tables bancs et former les maîtres</t>
  </si>
  <si>
    <t>equipements</t>
  </si>
  <si>
    <t>materiaux_rehab equipements personnels rehabilitations constructions materiel_didactique formations_mp formation_admin formations_ape</t>
  </si>
  <si>
    <t>2020-07-20T07:27:56</t>
  </si>
  <si>
    <t>569f4bab-28c7-4094-9da9-9e4d9c75bd42</t>
  </si>
  <si>
    <t>2020-07-16T15:27:50.648+01</t>
  </si>
  <si>
    <t>2020-07-16T15:59:46.882+01</t>
  </si>
  <si>
    <t>2020-07-16</t>
  </si>
  <si>
    <t>infirmier</t>
  </si>
  <si>
    <t>destruction contamination</t>
  </si>
  <si>
    <t>dommages_evenements</t>
  </si>
  <si>
    <t>dons_argent dons_materiaux</t>
  </si>
  <si>
    <t>mairie chef_quartiers</t>
  </si>
  <si>
    <t>subventions dotation_materiaux</t>
  </si>
  <si>
    <t>2020-07-20T07:28:10</t>
  </si>
  <si>
    <t>e9ed1310-3502-49a4-9bc7-bb291812db71</t>
  </si>
  <si>
    <t>2020-07-16T16:09:21.097+01</t>
  </si>
  <si>
    <t>2020-07-16T16:15:57.936+01</t>
  </si>
  <si>
    <t>source_non_amenagee</t>
  </si>
  <si>
    <t>assechement_source</t>
  </si>
  <si>
    <t>financier</t>
  </si>
  <si>
    <t>chef_quartiers</t>
  </si>
  <si>
    <t>2020-07-20T07:28:26</t>
  </si>
  <si>
    <t>e59dac4c-dbe0-4feb-8ac6-74c9c9ee6ae1</t>
  </si>
  <si>
    <t>2020-07-13T12:30:05.411+01</t>
  </si>
  <si>
    <t>2020-07-13T13:14:57.835+01</t>
  </si>
  <si>
    <t>356676102905780</t>
  </si>
  <si>
    <t>commercant</t>
  </si>
  <si>
    <t>alimentaires hygiene medicaments materiel_scolaire</t>
  </si>
  <si>
    <t>matin journee nuit</t>
  </si>
  <si>
    <t>achat_individuel_producteurs groupement</t>
  </si>
  <si>
    <t>achat_individuel_producteurs achat_individuel_grossistes achat_groupe_grossistes groupement</t>
  </si>
  <si>
    <t>local</t>
  </si>
  <si>
    <t>cent_kil</t>
  </si>
  <si>
    <t>association</t>
  </si>
  <si>
    <t>manque_ressources_fin manque_infra mauvaise_routes insecurite_axes insecurite_localite tensions_communautaires</t>
  </si>
  <si>
    <t>subventions materiaux_rehab rehabilitation_ponts cash_distrib</t>
  </si>
  <si>
    <t>2020-07-20T07:32:10</t>
  </si>
  <si>
    <t>557e4845-7eb6-439d-8826-4a3bbb72246d</t>
  </si>
  <si>
    <t>2020-07-13T13:42:59.886+01</t>
  </si>
  <si>
    <t>2020-07-13T13:55:26.602+01</t>
  </si>
  <si>
    <t>2020-07-20T07:32:29</t>
  </si>
  <si>
    <t>88832977-b311-4198-a63d-ea1dcc4e5a5e</t>
  </si>
  <si>
    <t>2020-07-13T15:14:44.970+01</t>
  </si>
  <si>
    <t>2020-07-13T16:00:21.404+01</t>
  </si>
  <si>
    <t>alimentaires semences hygiene</t>
  </si>
  <si>
    <t>matin journee</t>
  </si>
  <si>
    <t>nouveaux_commercants_deplaces deplaces_marchandises</t>
  </si>
  <si>
    <t>achat_individuel_producteurs achat_individuel_grossistes achat_groupe_producteurs</t>
  </si>
  <si>
    <t>achat_individuel_producteurs achat_individuel_grossistes</t>
  </si>
  <si>
    <t>aug_population deplacement_population</t>
  </si>
  <si>
    <t>mairie douane ministere_transport ga</t>
  </si>
  <si>
    <t>mairie communaute ong_internationales</t>
  </si>
  <si>
    <t>mairie etat commercants ong</t>
  </si>
  <si>
    <t>association cooperative_eleveurs</t>
  </si>
  <si>
    <t>amenagements rehabilitation</t>
  </si>
  <si>
    <t>dons_argent</t>
  </si>
  <si>
    <t>mairie ong_nationales ong_Internationales</t>
  </si>
  <si>
    <t>manque_ressources_fin insecurite_axes insecurite_localite</t>
  </si>
  <si>
    <t>subventions rehabilitation_routes rehabilitation_ponts cash_distrib</t>
  </si>
  <si>
    <t>2020-07-20T07:32:51</t>
  </si>
  <si>
    <t>c647e07c-a28c-4fc7-bc10-d191c1f96e96</t>
  </si>
  <si>
    <t>2020-07-14T07:55:14.037+01</t>
  </si>
  <si>
    <t>2020-07-14T08:27:12.114+01</t>
  </si>
  <si>
    <t>point_eau_prive</t>
  </si>
  <si>
    <t>prix_equipement</t>
  </si>
  <si>
    <t>subventions rehab_equipements</t>
  </si>
  <si>
    <t>2020-07-20T07:33:16</t>
  </si>
  <si>
    <t>5f4082ca-9b52-47bf-a9ba-729bbd90b2d1</t>
  </si>
  <si>
    <t>2020-07-14T08:51:37.663+01</t>
  </si>
  <si>
    <t>2020-07-14T09:08:29.248+01</t>
  </si>
  <si>
    <t>pression</t>
  </si>
  <si>
    <t>2020-07-20T07:33:38</t>
  </si>
  <si>
    <t>6aaa024d-4de4-4037-8014-5d0889c77e82</t>
  </si>
  <si>
    <t>2020-07-14T09:08:57.978+01</t>
  </si>
  <si>
    <t>2020-07-14T09:23:27.245+01</t>
  </si>
  <si>
    <t>destruction non_acces</t>
  </si>
  <si>
    <t>localite</t>
  </si>
  <si>
    <t>personnel_maintenance rehab_bâtiments</t>
  </si>
  <si>
    <t>2020-07-20T07:34:03</t>
  </si>
  <si>
    <t>db1101a8-8b30-4403-a326-161ee7868cd0</t>
  </si>
  <si>
    <t>2020-07-14T10:19:00.993+01</t>
  </si>
  <si>
    <t>2020-07-14T10:45:55.714+01</t>
  </si>
  <si>
    <t>Voisine du point d eau</t>
  </si>
  <si>
    <t>leaders_communautaires</t>
  </si>
  <si>
    <t>subventions dotation_materiaux rehab_equipements</t>
  </si>
  <si>
    <t>2020-07-20T07:34:24</t>
  </si>
  <si>
    <t>aaff7d60-4df6-474d-ad3e-b2f78a5f265d</t>
  </si>
  <si>
    <t>2020-07-14T10:58:49.512+01</t>
  </si>
  <si>
    <t>2020-07-14T11:18:10.834+01</t>
  </si>
  <si>
    <t>bidon</t>
  </si>
  <si>
    <t>2020-07-20T07:34:48</t>
  </si>
  <si>
    <t>29728645-65bb-4687-af8f-82d60576c040</t>
  </si>
  <si>
    <t>2020-07-14T12:03:34.184+01</t>
  </si>
  <si>
    <t>2020-07-14T12:28:17.254+01</t>
  </si>
  <si>
    <t>2020-07-20T07:35:13</t>
  </si>
  <si>
    <t>9e87f70a-cf83-4d3f-8893-58d6df511c96</t>
  </si>
  <si>
    <t>2020-07-14T15:27:45.857+01</t>
  </si>
  <si>
    <t>2020-07-14T15:56:48.937+01</t>
  </si>
  <si>
    <t>alimentaires semences hygiene medicaments</t>
  </si>
  <si>
    <t>acces_localite appro</t>
  </si>
  <si>
    <t>achat_individuel_producteurs</t>
  </si>
  <si>
    <t>mensuel</t>
  </si>
  <si>
    <t>diminution_population deplacement_population</t>
  </si>
  <si>
    <t>mairie douane</t>
  </si>
  <si>
    <t>mairie communaute</t>
  </si>
  <si>
    <t>non_ga</t>
  </si>
  <si>
    <t>faible_pouvoir_achat taxation_ga</t>
  </si>
  <si>
    <t>rehabilitation_marches rehabilitation_routes formation</t>
  </si>
  <si>
    <t>2020-07-20T07:35:50</t>
  </si>
  <si>
    <t>7a40faef-bb37-4533-86e9-8d34719a1a4a</t>
  </si>
  <si>
    <t>2020-07-14T16:08:24.752+01</t>
  </si>
  <si>
    <t>2020-07-14T16:22:51.525+01</t>
  </si>
  <si>
    <t>mairie ong_nationales</t>
  </si>
  <si>
    <t>2020-07-20T07:36:20</t>
  </si>
  <si>
    <t>2210cb98-b846-4ee7-a6a6-69cc12bb5e39</t>
  </si>
  <si>
    <t>2020-07-14T08:57:07.513+01</t>
  </si>
  <si>
    <t>2020-07-14T09:30:14.761+01</t>
  </si>
  <si>
    <t>356676102907869</t>
  </si>
  <si>
    <t>appauvrissement</t>
  </si>
  <si>
    <t>salaires achat_materiel activites_recreatives</t>
  </si>
  <si>
    <t>Cahier ,stylo, crayon,ardroise</t>
  </si>
  <si>
    <t>materiaux_rehab personnels materiel_didactique formations_mp</t>
  </si>
  <si>
    <t>2020-07-20T07:37:04</t>
  </si>
  <si>
    <t>c7c9e660-d156-4408-9ef8-411f3a3a2ca4</t>
  </si>
  <si>
    <t>2020-07-14T10:11:04.615+01</t>
  </si>
  <si>
    <t>2020-07-14T10:27:55.866+01</t>
  </si>
  <si>
    <t>Machiniste</t>
  </si>
  <si>
    <t>Par année</t>
  </si>
  <si>
    <t>comite-gestion</t>
  </si>
  <si>
    <t>materiel personnels_qualifies finance_maintenance</t>
  </si>
  <si>
    <t>dotation_equipements personnel_maintenance rehab_equipements construction formation_gestion</t>
  </si>
  <si>
    <t>2020-07-20T07:37:25</t>
  </si>
  <si>
    <t>08da2c42-823a-4704-b309-f87356bcc258</t>
  </si>
  <si>
    <t>2020-07-14T11:58:56.586+01</t>
  </si>
  <si>
    <t>2020-07-14T12:36:08.695+01</t>
  </si>
  <si>
    <t>Cultivateur</t>
  </si>
  <si>
    <t>dotation_equipements rehab_bâtiments</t>
  </si>
  <si>
    <t>2020-07-20T07:37:59</t>
  </si>
  <si>
    <t>4b53de34-425f-46e6-b960-77a19e90293f</t>
  </si>
  <si>
    <t>2020-07-14T15:18:16.023+01</t>
  </si>
  <si>
    <t>2020-07-14T15:31:39.644+01</t>
  </si>
  <si>
    <t xml:space="preserve">Cultivatrice </t>
  </si>
  <si>
    <t>materiel pression mauvaise_qualite</t>
  </si>
  <si>
    <t>dotation_materiaux dotation_equipements rehab_equipements</t>
  </si>
  <si>
    <t>2020-07-20T07:38:30</t>
  </si>
  <si>
    <t>1e0bf977-b1a1-488e-b2b7-c7232c1a5e3f</t>
  </si>
  <si>
    <t>2020-07-16T15:33:05.785+01</t>
  </si>
  <si>
    <t>2020-07-16T15:53:18.879+01</t>
  </si>
  <si>
    <t>moyens_entretien incendie</t>
  </si>
  <si>
    <t>mairie gvt</t>
  </si>
  <si>
    <t>materiaux_rehab equipements rehabilitations materiel_didactique formations_mp formations_ape</t>
  </si>
  <si>
    <t>2020-07-20T07:39:05</t>
  </si>
  <si>
    <t>85732fcf-ad4c-42d1-9fd8-bc260df588fc</t>
  </si>
  <si>
    <t>2020-07-13T13:12:11.019+01</t>
  </si>
  <si>
    <t>2020-07-13T13:35:31.049+01</t>
  </si>
  <si>
    <t>poste_sante</t>
  </si>
  <si>
    <t>accouchement chirurgie pediatrie</t>
  </si>
  <si>
    <t>2020-07-20T07:39:17</t>
  </si>
  <si>
    <t>fd98e53a-2e0b-4d08-bc70-8317b08eb043</t>
  </si>
  <si>
    <t>2020-07-13T16:12:41.995+01</t>
  </si>
  <si>
    <t>2020-07-14T13:23:33.355+01</t>
  </si>
  <si>
    <t>eau education</t>
  </si>
  <si>
    <t>semaine</t>
  </si>
  <si>
    <t>menage</t>
  </si>
  <si>
    <t>plus_diplomes</t>
  </si>
  <si>
    <t>rehabilitation_infra</t>
  </si>
  <si>
    <t>materiaux_rehab</t>
  </si>
  <si>
    <t>2020-07-20T07:40:35</t>
  </si>
  <si>
    <t>09bbb225-dc1d-4c98-9956-9fe942fe8ebf</t>
  </si>
  <si>
    <t>2020-07-14T08:36:02.280+01</t>
  </si>
  <si>
    <t>2020-07-14T10:58:20.214+01</t>
  </si>
  <si>
    <t>personnel</t>
  </si>
  <si>
    <t>2020-07-20T07:41:04</t>
  </si>
  <si>
    <t>e1d4f97c-14a6-4245-b65b-59e66a976f42</t>
  </si>
  <si>
    <t>2020-07-13T13:01:58.400+01</t>
  </si>
  <si>
    <t>2020-07-13T13:35:25.584+01</t>
  </si>
  <si>
    <t>356676101957824</t>
  </si>
  <si>
    <t>Eau</t>
  </si>
  <si>
    <t>Foraco</t>
  </si>
  <si>
    <t>250f/ans</t>
  </si>
  <si>
    <t>materiel finance_maintenance</t>
  </si>
  <si>
    <t>personnel_maintenance rehab_equipements construction formation_gestion</t>
  </si>
  <si>
    <t>2020-07-20T07:41:57</t>
  </si>
  <si>
    <t>b18696e4-888b-4830-9521-78f83602966a</t>
  </si>
  <si>
    <t>2020-07-14T10:58:29.199+01</t>
  </si>
  <si>
    <t>2020-07-14T13:23:11.395+01</t>
  </si>
  <si>
    <t>2020-07-20T07:42:23</t>
  </si>
  <si>
    <t>e70f24ad-23b5-42bb-8648-a6109300cbdd</t>
  </si>
  <si>
    <t>2020-07-14T15:35:52.823+01</t>
  </si>
  <si>
    <t>2020-07-14T17:00:25.949+01</t>
  </si>
  <si>
    <t>construction</t>
  </si>
  <si>
    <t>2020-07-20T07:42:40</t>
  </si>
  <si>
    <t>5a57591a-f0ec-42ee-a23b-7d73b86f6926</t>
  </si>
  <si>
    <t>2020-07-13T15:54:55.504+01</t>
  </si>
  <si>
    <t>2020-07-13T16:28:42.042+01</t>
  </si>
  <si>
    <t>dotation_materiaux dotation_equipements rehab_bâtiments rehab_equipements rehabilitation</t>
  </si>
  <si>
    <t>2020-07-20T07:42:45</t>
  </si>
  <si>
    <t>b92da3ef-08d2-4096-ab62-b218c8e7cf06</t>
  </si>
  <si>
    <t>2020-07-14T08:36:18.947+01</t>
  </si>
  <si>
    <t>2020-07-14T08:57:21.296+01</t>
  </si>
  <si>
    <t>Chef du quartier</t>
  </si>
  <si>
    <t>vols finance_maintenance</t>
  </si>
  <si>
    <t>rehab_equipements construction</t>
  </si>
  <si>
    <t>2020-07-20T08:33:27</t>
  </si>
  <si>
    <t>19ef8cb7-a441-4443-9427-3d9d07032f95</t>
  </si>
  <si>
    <t>2020-07-14T09:19:51.217+01</t>
  </si>
  <si>
    <t>2020-07-14T09:35:41.148+01</t>
  </si>
  <si>
    <t>contamination assechement_source</t>
  </si>
  <si>
    <t>dotation_materiaux dotation_equipements personnel_maintenance</t>
  </si>
  <si>
    <t>2020-07-20T08:33:36</t>
  </si>
  <si>
    <t>4e927160-403f-416e-aa87-0410194cd784</t>
  </si>
  <si>
    <t>2020-07-14T09:45:33.952+01</t>
  </si>
  <si>
    <t>2020-07-14T10:03:42.420+01</t>
  </si>
  <si>
    <t>communaute comite-gestion</t>
  </si>
  <si>
    <t>materiel pression finance_maintenance</t>
  </si>
  <si>
    <t>dotation_materiaux dotation_equipements personnel construction formation_gestion</t>
  </si>
  <si>
    <t>2020-07-20T08:33:47</t>
  </si>
  <si>
    <t>5194f769-0101-43c4-aebe-bbf384f0bf9e</t>
  </si>
  <si>
    <t>2020-07-14T10:37:13.840+01</t>
  </si>
  <si>
    <t>2020-07-14T10:51:03.883+01</t>
  </si>
  <si>
    <t>materiel vols finance_maintenance</t>
  </si>
  <si>
    <t>dotation_materiaux dotation_equipements personnel rehab_equipements</t>
  </si>
  <si>
    <t>2020-07-20T08:33:55</t>
  </si>
  <si>
    <t>69a55017-83e2-4a0d-8e7c-96254474121b</t>
  </si>
  <si>
    <t>2020-07-14T10:58:29.510+01</t>
  </si>
  <si>
    <t>2020-07-14T11:10:03.137+01</t>
  </si>
  <si>
    <t>destruction vol_equipement degradation</t>
  </si>
  <si>
    <t>financier vols finance_maintenance</t>
  </si>
  <si>
    <t>2020-07-20T08:34:07</t>
  </si>
  <si>
    <t>3651ed3e-0a4b-4873-ad55-0d4eb1715b0b</t>
  </si>
  <si>
    <t>2020-07-14T11:12:19.744+01</t>
  </si>
  <si>
    <t>2020-07-14T11:24:27.711+01</t>
  </si>
  <si>
    <t>2020-07-20T08:34:16</t>
  </si>
  <si>
    <t>61d3ac5e-3fd7-494d-8f7f-70217108ae03</t>
  </si>
  <si>
    <t>2020-07-14T11:39:14.772+01</t>
  </si>
  <si>
    <t>2020-07-14T11:48:01.693+01</t>
  </si>
  <si>
    <t>Eleve</t>
  </si>
  <si>
    <t>dotation_equipements rehab_equipements sensibilisation</t>
  </si>
  <si>
    <t>2020-07-20T08:34:26</t>
  </si>
  <si>
    <t>a39df31e-e478-4e08-bfcb-ec9194be3586</t>
  </si>
  <si>
    <t>2020-07-14T12:29:21.999+01</t>
  </si>
  <si>
    <t>2020-07-14T12:44:16.612+01</t>
  </si>
  <si>
    <t>finance_maintenance</t>
  </si>
  <si>
    <t>2020-07-20T08:34:34</t>
  </si>
  <si>
    <t>d41e6d76-8c43-4358-810a-2bf342e88f2b</t>
  </si>
  <si>
    <t>2020-07-14T15:10:56.950+01</t>
  </si>
  <si>
    <t>2020-07-14T15:38:09.147+01</t>
  </si>
  <si>
    <t>dotation_equipements personnel rehab_equipements</t>
  </si>
  <si>
    <t>2020-07-20T08:34:49</t>
  </si>
  <si>
    <t xml:space="preserve">Source non aménagée </t>
  </si>
  <si>
    <t xml:space="preserve">Peu augmenté </t>
  </si>
  <si>
    <t xml:space="preserve">Peu diminué </t>
  </si>
  <si>
    <t xml:space="preserve">Réhabilitation d'autres points d'eau à proximité  </t>
  </si>
  <si>
    <t xml:space="preserve">Insécurité dans la zone  </t>
  </si>
  <si>
    <t xml:space="preserve">Diminution de la population de la localité </t>
  </si>
  <si>
    <t xml:space="preserve">Les habitants utilisent des points d'eau privés </t>
  </si>
  <si>
    <t xml:space="preserve">Le point d'eau a été endommagé par les événements  </t>
  </si>
  <si>
    <t>secteur_prive</t>
  </si>
  <si>
    <t xml:space="preserve">par mois </t>
  </si>
  <si>
    <t xml:space="preserve">par an </t>
  </si>
  <si>
    <t xml:space="preserve">Satisfaisant ? </t>
  </si>
  <si>
    <t xml:space="preserve">Sanction en cas d'impayés ? </t>
  </si>
  <si>
    <t xml:space="preserve">Si oui, de quel type ? </t>
  </si>
  <si>
    <t xml:space="preserve">Amende  </t>
  </si>
  <si>
    <t xml:space="preserve">Fin des droits d'accès jusqu'au paiement de la dette </t>
  </si>
  <si>
    <t xml:space="preserve">Fin des droits d'accès pour durée indéfinie </t>
  </si>
  <si>
    <t xml:space="preserve">Possibilité de payer en nature ? </t>
  </si>
  <si>
    <t xml:space="preserve">Nb moyen de femmes </t>
  </si>
  <si>
    <t xml:space="preserve">Nb moyen d'hommes </t>
  </si>
  <si>
    <t>Prise en charge des maîtres parents ,nettoyage du consession scolaire,</t>
  </si>
  <si>
    <t>salaires achat_materiel autre</t>
  </si>
  <si>
    <t xml:space="preserve">ong_locales ong_internationales </t>
  </si>
  <si>
    <t>Satisfaisant ?</t>
  </si>
  <si>
    <t xml:space="preserve">Les autres marchés ont été fermés par l’état d’urgence  </t>
  </si>
  <si>
    <t xml:space="preserve">La sécurité de la zone s'est améliorée  </t>
  </si>
  <si>
    <t xml:space="preserve">L'accès à la localité s'est amélioré  </t>
  </si>
  <si>
    <t xml:space="preserve">Nouveaux acteurs sur le marché (IDPs) </t>
  </si>
  <si>
    <t>Nouvelles marchandises (avec les IDPs)</t>
  </si>
  <si>
    <t xml:space="preserve">Plus d’acheteurs  </t>
  </si>
  <si>
    <t xml:space="preserve">Nouvelles demandes de la part des acheteurs  </t>
  </si>
  <si>
    <t xml:space="preserve">Les marchés avoisinnants ne sont plus fonctionnels  </t>
  </si>
  <si>
    <t xml:space="preserve">Meilleur approvisonnement qui attire plus de personnes </t>
  </si>
  <si>
    <t xml:space="preserve">Sécurisation de la zone  </t>
  </si>
  <si>
    <t xml:space="preserve">D’où viennent les personnes pour accéder au service :  </t>
  </si>
  <si>
    <t xml:space="preserve">km en moyenne </t>
  </si>
  <si>
    <t xml:space="preserve">Présence d'un hôpital de district :  </t>
  </si>
  <si>
    <t xml:space="preserve">Nb de centres de santé : </t>
  </si>
  <si>
    <t xml:space="preserve">Nb de points d'eau : </t>
  </si>
  <si>
    <t xml:space="preserve">Nb d'écoles : </t>
  </si>
  <si>
    <t xml:space="preserve">Centres fonctionnels ? </t>
  </si>
  <si>
    <t xml:space="preserve">Partiellement </t>
  </si>
  <si>
    <t>Présence de latrines fonctionnelles ?</t>
  </si>
  <si>
    <t xml:space="preserve">OUI mais non fonctionnelles </t>
  </si>
  <si>
    <t xml:space="preserve">Si oui, séparées par genre ? </t>
  </si>
  <si>
    <t xml:space="preserve">Nb moyen pour les femmes : </t>
  </si>
  <si>
    <t xml:space="preserve">Nb moyen pour les hommes : </t>
  </si>
  <si>
    <t>Si oui, séparées patients/personnels ?</t>
  </si>
  <si>
    <t>Accès à l'eau potable ?</t>
  </si>
  <si>
    <t xml:space="preserve">Si oui, quel type ? </t>
  </si>
  <si>
    <t xml:space="preserve">Accès direct - privé  </t>
  </si>
  <si>
    <t xml:space="preserve">Accès au point d'eau communautaire  </t>
  </si>
  <si>
    <t xml:space="preserve">Eau distribuée par camion  </t>
  </si>
  <si>
    <t xml:space="preserve">Présence d'un générateur ? </t>
  </si>
  <si>
    <t xml:space="preserve">Si oui, quelle ampleur ? </t>
  </si>
  <si>
    <t>Modérés</t>
  </si>
  <si>
    <t>Sévères</t>
  </si>
  <si>
    <t>Faibles</t>
  </si>
  <si>
    <t>PRESTATIONS</t>
  </si>
  <si>
    <t xml:space="preserve">Types de soins pratiqués ? </t>
  </si>
  <si>
    <t xml:space="preserve">Consultations curatives </t>
  </si>
  <si>
    <t xml:space="preserve">Consultations prénatales </t>
  </si>
  <si>
    <t xml:space="preserve">Accouchement </t>
  </si>
  <si>
    <t xml:space="preserve">Malnutrition aigue sévère </t>
  </si>
  <si>
    <t xml:space="preserve">Victimes de Violence Sexuelles </t>
  </si>
  <si>
    <t xml:space="preserve">Maladies infectieuses </t>
  </si>
  <si>
    <t xml:space="preserve">urgences vitales </t>
  </si>
  <si>
    <t xml:space="preserve">Chirurgie </t>
  </si>
  <si>
    <t xml:space="preserve">Césarienne </t>
  </si>
  <si>
    <t xml:space="preserve">Pédiatrie </t>
  </si>
  <si>
    <t xml:space="preserve">Maternité </t>
  </si>
  <si>
    <t>Soins intensifs</t>
  </si>
  <si>
    <t xml:space="preserve">Vaccinations ? </t>
  </si>
  <si>
    <t xml:space="preserve">Pentavalent 3  </t>
  </si>
  <si>
    <t xml:space="preserve">Anti- Rougeole  </t>
  </si>
  <si>
    <t xml:space="preserve">Je ne sais pas </t>
  </si>
  <si>
    <t xml:space="preserve">Autre - Préciser </t>
  </si>
  <si>
    <t>Cellule d'appui psycho-social ?</t>
  </si>
  <si>
    <t xml:space="preserve">Si oui, quelle équipe ? </t>
  </si>
  <si>
    <t xml:space="preserve">Un psychologue qualifié (privé)  </t>
  </si>
  <si>
    <t xml:space="preserve">Un membre de la communauté  </t>
  </si>
  <si>
    <t xml:space="preserve">Une équipe ONG  </t>
  </si>
  <si>
    <t xml:space="preserve">Nb de patients moyen qui peuvent être accueillis par jour par les structures de santé : </t>
  </si>
  <si>
    <t xml:space="preserve">Changement du nb de patients reçus ? </t>
  </si>
  <si>
    <t>Si oui, nature du changement ?</t>
  </si>
  <si>
    <t>Arrivée de IDPS</t>
  </si>
  <si>
    <t>Fermeture des structures de santé voisines</t>
  </si>
  <si>
    <t>Nouveaux problèmes de santé</t>
  </si>
  <si>
    <t xml:space="preserve">Nouveaux soins  </t>
  </si>
  <si>
    <t xml:space="preserve">Structure renforcée  par l’aide humanitaire  </t>
  </si>
  <si>
    <t xml:space="preserve">Structure renforcée par le gouvernement  </t>
  </si>
  <si>
    <t xml:space="preserve">Structure référencée par des ONG humanitaires  </t>
  </si>
  <si>
    <t xml:space="preserve">Statut de l'école ? </t>
  </si>
  <si>
    <t xml:space="preserve">Type de bâtiment ? </t>
  </si>
  <si>
    <t>Marchés couverts ?</t>
  </si>
  <si>
    <t xml:space="preserve">Marchés fonctionnels ? </t>
  </si>
  <si>
    <t>Infrastructures endommagées ?</t>
  </si>
  <si>
    <t>Pression sur les services ?</t>
  </si>
  <si>
    <t>Fortement sur-utilisé/ saturé</t>
  </si>
  <si>
    <t>Un peu sur-utilisé / Saturé</t>
  </si>
  <si>
    <t>Utilisé selon ses capacités</t>
  </si>
  <si>
    <t>Un peu sous-utilisé</t>
  </si>
  <si>
    <t>Fortement sous-utilisé</t>
  </si>
  <si>
    <t xml:space="preserve">Nb moyen de travailleurs : </t>
  </si>
  <si>
    <t xml:space="preserve">Nb moyen de médecins qualifiés : </t>
  </si>
  <si>
    <t xml:space="preserve">Nb moyen d'infirmiers qualifiés : </t>
  </si>
  <si>
    <t xml:space="preserve">Nb moyen d'aides soignants : </t>
  </si>
  <si>
    <t>Nb moyen d'accoucheuses :</t>
  </si>
  <si>
    <t xml:space="preserve">Nb moyen spécialistes paramedicaux : </t>
  </si>
  <si>
    <t xml:space="preserve">Nb moyen d'agents de santé communautaires : </t>
  </si>
  <si>
    <t xml:space="preserve">Nb moyen de personnes en support : </t>
  </si>
  <si>
    <t xml:space="preserve">Consultations payantes ? </t>
  </si>
  <si>
    <t xml:space="preserve">Si oui, changement de prix ? </t>
  </si>
  <si>
    <t xml:space="preserve">Si oui, nature du changement ? </t>
  </si>
  <si>
    <t xml:space="preserve">Le loyer est plus cher  </t>
  </si>
  <si>
    <t xml:space="preserve">Baisse des subventions de l'Etat  </t>
  </si>
  <si>
    <t xml:space="preserve">Difficultés pour payer les salaires  </t>
  </si>
  <si>
    <t xml:space="preserve">Rackets et pillages  </t>
  </si>
  <si>
    <t xml:space="preserve">Equipements plus chers  </t>
  </si>
  <si>
    <t xml:space="preserve">Prix des médicaments   </t>
  </si>
  <si>
    <t>Mode de gestion ?</t>
  </si>
  <si>
    <t>ONG</t>
  </si>
  <si>
    <t>Public</t>
  </si>
  <si>
    <t>Privé</t>
  </si>
  <si>
    <t>Religieux</t>
  </si>
  <si>
    <t xml:space="preserve">Comité de gestion ? </t>
  </si>
  <si>
    <t xml:space="preserve">Manque de ressources financières  </t>
  </si>
  <si>
    <t xml:space="preserve">Manque de médicaments </t>
  </si>
  <si>
    <t xml:space="preserve">Mauvaise qualité des médicaments  </t>
  </si>
  <si>
    <t xml:space="preserve">Concurrence des "médicaments de rue"  </t>
  </si>
  <si>
    <t>Manque d'équipement de base (lits, brancards, matériel)</t>
  </si>
  <si>
    <t xml:space="preserve">Manque de personnels qualifiés  </t>
  </si>
  <si>
    <t xml:space="preserve">Manque de sécurité et présence de groupes armés </t>
  </si>
  <si>
    <t xml:space="preserve">Sur-utilisation et pression sur service  </t>
  </si>
  <si>
    <t>Manque de matériel de communication (sensibilisation)</t>
  </si>
  <si>
    <t xml:space="preserve">Défaillance du système d'information/alerte </t>
  </si>
  <si>
    <t xml:space="preserve">Centralisation du paiement des salaires  </t>
  </si>
  <si>
    <t xml:space="preserve">Dotations de matériaux de réhabilitation  </t>
  </si>
  <si>
    <t xml:space="preserve">Dotations d'équipements médicaux  </t>
  </si>
  <si>
    <t>Aure</t>
  </si>
  <si>
    <t xml:space="preserve">Subventions directes (argent)  </t>
  </si>
  <si>
    <t>Réhabilitations des bâtiments</t>
  </si>
  <si>
    <t xml:space="preserve">Dotations médicaments </t>
  </si>
  <si>
    <t xml:space="preserve">Personnel qualifié  </t>
  </si>
  <si>
    <t>Formations en gestion/admin</t>
  </si>
  <si>
    <t xml:space="preserve">Formations techniques de santé  </t>
  </si>
  <si>
    <t xml:space="preserve">Supervision et appui technique de la Région Sanitaire  </t>
  </si>
  <si>
    <t xml:space="preserve">Plus d'autonomie au niveau des Districts de santé  </t>
  </si>
  <si>
    <t xml:space="preserve">COVID 19 </t>
  </si>
  <si>
    <t xml:space="preserve">Avez-vous reçu des informations ? </t>
  </si>
  <si>
    <t>Si oui, de quel type ?</t>
  </si>
  <si>
    <t xml:space="preserve">Symptômes  </t>
  </si>
  <si>
    <t xml:space="preserve">Modes de transmission du virus  </t>
  </si>
  <si>
    <t xml:space="preserve">Mesures gouvernementales </t>
  </si>
  <si>
    <t>Messages de sensibilisation</t>
  </si>
  <si>
    <t>Mesures individuelles et collectives de protections</t>
  </si>
  <si>
    <t xml:space="preserve">Nb et localisation des cas en RCA  </t>
  </si>
  <si>
    <t xml:space="preserve">Existence d'un plan d'alerte ? </t>
  </si>
  <si>
    <t xml:space="preserve">Existence d'un plan de réponse ? </t>
  </si>
  <si>
    <t>Campagne de sensibilisation menée ?</t>
  </si>
  <si>
    <t xml:space="preserve">Si oui, sur quels aspects ? </t>
  </si>
  <si>
    <t xml:space="preserve">Modes de propagation du virus  </t>
  </si>
  <si>
    <t xml:space="preserve">Distances sociales de sécurité  </t>
  </si>
  <si>
    <t>Le port du masque</t>
  </si>
  <si>
    <t xml:space="preserve">Eviter les lieux publics et les rassemblements  </t>
  </si>
  <si>
    <t xml:space="preserve">Les traitements  </t>
  </si>
  <si>
    <t>Gestes barrières</t>
  </si>
  <si>
    <t xml:space="preserve">Si oui, avez-vous reçu une aide extérieure pour le faire ? </t>
  </si>
  <si>
    <t xml:space="preserve">Un service de l'Etat </t>
  </si>
  <si>
    <t xml:space="preserve">ONG nationale  </t>
  </si>
  <si>
    <t xml:space="preserve">ONG international  </t>
  </si>
  <si>
    <t xml:space="preserve">Organisation de l’ONU  </t>
  </si>
  <si>
    <t xml:space="preserve">Présence locale d'une pharmacie ? </t>
  </si>
  <si>
    <t xml:space="preserve">Matériel pour faire une perfusion ? </t>
  </si>
  <si>
    <t xml:space="preserve">Possession d'une ambulance ? </t>
  </si>
  <si>
    <t>Possession de gants ?</t>
  </si>
  <si>
    <t>Possession de chlore ?</t>
  </si>
  <si>
    <t>Possession de thermomètres ?</t>
  </si>
  <si>
    <t>Disposnibilité d'un espace de quarantaine ?</t>
  </si>
  <si>
    <t>5cc984eb-9e79-426c-8606-5f5b590bcd89</t>
  </si>
  <si>
    <t>2020-07-28T08:44:18.847+01</t>
  </si>
  <si>
    <t>2020-08-03T09:15:28.848+01</t>
  </si>
  <si>
    <t>2020-07-28</t>
  </si>
  <si>
    <t>bakala</t>
  </si>
  <si>
    <t>rehab_bâtiments construction rehabilitation</t>
  </si>
  <si>
    <t>2020-08-03T08:15:17</t>
  </si>
  <si>
    <t>6e2fc8f9-7740-41b2-8a78-42d85d5588c4</t>
  </si>
  <si>
    <t>2020-07-28T09:53:43.958+01</t>
  </si>
  <si>
    <t>2020-07-28T13:17:11.147+01</t>
  </si>
  <si>
    <t>personnels_qualifies finance_maintenance</t>
  </si>
  <si>
    <t>rehab_equipements construction rehabilitation formation_gestion</t>
  </si>
  <si>
    <t>2020-08-03T08:15:35</t>
  </si>
  <si>
    <t>cf3b4c7a-345b-4c26-9e9a-d6164e926c27</t>
  </si>
  <si>
    <t>2020-07-28T10:34:37.620+01</t>
  </si>
  <si>
    <t>2020-07-28T13:22:47.078+01</t>
  </si>
  <si>
    <t>creation_rehab</t>
  </si>
  <si>
    <t>prix_personnel</t>
  </si>
  <si>
    <t>rehab_equipements construction formation_gestion</t>
  </si>
  <si>
    <t>2020-08-03T08:16:02</t>
  </si>
  <si>
    <t>67bf727a-f346-4365-afe8-484bae0e75fb</t>
  </si>
  <si>
    <t>2020-07-28T12:09:13.001+01</t>
  </si>
  <si>
    <t>2020-07-28T13:20:10.336+01</t>
  </si>
  <si>
    <t>financier materiel personnels_qualifies finance_maintenance</t>
  </si>
  <si>
    <t>dotation_equipements rehabilitation sensibilisation formation_gestion</t>
  </si>
  <si>
    <t>2020-08-03T08:16:23</t>
  </si>
  <si>
    <t>7beb1e24-525a-47fc-bef8-75fa4ec4250b</t>
  </si>
  <si>
    <t>2020-07-28T12:29:16.541+01</t>
  </si>
  <si>
    <t>2020-07-28T13:21:37.028+01</t>
  </si>
  <si>
    <t>dotation_equipements formation_gestion</t>
  </si>
  <si>
    <t>2020-08-03T08:16:42</t>
  </si>
  <si>
    <t>dcaf6079-e71b-4c78-9791-11b66381f141</t>
  </si>
  <si>
    <t>2020-07-28T14:59:57.750+01</t>
  </si>
  <si>
    <t>2020-07-28T16:31:03.077+01</t>
  </si>
  <si>
    <t>degradation</t>
  </si>
  <si>
    <t>dotation_equipements personnel personnel_maintenance rehab_bâtiments formation_gestion</t>
  </si>
  <si>
    <t>2020-08-03T08:17:04</t>
  </si>
  <si>
    <t>7f9e34e4-966d-44df-9e8c-dedb72088b71</t>
  </si>
  <si>
    <t>2020-07-28T15:34:17.059+01</t>
  </si>
  <si>
    <t>2020-07-28T16:28:57.710+01</t>
  </si>
  <si>
    <t>personnel_maintenance rehab_equipements rehabilitation</t>
  </si>
  <si>
    <t>2020-08-03T08:17:18</t>
  </si>
  <si>
    <t>084f59d1-eec1-41d6-9108-e45def896c13</t>
  </si>
  <si>
    <t>2020-07-28T16:04:08.792+01</t>
  </si>
  <si>
    <t>2020-07-28T17:33:14.655+01</t>
  </si>
  <si>
    <t>cultivateuse</t>
  </si>
  <si>
    <t>subventions dotation_materiaux formation_gestion</t>
  </si>
  <si>
    <t>2020-08-03T08:17:27</t>
  </si>
  <si>
    <t>d28a4b28-6a3c-4792-a188-fa5e0ec08c8b</t>
  </si>
  <si>
    <t>2020-07-28T08:49:18.337+01</t>
  </si>
  <si>
    <t>2020-07-28T13:40:45.566+01</t>
  </si>
  <si>
    <t>Propriétaire de la maison</t>
  </si>
  <si>
    <t>financier insecurite mauvaise_qualite</t>
  </si>
  <si>
    <t>dotation_equipements rehab_equipements rehabilitation</t>
  </si>
  <si>
    <t>2020-08-03T08:19:51</t>
  </si>
  <si>
    <t>fa8bb73c-49ef-4b63-8960-ae528c93bdc7</t>
  </si>
  <si>
    <t>2020-07-28T09:28:51.203+01</t>
  </si>
  <si>
    <t>2020-07-28T13:43:06.495+01</t>
  </si>
  <si>
    <t>2020-08-03T08:20:17</t>
  </si>
  <si>
    <t>edd420e2-8b36-479c-84b5-eed4ac6d7b6a</t>
  </si>
  <si>
    <t>2020-07-28T09:54:59.375+01</t>
  </si>
  <si>
    <t>2020-07-28T13:49:11.418+01</t>
  </si>
  <si>
    <t>2020-08-03T08:20:44</t>
  </si>
  <si>
    <t>a269e587-bdfa-44ed-bf45-40b5bb94328e</t>
  </si>
  <si>
    <t>2020-07-28T10:37:38.278+01</t>
  </si>
  <si>
    <t>2020-07-28T13:50:39.682+01</t>
  </si>
  <si>
    <t>dotation_materiaux dotation_equipements personnel_maintenance rehab_equipements</t>
  </si>
  <si>
    <t>2020-08-03T08:21:00</t>
  </si>
  <si>
    <t>bb9e2ad4-c386-40e6-be93-28a7bf3fc780</t>
  </si>
  <si>
    <t>2020-07-28T11:04:34.997+01</t>
  </si>
  <si>
    <t>2020-07-28T13:47:31.378+01</t>
  </si>
  <si>
    <t>dotation_materiaux dotation_equipements personnel personnel_maintenance</t>
  </si>
  <si>
    <t>2020-08-03T08:21:13</t>
  </si>
  <si>
    <t>96d7fc81-07e5-47cc-acca-68954a09c9ca</t>
  </si>
  <si>
    <t>2020-07-28T08:43:21.042+01:00</t>
  </si>
  <si>
    <t>2020-07-28T13:21:45.052+01:00</t>
  </si>
  <si>
    <t>destruction assechement_source degradation</t>
  </si>
  <si>
    <t>ong_nationales ong_Internationales gvt</t>
  </si>
  <si>
    <t>dotation_materiaux personnel_maintenance rehab_equipements construction formation_gestion</t>
  </si>
  <si>
    <t>2020-08-03T08:21:18</t>
  </si>
  <si>
    <t>4246008b-7713-41bb-8c46-aca038446fc8</t>
  </si>
  <si>
    <t>2020-07-28T09:00:51.251+01:00</t>
  </si>
  <si>
    <t>2020-07-28T13:24:09.307+01:00</t>
  </si>
  <si>
    <t>finance_maintenance materiel financier</t>
  </si>
  <si>
    <t>Chef de centre de l'hôpital de Bakala</t>
  </si>
  <si>
    <t>Produits et comprimés</t>
  </si>
  <si>
    <t>dotation_equipements dotation_materiaux rehab_equipements formation_gestion</t>
  </si>
  <si>
    <t>2020-08-03T08:21:21</t>
  </si>
  <si>
    <t>46b6b7d5-eb05-46ce-8ebe-3451b8b56569</t>
  </si>
  <si>
    <t>2020-07-28T12:02:16.561+01</t>
  </si>
  <si>
    <t>2020-08-03T09:00:29.369+01</t>
  </si>
  <si>
    <t>Petite commerce</t>
  </si>
  <si>
    <t>alimentaires nfi medicaments</t>
  </si>
  <si>
    <t>nouveaux_commercants_deplaces</t>
  </si>
  <si>
    <t>proche</t>
  </si>
  <si>
    <t>groupement_biens</t>
  </si>
  <si>
    <t>mauvaise_routes insecurite_localite forte_demande</t>
  </si>
  <si>
    <t>materiaux_rehab rehabilitation_marches rehabilitation_routes rehabilitation_ponts cash_distrib formation</t>
  </si>
  <si>
    <t>2020-08-03T08:21:27</t>
  </si>
  <si>
    <t>7a1c0112-ad48-4b92-b597-302a039490ac</t>
  </si>
  <si>
    <t>2020-07-28T09:16:59.738+01:00</t>
  </si>
  <si>
    <t>2020-07-28T13:26:27.613+01:00</t>
  </si>
  <si>
    <t>dotation_materiaux subventions dotation_equipements personnel_maintenance sensibilisation formation_gestion</t>
  </si>
  <si>
    <t>2020-08-03T08:21:31</t>
  </si>
  <si>
    <t>dd26b85e-5fca-45c4-809b-0377f155b384</t>
  </si>
  <si>
    <t>2020-07-28T10:38:23.188+01:00</t>
  </si>
  <si>
    <t>2020-07-28T13:27:57.225+01:00</t>
  </si>
  <si>
    <t>ga vandalisme moyens_entretien</t>
  </si>
  <si>
    <t>exploitation_miniere diminution_population</t>
  </si>
  <si>
    <t>materiaux_rehab personnels materiel_didactique formation_admin formations_ape subventions</t>
  </si>
  <si>
    <t>2020-08-03T08:21:40</t>
  </si>
  <si>
    <t>943489af-0e84-4b8a-af26-bf2ac1e649b6</t>
  </si>
  <si>
    <t>2020-07-28T11:10:04.226+01:00</t>
  </si>
  <si>
    <t>2020-08-03T08:53:38.013+01:00</t>
  </si>
  <si>
    <t>acces_direct</t>
  </si>
  <si>
    <t>severes</t>
  </si>
  <si>
    <t>consult_curatives mas accouchement pediatrie maternite maladies_infectieuses violences_sexuelles consult_prenatales</t>
  </si>
  <si>
    <t>rougeole preval autre</t>
  </si>
  <si>
    <t>Manque de moyen financier
La traversée du fleuve Ouaka</t>
  </si>
  <si>
    <t>Comité de Gestion  (COGES)</t>
  </si>
  <si>
    <t>information equipements ressources_fin medicaments_nb</t>
  </si>
  <si>
    <t>rehab_bâtiments personnel_maintenance personnel dotation_equipements subventions</t>
  </si>
  <si>
    <t>formations_gestion formations_techniques personnel</t>
  </si>
  <si>
    <t>symptomes transmission mesures_gvt msg_sensibilisation mesures_preventions</t>
  </si>
  <si>
    <t>2020-08-03T08:21:43</t>
  </si>
  <si>
    <t>e8ef09e5-7977-4c25-9d93-c154e0c73e87</t>
  </si>
  <si>
    <t>2020-07-28T12:04:01.030+01:00</t>
  </si>
  <si>
    <t>2020-07-28T13:29:42.545+01:00</t>
  </si>
  <si>
    <t>rehabilitation</t>
  </si>
  <si>
    <t>Les personnes déplacées et autres usagers contribuent 200f par mois en cas de panne pour la réparation</t>
  </si>
  <si>
    <t>finance_maintenance materiel</t>
  </si>
  <si>
    <t>ong_Internationales ong_nationales</t>
  </si>
  <si>
    <t>subventions personnel_maintenance dotation_equipements</t>
  </si>
  <si>
    <t>2020-08-03T08:21:47</t>
  </si>
  <si>
    <t>6d4cf9fd-4a0d-4b43-bcfa-f9a39cf0f5ae</t>
  </si>
  <si>
    <t>2020-07-28T12:35:30.643+01:00</t>
  </si>
  <si>
    <t>2020-07-28T13:31:01.959+01:00</t>
  </si>
  <si>
    <t>chef_secteur</t>
  </si>
  <si>
    <t>APE</t>
  </si>
  <si>
    <t>ONG JRS</t>
  </si>
  <si>
    <t>materiaux_rehab subventions materiel_didactique autre</t>
  </si>
  <si>
    <t>Protection des enfants et inscription des enfants soldats et leurs prises en charge</t>
  </si>
  <si>
    <t>materiel_didactique formations_mp formations_ape constructions equipements materiaux_rehab subventions</t>
  </si>
  <si>
    <t>2020-08-03T08:21:55</t>
  </si>
  <si>
    <t>51535f6a-5f56-479b-bc4b-41a87ee944c6</t>
  </si>
  <si>
    <t>2020-07-28T14:36:30.574+01:00</t>
  </si>
  <si>
    <t>2020-07-28T17:41:33.771+01:00</t>
  </si>
  <si>
    <t>finance_maintenance autre</t>
  </si>
  <si>
    <t>Gestion d'organisation</t>
  </si>
  <si>
    <t>formation_gestion personnel_maintenance dotation_equipements subventions dotation_materiaux</t>
  </si>
  <si>
    <t>2020-08-03T08:21:57</t>
  </si>
  <si>
    <t>745c1768-11f0-420a-ae74-4ff2526a9467</t>
  </si>
  <si>
    <t>2020-07-28T14:44:11.525+01:00</t>
  </si>
  <si>
    <t>2020-07-28T17:44:20.452+01:00</t>
  </si>
  <si>
    <t>Bâtiment ACDA</t>
  </si>
  <si>
    <t>Hangar prêté par le service de l'agriculture</t>
  </si>
  <si>
    <t>saison_pluies autre</t>
  </si>
  <si>
    <t>Toit est totalement en ruine</t>
  </si>
  <si>
    <t>deplces aug_population autre</t>
  </si>
  <si>
    <t>Sensibilisation sur les biens faites de l'école</t>
  </si>
  <si>
    <t>materiel equipement ressources_fin autre</t>
  </si>
  <si>
    <t>Manque de lattrine
Mobilier de bureau et matériaux informatiques
Bibliothèque
Capacité d'accueil faible</t>
  </si>
  <si>
    <t>materiaux_rehab equipements personnels rehabilitations constructions materiel_didactique formation_admin</t>
  </si>
  <si>
    <t>2020-08-03T08:22:00</t>
  </si>
  <si>
    <t>a2ec2a4a-e34e-4998-8062-dea9be942502</t>
  </si>
  <si>
    <t>2020-07-28T15:36:52.686+01:00</t>
  </si>
  <si>
    <t>2020-07-28T17:47:29.112+01:00</t>
  </si>
  <si>
    <t>Cultivatrice</t>
  </si>
  <si>
    <t>2020-08-03T08:22:02</t>
  </si>
  <si>
    <t>41eddbe6-45a7-4e3d-a0ba-042f802c1262</t>
  </si>
  <si>
    <t>2020-07-28T15:42:24.583+01:00</t>
  </si>
  <si>
    <t>2020-07-28T17:48:13.547+01:00</t>
  </si>
  <si>
    <t>Leader communautaire</t>
  </si>
  <si>
    <t>2020-08-03T08:22:06</t>
  </si>
  <si>
    <t>7e753e23-1148-4286-a3b1-0cb068b61553</t>
  </si>
  <si>
    <t>2020-07-28T15:58:19.577+01:00</t>
  </si>
  <si>
    <t>2020-07-28T17:46:08.781+01:00</t>
  </si>
  <si>
    <t>deplaces destruction</t>
  </si>
  <si>
    <t>Sèchement d'eau pendant la période de sécheresse</t>
  </si>
  <si>
    <t>dotation_materiaux dotation_equipements personnel_maintenance rehab_equipements sensibilisation</t>
  </si>
  <si>
    <t>2020-08-03T08:22:09</t>
  </si>
  <si>
    <t>87b1f374-02d6-4a88-a54c-08a9ead7d2e9</t>
  </si>
  <si>
    <t>2020-07-28T08:14:07.767+01</t>
  </si>
  <si>
    <t>2020-07-28T13:57:11.751+01</t>
  </si>
  <si>
    <t>356676102908909</t>
  </si>
  <si>
    <t>L'ancien.chef.du,qtier</t>
  </si>
  <si>
    <t>2020-08-03T09:11:02</t>
  </si>
  <si>
    <t>015410a9-d76f-479b-bac6-2b919ed200a5</t>
  </si>
  <si>
    <t>2020-07-28T09:25:41.891+01</t>
  </si>
  <si>
    <t>2020-07-28T14:02:28.257+01</t>
  </si>
  <si>
    <t>Par.le.chef,</t>
  </si>
  <si>
    <t>dotation_materiaux dotation_equipements rehab_bâtiments rehab_equipements</t>
  </si>
  <si>
    <t>2020-08-03T09:11:07</t>
  </si>
  <si>
    <t>b52cd647-d23a-4bc3-8eb3-3518f4f419b0</t>
  </si>
  <si>
    <t>2020-07-28T10:39:04.309+01</t>
  </si>
  <si>
    <t>2020-07-28T13:54:31.963+01</t>
  </si>
  <si>
    <t>Le.charge.de'materiel</t>
  </si>
  <si>
    <t>coupure_eau assechement_source degradation</t>
  </si>
  <si>
    <t>financier materiel mauvaise_qualite finance_maintenance</t>
  </si>
  <si>
    <t>dotation_materiaux dotation_equipements rehab_bâtiments rehab_equipements sensibilisation formation_gestion</t>
  </si>
  <si>
    <t>2020-08-03T09:11:11</t>
  </si>
  <si>
    <t>1963867c-1202-4e12-a0fc-14e96f8095d3</t>
  </si>
  <si>
    <t>2020-07-28T11:59:48.249+01</t>
  </si>
  <si>
    <t>2020-07-28T16:10:21.921+01</t>
  </si>
  <si>
    <t>dotation_materiaux dotation_equipements rehab_bâtiments sensibilisation formation_gestion</t>
  </si>
  <si>
    <t>2020-08-03T09:11:17</t>
  </si>
  <si>
    <t>fbd40e7e-8dac-4697-a745-cfb839f18a63</t>
  </si>
  <si>
    <t>2020-07-28T12:28:11.286+01</t>
  </si>
  <si>
    <t>2020-07-28T15:39:49.026+01</t>
  </si>
  <si>
    <t>rehabilitation point_eau_prive</t>
  </si>
  <si>
    <t>Paillement des maîtres parents</t>
  </si>
  <si>
    <t>rehab_equipements sensibilisation</t>
  </si>
  <si>
    <t>dotation_materiaux dotation_equipements sensibilisation formation_gestion</t>
  </si>
  <si>
    <t>2020-08-03T09:11:23</t>
  </si>
  <si>
    <t>7d8ecc3e-a7ad-48c7-93b6-f8f325a3e8ba</t>
  </si>
  <si>
    <t>2020-07-28T15:02:56.058+01</t>
  </si>
  <si>
    <t>2020-07-28T17:30:24.276+01</t>
  </si>
  <si>
    <t>Le proprietaire</t>
  </si>
  <si>
    <t>dotation_materiaux rehab_bâtiments rehab_equipements rehabilitation sensibilisation formation_gestion</t>
  </si>
  <si>
    <t>2020-08-03T09:11:29</t>
  </si>
  <si>
    <t>af8b4929-abdf-49e2-a1b9-801999d7edac</t>
  </si>
  <si>
    <t>2020-07-28T15:26:37.387+01</t>
  </si>
  <si>
    <t>2020-07-28T17:34:40.893+01</t>
  </si>
  <si>
    <t>Puit personnel</t>
  </si>
  <si>
    <t>dotation_materiaux dotation_equipements rehab_equipements sensibilisation</t>
  </si>
  <si>
    <t>2020-08-03T09:11:35</t>
  </si>
  <si>
    <t>a57d1b72-90ec-413f-bc55-1a69d40ed697</t>
  </si>
  <si>
    <t>2020-07-28T15:50:13.669+01</t>
  </si>
  <si>
    <t>2020-07-28T17:32:54.637+01</t>
  </si>
  <si>
    <t>2020-08-03T09:11:41</t>
  </si>
  <si>
    <t xml:space="preserve">Provenance des utilisateurs ? </t>
  </si>
  <si>
    <t xml:space="preserve">Des maisons alentours seulement  </t>
  </si>
  <si>
    <t xml:space="preserve">De ce quartier  </t>
  </si>
  <si>
    <t xml:space="preserve">De plusieurs quartiers  </t>
  </si>
  <si>
    <t xml:space="preserve">De toute la localité </t>
  </si>
  <si>
    <t xml:space="preserve">De la localité et les environs </t>
  </si>
  <si>
    <t xml:space="preserve">Autre - préciser </t>
  </si>
  <si>
    <t xml:space="preserve">Attente pour puiser de l'eau ? </t>
  </si>
  <si>
    <t xml:space="preserve">mairie gvt </t>
  </si>
  <si>
    <t xml:space="preserve">Formations pour l'APE  </t>
  </si>
  <si>
    <t xml:space="preserve">Réhabilitation des bâtiments et infrastructures (latines, point d'eau)  </t>
  </si>
  <si>
    <t>Construction de salles de classe et d'infrastructures (latrines, point eau)</t>
  </si>
  <si>
    <t xml:space="preserve">Matériel didactique - kit scolaires  </t>
  </si>
  <si>
    <t xml:space="preserve">Des formations pour les maîtres-parents  </t>
  </si>
  <si>
    <t>Formations en gestion et administration</t>
  </si>
  <si>
    <t>06285ac2-40e0-4ea6-99fb-439d087a3af4</t>
  </si>
  <si>
    <t>2020-06-30T08:02:19.410+01</t>
  </si>
  <si>
    <t>2020-06-30T13:23:40.871+01</t>
  </si>
  <si>
    <t>2020-06-30</t>
  </si>
  <si>
    <t>ippy</t>
  </si>
  <si>
    <t>Ippy</t>
  </si>
  <si>
    <t>Eglise catholique</t>
  </si>
  <si>
    <t>moyens_entretien saison_pluies ga</t>
  </si>
  <si>
    <t>deplces rehabilitation_ecole</t>
  </si>
  <si>
    <t>decouragement fuite</t>
  </si>
  <si>
    <t>ressources_fin materiel equipement professeurs_qualifies insecurite vols</t>
  </si>
  <si>
    <t>ong_Internationales autre</t>
  </si>
  <si>
    <t>Secteur scolaire</t>
  </si>
  <si>
    <t>subventions materiaux_rehab equipements formations_mp formations_ape</t>
  </si>
  <si>
    <t>insuffisant inadapte non_durable</t>
  </si>
  <si>
    <t>subventions materiaux_rehab equipements personnels rehabilitations constructions materiel_didactique formations_mp formation_admin formations_ape</t>
  </si>
  <si>
    <t>2020-07-07T08:28:19</t>
  </si>
  <si>
    <t>54809e70-60a4-42e1-bf3a-8ef67737df5f</t>
  </si>
  <si>
    <t>2020-06-30T11:13:49.807+01</t>
  </si>
  <si>
    <t>2020-06-30T13:22:53.934+01</t>
  </si>
  <si>
    <t>Directeur de l'école</t>
  </si>
  <si>
    <t>aug_population deplces rehabilitation_ecole securite</t>
  </si>
  <si>
    <t>moins_diplomes aug_effectifs</t>
  </si>
  <si>
    <t>ressources_fin equipement professeurs_qualifies insecurite</t>
  </si>
  <si>
    <t>equipements rehabilitations materiel_didactique formations_mp formation_admin formations_ape</t>
  </si>
  <si>
    <t>2020-07-07T08:28:36</t>
  </si>
  <si>
    <t>6dce6ae5-7690-400a-9dd0-4fcd708d4417</t>
  </si>
  <si>
    <t>2020-06-30T08:53:42.162+01</t>
  </si>
  <si>
    <t>2020-06-30T09:33:29.501+01</t>
  </si>
  <si>
    <t>Centre médical évangélique batiste Ippy</t>
  </si>
  <si>
    <t>consult_curatives consult_prenatales accouchement violences_sexuelles maladies_infectieuses urgences_vitales chirurgie cesarienne pediatrie maternite soins_intensifs autre</t>
  </si>
  <si>
    <t xml:space="preserve">Bloc opératoire, pharmacie, </t>
  </si>
  <si>
    <t>Polio, anti tétanique, on a pas le vaccin anti rougeole</t>
  </si>
  <si>
    <t>Les américains missionnaires</t>
  </si>
  <si>
    <t>Depuis 1996 avec le départ des missionnaires le prix passe de 100f à 250f et la consultation spécial est 1000f</t>
  </si>
  <si>
    <t>Les partenaires américains nous donnes un appuis de 3000000f de médicaments normalement le centre a besoin de 18000000f</t>
  </si>
  <si>
    <t>ressources_fin decentralisation_salaires medicaments_nb personnels communication autre</t>
  </si>
  <si>
    <t>Manque de mobiles</t>
  </si>
  <si>
    <t>medicaments personnel dotation_equipements_maintenance formations_techniques autre</t>
  </si>
  <si>
    <t>Les moyens de déplacement</t>
  </si>
  <si>
    <t>symptomes propagation lavage_mains distanciations masque rassemblement</t>
  </si>
  <si>
    <t>2020-07-07T08:28:37</t>
  </si>
  <si>
    <t>a0debbd4-676f-4f15-809f-4e1733cefcc3</t>
  </si>
  <si>
    <t>2020-06-30T15:33:14.105+01</t>
  </si>
  <si>
    <t>2020-06-30T16:16:00.945+01</t>
  </si>
  <si>
    <t>Crée par l'Etat</t>
  </si>
  <si>
    <t>moyens_entretien ga</t>
  </si>
  <si>
    <t>diminution_population appauvrissement</t>
  </si>
  <si>
    <t>ressources_fin materiel equipement professeurs_qualifies insecurite</t>
  </si>
  <si>
    <t>mairie gvt ong_Internationales chef_quartiers chef_village</t>
  </si>
  <si>
    <t>equipements materiel_didactique formations_mp formation_admin formations_ape</t>
  </si>
  <si>
    <t>2020-07-07T08:30:31</t>
  </si>
  <si>
    <t>ffbc5bfd-4f63-4ca3-8a17-d3ddc884aef2</t>
  </si>
  <si>
    <t>2020-07-02T08:30:10.189+01</t>
  </si>
  <si>
    <t>2020-07-02T08:50:13.488+01</t>
  </si>
  <si>
    <t>2020-07-02</t>
  </si>
  <si>
    <t>Hôpital secondaire</t>
  </si>
  <si>
    <t>faibles</t>
  </si>
  <si>
    <t>consult_curatives consult_prenatales accouchement mas violences_sexuelles maladies_infectieuses urgences_vitales chirurgie cesarienne pediatrie maternite soins_intensifs</t>
  </si>
  <si>
    <t>Fievre jaune polio</t>
  </si>
  <si>
    <t>fermeture_insecurite</t>
  </si>
  <si>
    <t>sous_utilise</t>
  </si>
  <si>
    <t>medicaments_qualite medicaments_rue personnels communication insecurite autre</t>
  </si>
  <si>
    <t>Les upc prennent les médicaments gratuitement</t>
  </si>
  <si>
    <t>ong_nationales ong_Internationales</t>
  </si>
  <si>
    <t>Prise en charge santé de reproduction</t>
  </si>
  <si>
    <t>subventions rehabilitation medicaments dotation_equipements_medicaux dotation_equipements_maintenance formations_techniques formations_gestion</t>
  </si>
  <si>
    <t>symptomes transmission mesures_gvt msg_sensibilisation mesures_preventions nb_cas</t>
  </si>
  <si>
    <t>symptomes propagation lavage_mains distanciations rassemblement</t>
  </si>
  <si>
    <t>2020-07-07T08:33:52</t>
  </si>
  <si>
    <t>5646d680-84e1-4a95-96e2-0436915f1ef9</t>
  </si>
  <si>
    <t>2020-06-30T16:49:12.934+01</t>
  </si>
  <si>
    <t>2020-06-30T17:44:57.998+01</t>
  </si>
  <si>
    <t>Maître parent</t>
  </si>
  <si>
    <t>ga incendie vandalisme</t>
  </si>
  <si>
    <t>Présence de groupes armés dans l'école et l'école est à 400 m de la barrière des groupes armés qui empêche les élèves de venir à l'école</t>
  </si>
  <si>
    <t>achat_materiel rehabilitation_infra activites_recreatives</t>
  </si>
  <si>
    <t>Chef secteur</t>
  </si>
  <si>
    <t>2020-07-07T08:34:29</t>
  </si>
  <si>
    <t>76142760-69fe-4a3b-8ebf-aff0c3cc0b54</t>
  </si>
  <si>
    <t>2020-06-30T09:59:50.885+01</t>
  </si>
  <si>
    <t>2020-07-07T09:38:57.948+01</t>
  </si>
  <si>
    <t>entreprise_privee</t>
  </si>
  <si>
    <t>Médecine traditionnelle chinoise médecine moderne</t>
  </si>
  <si>
    <t>non_panne</t>
  </si>
  <si>
    <t>Soin primaire</t>
  </si>
  <si>
    <t>degradation_ressources_fin</t>
  </si>
  <si>
    <t>subventions dotation_equipements_maintenance</t>
  </si>
  <si>
    <t>msg_sensibilisation mesures_preventions</t>
  </si>
  <si>
    <t>propagation lavage_mains distanciations rassemblement</t>
  </si>
  <si>
    <t>2020-07-07T08:37:29</t>
  </si>
  <si>
    <t>9bb2fdc8-84ab-4d87-a46a-8b06b9dbdda7</t>
  </si>
  <si>
    <t>2020-06-24T15:21:05.965+01</t>
  </si>
  <si>
    <t>2020-06-24T16:27:36.788+01</t>
  </si>
  <si>
    <t>2020-06-24</t>
  </si>
  <si>
    <t>appro_elec_eau ressources_fin_equipement appro_medicaments</t>
  </si>
  <si>
    <t>chirurgie pediatrie maternite soins_intensifs</t>
  </si>
  <si>
    <t>ressources_fin medicaments_nb personnels</t>
  </si>
  <si>
    <t>medicaments personnel dotation_equipements_medicaux</t>
  </si>
  <si>
    <t>Mode de prévention</t>
  </si>
  <si>
    <t>2020-07-07T08:38:42</t>
  </si>
  <si>
    <t>a4c4a861-d35b-4027-a053-075332b79581</t>
  </si>
  <si>
    <t>2020-06-30T09:00:01.149+01</t>
  </si>
  <si>
    <t>2020-06-30T10:09:55.051+01</t>
  </si>
  <si>
    <t>2020-07-07T08:38:49</t>
  </si>
  <si>
    <t>d94e3010-8cf4-4ef4-8fa1-f129b8bb5082</t>
  </si>
  <si>
    <t>2020-06-30T13:12:52.255+01</t>
  </si>
  <si>
    <t>2020-06-30T16:38:57.443+01</t>
  </si>
  <si>
    <t>rehab_bâtiments formation_gestion</t>
  </si>
  <si>
    <t>2020-07-07T08:39:00</t>
  </si>
  <si>
    <t>c2ad5286-3af8-491f-bae7-2260534534cb</t>
  </si>
  <si>
    <t>2020-06-30T16:40:03.876+01</t>
  </si>
  <si>
    <t>2020-06-30T16:52:33.981+01</t>
  </si>
  <si>
    <t>2020-07-07T08:39:10</t>
  </si>
  <si>
    <t>4ca27426-2596-4a48-bcb7-028dc2bd8744</t>
  </si>
  <si>
    <t>2020-06-30T16:52:41.853+01</t>
  </si>
  <si>
    <t>2020-06-30T17:03:35.070+01</t>
  </si>
  <si>
    <t>rehab_bâtiments rehabilitation formation_gestion</t>
  </si>
  <si>
    <t>2020-07-07T08:39:29</t>
  </si>
  <si>
    <t>e8744618-1dbc-4dfd-95ee-a356726a645d</t>
  </si>
  <si>
    <t>2020-06-30T17:03:42.175+01</t>
  </si>
  <si>
    <t>2020-06-30T17:31:58.961+01</t>
  </si>
  <si>
    <t>2020-07-07T08:40:11</t>
  </si>
  <si>
    <t>54e7e443-03ac-4f69-b747-dedd24fc7363</t>
  </si>
  <si>
    <t>2020-07-02T08:37:26.972+01</t>
  </si>
  <si>
    <t>2020-07-02T09:34:56.274+01</t>
  </si>
  <si>
    <t>École biblique</t>
  </si>
  <si>
    <t>etp</t>
  </si>
  <si>
    <t>2020-07-07T08:40:24</t>
  </si>
  <si>
    <t>8863990f-3cfd-447d-abad-bece832d6cca</t>
  </si>
  <si>
    <t>2020-06-24T15:20:51.810+01</t>
  </si>
  <si>
    <t>2020-07-09T10:23:38.305+01</t>
  </si>
  <si>
    <t>Hôpital
Décodeur</t>
  </si>
  <si>
    <t>ressources_fin_equipement</t>
  </si>
  <si>
    <t>Mode
Prevotion</t>
  </si>
  <si>
    <t>2020-07-20T07:31:48</t>
  </si>
  <si>
    <t>75c1c129-00b3-4859-ba1b-194a57ed5b1c</t>
  </si>
  <si>
    <t>2020-06-30T08:41:14.438+01</t>
  </si>
  <si>
    <t>2020-06-30T09:18:17.325+01</t>
  </si>
  <si>
    <t>D'autre part abonnement chaque mois et d'autres payant cache cache par bidon et également y'a d'autres par semaine</t>
  </si>
  <si>
    <t>personnel_maintenance rehab_bâtiments rehab_equipements</t>
  </si>
  <si>
    <t>2020-07-07T08:35:12</t>
  </si>
  <si>
    <t>a66e3095-4784-480e-b17b-38ea50109bd3</t>
  </si>
  <si>
    <t>2020-06-30T09:30:27.906+01</t>
  </si>
  <si>
    <t>2020-06-30T09:40:50.597+01</t>
  </si>
  <si>
    <t>dotation_materiaux dotation_equipements personnel_maintenance formation_gestion</t>
  </si>
  <si>
    <t>2020-07-07T08:35:27</t>
  </si>
  <si>
    <t>1957e228-a8c7-47f4-afc7-692ad3241c1b</t>
  </si>
  <si>
    <t>2020-06-30T09:59:25.954+01</t>
  </si>
  <si>
    <t>2020-06-30T10:30:32.865+01</t>
  </si>
  <si>
    <t>rehabilitation diminution_population</t>
  </si>
  <si>
    <t>La prochaine fois qu'il paye pour le bidon et ont lui sert</t>
  </si>
  <si>
    <t>ong_locales ong_internationales</t>
  </si>
  <si>
    <t>2020-07-07T08:35:42</t>
  </si>
  <si>
    <t>b712f7c7-d45e-4f1c-af2d-b2c295a580af</t>
  </si>
  <si>
    <t>2020-06-30T11:34:47.882+01</t>
  </si>
  <si>
    <t>2020-06-30T11:48:04.561+01</t>
  </si>
  <si>
    <t>2020-07-07T08:36:15</t>
  </si>
  <si>
    <t>cc208625-6f48-4ec3-8b93-928e63580022</t>
  </si>
  <si>
    <t>2020-06-30T13:11:55.124+01</t>
  </si>
  <si>
    <t>2020-06-30T13:37:38.711+01</t>
  </si>
  <si>
    <t>Enfaite depuis lors actuelle c'est n'est pas encore endommagé s'il y'a une panne ont va partager avec les autorités locales</t>
  </si>
  <si>
    <t>dotation_materiaux dotation_equipements rehab_bâtiments</t>
  </si>
  <si>
    <t>2020-07-07T08:36:26</t>
  </si>
  <si>
    <t>cad9f301-ec15-471a-bbf5-b4057bf38b62</t>
  </si>
  <si>
    <t>2020-06-30T15:04:13.681+01</t>
  </si>
  <si>
    <t>2020-06-30T15:18:18.508+01</t>
  </si>
  <si>
    <t xml:space="preserve">Membre du quartier </t>
  </si>
  <si>
    <t>destruction non_acces degradation</t>
  </si>
  <si>
    <t>dotation_materiaux dotation_equipements personnel_maintenance rehab_bâtiments construction</t>
  </si>
  <si>
    <t>2020-07-07T08:36:41</t>
  </si>
  <si>
    <t>baf0996b-c8f1-41d1-8c66-789d99d251e4</t>
  </si>
  <si>
    <t>2020-06-30T15:58:52.755+01</t>
  </si>
  <si>
    <t>2020-06-30T16:18:20.772+01</t>
  </si>
  <si>
    <t>dotation_materiaux dotation_equipements personnel_maintenance rehab_bâtiments rehabilitation</t>
  </si>
  <si>
    <t>2020-07-07T08:37:01</t>
  </si>
  <si>
    <t>3906a3bb-d345-4af7-b090-84441afc4dbd</t>
  </si>
  <si>
    <t>2020-07-02T08:31:22.756+01</t>
  </si>
  <si>
    <t>2020-07-02T08:52:44.234+01</t>
  </si>
  <si>
    <t>alimentaires semences nfi hygiene medicaments materiaux materiel_scolaire</t>
  </si>
  <si>
    <t>partiel</t>
  </si>
  <si>
    <t>infra_endommagee acces</t>
  </si>
  <si>
    <t xml:space="preserve">A chaque fois si vous avez besoin des  marchandises </t>
  </si>
  <si>
    <t>A chaque fois si vous avez besoin des marchandises</t>
  </si>
  <si>
    <t>ga</t>
  </si>
  <si>
    <t>manque_ressources_fin manque_infra</t>
  </si>
  <si>
    <t>subventions materiaux_rehab rehabilitation_marches rehabilitation_routes rehabilitation_ponts</t>
  </si>
  <si>
    <t>d6bf9165-1ec6-4c9f-be59-ad118705ee00</t>
  </si>
  <si>
    <t>2020-07-02T11:03:07.108+01</t>
  </si>
  <si>
    <t>2020-07-02T11:23:59.058+01</t>
  </si>
  <si>
    <t>alimentaires semences nfi hygiene medicaments</t>
  </si>
  <si>
    <t>insecurite acces_terre diminution_acheteurs</t>
  </si>
  <si>
    <t>Demande de crédit auprès des bailleurs  pour relancer aux activités économiques</t>
  </si>
  <si>
    <t>2020-07-07T08:38:10</t>
  </si>
  <si>
    <t xml:space="preserve">par bidon </t>
  </si>
  <si>
    <t xml:space="preserve">docteur_traditionnel </t>
  </si>
  <si>
    <t xml:space="preserve">dispensaire_religieux </t>
  </si>
  <si>
    <t>mesures_prevention</t>
  </si>
  <si>
    <t xml:space="preserve">La structure a fermé à cause de l’insécurité  </t>
  </si>
  <si>
    <t xml:space="preserve">Les habitants ont fui la localité suite aux événements  </t>
  </si>
  <si>
    <t xml:space="preserve">Les personnes se tournent plutôt vers les ONG pour recevoir de l’aide  </t>
  </si>
  <si>
    <t xml:space="preserve">Dégradation du service (vols, pillage des équipements, fuite du personnel qualifié)  </t>
  </si>
  <si>
    <t xml:space="preserve">Dégradation par manque de moyens (moins de médicaments, equipements, salaire du personnel)  </t>
  </si>
  <si>
    <t xml:space="preserve">PARTIEL </t>
  </si>
  <si>
    <t>PARTIEL</t>
  </si>
  <si>
    <t>2978a488-d7d3-4c2e-8abc-7be65363263b</t>
  </si>
  <si>
    <t>2978a488-d7d3-4c2e-8abc-7be65363263c</t>
  </si>
  <si>
    <t xml:space="preserve">Nombre moyen d'élèves par classe :  </t>
  </si>
  <si>
    <t xml:space="preserve">Nombre moyen d'élèves par classe : </t>
  </si>
  <si>
    <t xml:space="preserve">Des subventions directes d'argent </t>
  </si>
  <si>
    <t xml:space="preserve">Dotation de matériaux pour la réhabilitation ou construction   </t>
  </si>
  <si>
    <t xml:space="preserve">Dotations d'équipements (tableaux, table-bancs, etc.)  </t>
  </si>
  <si>
    <t xml:space="preserve">Du personnel qualifiés  </t>
  </si>
  <si>
    <t>La pompe est tombée en panne</t>
  </si>
  <si>
    <t>mercredi</t>
  </si>
  <si>
    <t xml:space="preserve">non </t>
  </si>
  <si>
    <t>par bidon de 25L</t>
  </si>
  <si>
    <t>Prêtre de la paroisse notre dame de lièsse</t>
  </si>
  <si>
    <t>Question</t>
  </si>
  <si>
    <t>uuidor id unique</t>
  </si>
  <si>
    <t>Valeur ancienne</t>
  </si>
  <si>
    <t>Nouvelle valeur (si existante)</t>
  </si>
  <si>
    <t>Raison (ex: erreur de saisie, pas de correction nécessaire etc.)</t>
  </si>
  <si>
    <t>Modifiée dans la base de données nettoyée?</t>
  </si>
  <si>
    <t xml:space="preserve">KOUANGO </t>
  </si>
  <si>
    <t>vide</t>
  </si>
  <si>
    <t>Questionnaire papier - problème de tablette</t>
  </si>
  <si>
    <t xml:space="preserve">Oui - uuid inventé manuellement </t>
  </si>
  <si>
    <t xml:space="preserve">Supprimé </t>
  </si>
  <si>
    <t>Outlier</t>
  </si>
  <si>
    <t xml:space="preserve">Oui </t>
  </si>
  <si>
    <t xml:space="preserve">Outlier </t>
  </si>
  <si>
    <t xml:space="preserve">Erreur - latrines non payantes </t>
  </si>
  <si>
    <t xml:space="preserve">Outlier - Question mal comprise </t>
  </si>
  <si>
    <t xml:space="preserve">Erreur de saisie </t>
  </si>
  <si>
    <t>non_acces autre</t>
  </si>
  <si>
    <t xml:space="preserve">Réponse hors-sujet </t>
  </si>
  <si>
    <t>6d232a26-0f5e-4f00-adb3-4794638683ad</t>
  </si>
  <si>
    <t>a50b8649-5d16-4b2e-a18e-520bc1dc3c64</t>
  </si>
  <si>
    <t>2978a488-d7d3-4c2e-8abc-7be65363263a</t>
  </si>
  <si>
    <t>diminution_population exploitation_miniere autre</t>
  </si>
  <si>
    <t xml:space="preserve">ecoles_effectifs_diminution/autre </t>
  </si>
  <si>
    <t xml:space="preserve">diminution_population appauvrissement </t>
  </si>
  <si>
    <t>forage_manuel</t>
  </si>
  <si>
    <t xml:space="preserve">pompe_pied </t>
  </si>
  <si>
    <t xml:space="preserve">Erreur de questionnaire </t>
  </si>
  <si>
    <t xml:space="preserve">Indicateur non exploité - doutes sur fiabilité et l'utilité des données </t>
  </si>
  <si>
    <t xml:space="preserve">Non </t>
  </si>
  <si>
    <t xml:space="preserve">Valeur haute - possible dans le contexte RCA </t>
  </si>
  <si>
    <t>mardi mercredi</t>
  </si>
  <si>
    <t xml:space="preserve">GRIMARI </t>
  </si>
  <si>
    <t>Outlier-Erreur de saisie</t>
  </si>
  <si>
    <t>Pour calcul moyenne</t>
  </si>
  <si>
    <t>ong_locales ong_internationales autre</t>
  </si>
  <si>
    <t>ECAC</t>
  </si>
  <si>
    <t>Supprimé</t>
  </si>
  <si>
    <t>maire autre</t>
  </si>
  <si>
    <t xml:space="preserve">marches_taxe_communale_finalite/autre </t>
  </si>
  <si>
    <t>BAKALA</t>
  </si>
  <si>
    <t>Erreur de saisie</t>
  </si>
  <si>
    <t xml:space="preserve">hangar </t>
  </si>
  <si>
    <t>mairie gvt autre</t>
  </si>
  <si>
    <t xml:space="preserve">ecoles_acteurs_locaux/autre </t>
  </si>
  <si>
    <t>IPPY</t>
  </si>
  <si>
    <t>Unité manquante</t>
  </si>
  <si>
    <t>Outlier- Erreur de saisie</t>
  </si>
  <si>
    <t>dispensaire_religieux</t>
  </si>
  <si>
    <t>rougeole autre</t>
  </si>
  <si>
    <t>preval rougeole autre</t>
  </si>
  <si>
    <t xml:space="preserve">sante_vaccination_type/preval </t>
  </si>
  <si>
    <t>mesures_preventions</t>
  </si>
  <si>
    <t xml:space="preserve">Service non communautaire </t>
  </si>
  <si>
    <t>0f02b6cd-edd6-48b5-8236-1a6d456465cf</t>
  </si>
  <si>
    <t xml:space="preserve">ligne supprimée </t>
  </si>
  <si>
    <t>Pas une infrastructure</t>
  </si>
  <si>
    <t>76f35910-f82e-41fc-8621-5ede3c1cfd56</t>
  </si>
  <si>
    <t>Objets</t>
  </si>
  <si>
    <t>Description</t>
  </si>
  <si>
    <t>Période de la collecte des données primaires</t>
  </si>
  <si>
    <t>Contacts</t>
  </si>
  <si>
    <r>
      <rPr>
        <sz val="10"/>
        <color theme="1"/>
        <rFont val="Arial Narrow"/>
        <family val="2"/>
      </rPr>
      <t xml:space="preserve">Amélie Salmon </t>
    </r>
    <r>
      <rPr>
        <u/>
        <sz val="10"/>
        <color rgb="FF0000FF"/>
        <rFont val="Arial Narrow"/>
        <family val="2"/>
      </rPr>
      <t>(amelie.salmon@reach-initiatives.org)</t>
    </r>
    <r>
      <rPr>
        <sz val="10"/>
        <color theme="1"/>
        <rFont val="Arial Narrow"/>
        <family val="2"/>
      </rPr>
      <t xml:space="preserve"> et Samuel Carcanague (</t>
    </r>
    <r>
      <rPr>
        <u/>
        <sz val="10"/>
        <color rgb="FF0000FF"/>
        <rFont val="Arial Narrow"/>
        <family val="2"/>
      </rPr>
      <t>samuel.carcanague@impact-initiatives.org)</t>
    </r>
  </si>
  <si>
    <r>
      <t xml:space="preserve">AGORA RCA </t>
    </r>
    <r>
      <rPr>
        <b/>
        <sz val="11"/>
        <color rgb="FF000000"/>
        <rFont val="Calibri"/>
        <family val="2"/>
      </rPr>
      <t>|</t>
    </r>
    <r>
      <rPr>
        <b/>
        <sz val="11"/>
        <color rgb="FF000000"/>
        <rFont val="Arial Narrow"/>
        <family val="2"/>
      </rPr>
      <t>Projet RELSUDE | Collecte OUAKA entre Juin et Août 2020</t>
    </r>
  </si>
  <si>
    <t>La phase de collecte de données s'est déroulée entre juin et août 2020</t>
  </si>
  <si>
    <t>Localités concernées par la collecte</t>
  </si>
  <si>
    <t xml:space="preserve">Kouango, Grimari, Ippy et Bakala </t>
  </si>
  <si>
    <t xml:space="preserve">Lien vers la méthodologie AGORA détaillée </t>
  </si>
  <si>
    <t xml:space="preserve">https://www.impact-initiatives.org/what-we-do/publications/?pcountry=central-african-republic&amp;dates=Date&amp;ptype=&amp;initiative=agora  </t>
  </si>
  <si>
    <t xml:space="preserve">Type d'infrastructures référencées </t>
  </si>
  <si>
    <t xml:space="preserve">Détail des onglets </t>
  </si>
  <si>
    <r>
      <t xml:space="preserve">Infrastructures à </t>
    </r>
    <r>
      <rPr>
        <b/>
        <sz val="10"/>
        <color theme="8" tint="-0.249977111117893"/>
        <rFont val="Arial Narrow"/>
        <family val="2"/>
      </rPr>
      <t>usage communautaire,</t>
    </r>
    <r>
      <rPr>
        <sz val="10"/>
        <color theme="8" tint="-0.249977111117893"/>
        <rFont val="Arial Narrow"/>
        <family val="2"/>
      </rPr>
      <t xml:space="preserve"> dans les secteurs suivants : 
- Eau, hygiène et assainissement : points d'eau et latrines communautaires ; 
- Education  : écoles publiques, privées et religieuses + centres d'alphabétisation + centres de formation professionnelle ; 
- Santé : postes de santé + tradipraticiens ; 
- Marchés locaux : tout type de biens. </t>
    </r>
  </si>
  <si>
    <t xml:space="preserve">Nombre d'enquêtes effectuées (tous services confondus) </t>
  </si>
  <si>
    <t xml:space="preserve">
Dans le cadre du projet RELSUDE, AGORA est chargé de réaliser un plan de relèvement local (PRL) pour chacune des 21 localités identifiées du Sud-Est de la Centrafrique. Ces PRL sont l’aboutissement d’une évaluation territoriale et multisectorielle des besoins. Pour réaliser cette évaluation 8 outils de diagnostic sont développés. Parmi ces 8 outils, figure une enquête auprès des gestionnaires de services réalisée sur l'outil KOBO dont les données sont présentées dans ce document. L'objectif de cette enquête est de géolocaliser les différentes infrastructures communautaires (eau, hygiène et assainissement, santé, éducation, marchés locaux) et d'en évaluer le niveau de fonctionnalité. Les éventuels besoins en renforcement de capacités des gestionnaires de services sont également recensés. 
Ces entretiens dirigés ont été réalisés avec des informateurs clefs par les enquêteurs AGORA. L’échantillonnage s'est voulu exhaustif et a cibler entre 20 et 40 informateurs clefs parmi les principaux fournisseurs de services de base dans chaque localité. Les informateurs clefs rencontrés sont des personnes ressources disposant d’informations sectorielles, tels que les gestionnaires de points d’eau communautaires ou publics, les représentants d’éventuels comités de gestion d’infrastructures communautaires, des directeurs d’établissements sanitaires, scolaires et de formation professionnelle, des gestionnaires de marchés ou délégués des commerçants, etc. L’identification de ces personnes a été affinée grâce aux entretiens avec les autorités locales et à l’exercice de cartographie participative.
Pour le détail de la méthodologie AGORA, dans sa totalité, veuillez consulter les Termes de Références disponibles sur le site internet d'IMPACT (lien ci-dessous).</t>
  </si>
  <si>
    <t xml:space="preserve">Kouango : 38
Grimari : 39 
Bakala : 34
Ippy : 24 
Chaque ligne correspond à 1 enquête menée avec 1 informateur clé. </t>
  </si>
  <si>
    <t>Contexte et méthodologie</t>
  </si>
  <si>
    <r>
      <t xml:space="preserve">La base de données comporte les pages suivantes : 
</t>
    </r>
    <r>
      <rPr>
        <b/>
        <sz val="10"/>
        <color theme="8" tint="-0.249977111117893"/>
        <rFont val="Arial Narrow"/>
        <family val="2"/>
      </rPr>
      <t xml:space="preserve">1. Un onglet "CleaningLog" </t>
    </r>
    <r>
      <rPr>
        <sz val="10"/>
        <color theme="8" tint="-0.249977111117893"/>
        <rFont val="Arial Narrow"/>
        <family val="2"/>
      </rPr>
      <t xml:space="preserve">
Cette page répertorie toutes les modifications qui ont été apportées aux données brutes.
Le nettoyage de données, conforme aux standars IMPACT, a principalement consisté en : 
                    - l'anonymisation des données ; 
                    - la suppression des valeurs abérrantes pour les questions quantitatives ; 
                    - la vérification de la pertinence des mentions "autre" ; 
                    - la vérification de la cohérence des données (caractéristiques renseignées selon le type d'infrastructure). 
</t>
    </r>
    <r>
      <rPr>
        <b/>
        <sz val="10"/>
        <color theme="8" tint="-0.249977111117893"/>
        <rFont val="Arial Narrow"/>
        <family val="2"/>
      </rPr>
      <t xml:space="preserve">2. Les données nettoyées pour chaque localité </t>
    </r>
    <r>
      <rPr>
        <sz val="10"/>
        <color theme="8" tint="-0.249977111117893"/>
        <rFont val="Arial Narrow"/>
        <family val="2"/>
      </rPr>
      <t xml:space="preserve">
Chaque ville dispose d'un code couleur. Le premier onglet d'une même couleur correspond aux données nettoyées mais non traitées. 
Cette page peut être utilisée pour faire des analyses complémentaires, en utilisant les filtres appliqués aux différentes colonnes. 
</t>
    </r>
    <r>
      <rPr>
        <b/>
        <sz val="10"/>
        <color theme="8" tint="-0.249977111117893"/>
        <rFont val="Arial Narrow"/>
        <family val="2"/>
      </rPr>
      <t>3. L'outil d'analayse développé pour chaque secteur</t>
    </r>
    <r>
      <rPr>
        <sz val="10"/>
        <color theme="8" tint="-0.249977111117893"/>
        <rFont val="Arial Narrow"/>
        <family val="2"/>
      </rPr>
      <t xml:space="preserve">
Pour chaque ville (chaque couleur), une analyse sectorielle est effectuée et déclinée sur plusieurs onglets. Cette analyse a été menée uniquement pour les secteurs pour lesquels plus de deux infrastructures communautaires avaient été référencées, afin de pouvoir dégager des proportions intéressantes à analyser.  
L'analyse reprend les principales questions posées dans le questionnaire et met en lumière des tendances ou des proportions afin de pouvoir quantifier le niveau de fonctionnalité des infrastructures communautaires. Cette analyse quantitative sera mise en perpective avec les données qualitatives collectées avec les autres outils AGORA. Elle permet aussi de reccueillir le point de vue des gestionnaires de services sur l'utilisation des infrastructures, et leurs besoins en renforcement de capacités pour la gestion de celles-ci.</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</si>
</sst>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 _C_H_F_-;\-* #,##0.00\ _C_H_F_-;_-* &quot;-&quot;??\ _C_H_F_-;_-@_-"/>
    <numFmt numFmtId="164" formatCode="_-* #,##0\ _C_H_F_-;\-* #,##0\ _C_H_F_-;_-* &quot;-&quot;??\ _C_H_F_-;_-@_-"/>
    <numFmt numFmtId="165" formatCode="_-* #,##0.0\ _C_H_F_-;\-* #,##0.0\ _C_H_F_-;_-* &quot;-&quot;??\ _C_H_F_-;_-@_-"/>
  </numFmts>
  <fonts count="21" x14ac:knownFonts="1">
    <font>
      <sz val="11"/>
      <color theme="1"/>
      <name val="Calibri"/>
      <family val="2"/>
      <scheme val="minor"/>
    </font>
    <font>
      <sz val="11"/>
      <color theme="1"/>
      <name val="Calibri"/>
      <family val="2"/>
      <scheme val="minor"/>
    </font>
    <font>
      <sz val="11"/>
      <color theme="1"/>
      <name val="Arial Narrow"/>
      <family val="2"/>
    </font>
    <font>
      <sz val="11"/>
      <color theme="0"/>
      <name val="Arial Narrow"/>
      <family val="2"/>
    </font>
    <font>
      <b/>
      <sz val="11"/>
      <color theme="1"/>
      <name val="Arial Narrow"/>
      <family val="2"/>
    </font>
    <font>
      <b/>
      <sz val="12"/>
      <color theme="1"/>
      <name val="Arial Narrow"/>
      <family val="2"/>
    </font>
    <font>
      <i/>
      <sz val="11"/>
      <color theme="1"/>
      <name val="Arial Narrow"/>
      <family val="2"/>
    </font>
    <font>
      <i/>
      <sz val="12"/>
      <color theme="1"/>
      <name val="Arial Narrow"/>
      <family val="2"/>
    </font>
    <font>
      <sz val="12"/>
      <color theme="1"/>
      <name val="Arial Narrow"/>
      <family val="2"/>
    </font>
    <font>
      <b/>
      <sz val="11"/>
      <color rgb="FFFFFFFF"/>
      <name val="Arial Narrow"/>
      <family val="2"/>
    </font>
    <font>
      <b/>
      <sz val="11"/>
      <color rgb="FF000000"/>
      <name val="Arial Narrow"/>
      <family val="2"/>
    </font>
    <font>
      <b/>
      <sz val="11"/>
      <color rgb="FF000000"/>
      <name val="Calibri"/>
      <family val="2"/>
    </font>
    <font>
      <b/>
      <sz val="10"/>
      <color rgb="FFFFFFFF"/>
      <name val="Arial Narrow"/>
      <family val="2"/>
    </font>
    <font>
      <sz val="10"/>
      <color theme="8" tint="-0.249977111117893"/>
      <name val="Arial Narrow"/>
      <family val="2"/>
    </font>
    <font>
      <sz val="10"/>
      <name val="Arial Narrow"/>
      <family val="2"/>
    </font>
    <font>
      <b/>
      <sz val="10"/>
      <name val="Arial Narrow"/>
      <family val="2"/>
    </font>
    <font>
      <u/>
      <sz val="11"/>
      <color theme="10"/>
      <name val="Calibri"/>
      <family val="2"/>
      <scheme val="minor"/>
    </font>
    <font>
      <u/>
      <sz val="10"/>
      <color rgb="FF0000FF"/>
      <name val="Arial Narrow"/>
      <family val="2"/>
    </font>
    <font>
      <sz val="10"/>
      <color theme="1"/>
      <name val="Arial Narrow"/>
      <family val="2"/>
    </font>
    <font>
      <u/>
      <sz val="10"/>
      <color theme="10"/>
      <name val="Arial Narrow"/>
      <family val="2"/>
    </font>
    <font>
      <b/>
      <sz val="10"/>
      <color theme="8" tint="-0.249977111117893"/>
      <name val="Arial Narrow"/>
      <family val="2"/>
    </font>
  </fonts>
  <fills count="11">
    <fill>
      <patternFill patternType="none"/>
    </fill>
    <fill>
      <patternFill patternType="gray125"/>
    </fill>
    <fill>
      <patternFill patternType="solid">
        <fgColor rgb="FFFFFF00"/>
        <bgColor indexed="64"/>
      </patternFill>
    </fill>
    <fill>
      <patternFill patternType="solid">
        <fgColor rgb="FF582122"/>
        <bgColor indexed="64"/>
      </patternFill>
    </fill>
    <fill>
      <patternFill patternType="solid">
        <fgColor theme="5" tint="0.59999389629810485"/>
        <bgColor indexed="64"/>
      </patternFill>
    </fill>
    <fill>
      <patternFill patternType="solid">
        <fgColor theme="0"/>
        <bgColor indexed="64"/>
      </patternFill>
    </fill>
    <fill>
      <patternFill patternType="solid">
        <fgColor rgb="FFEE5859"/>
        <bgColor rgb="FF000000"/>
      </patternFill>
    </fill>
    <fill>
      <patternFill patternType="solid">
        <fgColor theme="5" tint="0.59999389629810485"/>
        <bgColor rgb="FF000000"/>
      </patternFill>
    </fill>
    <fill>
      <patternFill patternType="solid">
        <fgColor theme="2"/>
        <bgColor rgb="FFF8CBAD"/>
      </patternFill>
    </fill>
    <fill>
      <patternFill patternType="solid">
        <fgColor theme="2"/>
        <bgColor rgb="FFFCE4D6"/>
      </patternFill>
    </fill>
    <fill>
      <patternFill patternType="solid">
        <fgColor rgb="FFD9D9D9"/>
        <bgColor rgb="FFFCE4D6"/>
      </patternFill>
    </fill>
  </fills>
  <borders count="14">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auto="1"/>
      </left>
      <right style="medium">
        <color rgb="FFFFFFFF"/>
      </right>
      <top style="medium">
        <color auto="1"/>
      </top>
      <bottom style="medium">
        <color rgb="FFFFFFFF"/>
      </bottom>
      <diagonal/>
    </border>
    <border>
      <left style="medium">
        <color rgb="FFFFFFFF"/>
      </left>
      <right style="medium">
        <color auto="1"/>
      </right>
      <top style="medium">
        <color auto="1"/>
      </top>
      <bottom style="medium">
        <color rgb="FFFFFFFF"/>
      </bottom>
      <diagonal/>
    </border>
    <border>
      <left style="medium">
        <color rgb="FFFFFFFF"/>
      </left>
      <right/>
      <top style="medium">
        <color rgb="FFFFFFFF"/>
      </top>
      <bottom style="medium">
        <color rgb="FFFFFFFF"/>
      </bottom>
      <diagonal/>
    </border>
    <border>
      <left/>
      <right style="medium">
        <color auto="1"/>
      </right>
      <top style="medium">
        <color rgb="FFFFFFFF"/>
      </top>
      <bottom style="medium">
        <color rgb="FFFFFFFF"/>
      </bottom>
      <diagonal/>
    </border>
    <border>
      <left style="medium">
        <color auto="1"/>
      </left>
      <right style="medium">
        <color rgb="FFFFFFFF"/>
      </right>
      <top style="medium">
        <color rgb="FFFFFFFF"/>
      </top>
      <bottom style="medium">
        <color rgb="FFFFFFFF"/>
      </bottom>
      <diagonal/>
    </border>
    <border>
      <left style="medium">
        <color rgb="FFFFFFFF"/>
      </left>
      <right style="medium">
        <color auto="1"/>
      </right>
      <top style="medium">
        <color rgb="FFFFFFFF"/>
      </top>
      <bottom style="medium">
        <color rgb="FFFFFFFF"/>
      </bottom>
      <diagonal/>
    </border>
    <border>
      <left style="medium">
        <color indexed="64"/>
      </left>
      <right/>
      <top style="thin">
        <color indexed="64"/>
      </top>
      <bottom/>
      <diagonal/>
    </border>
    <border>
      <left style="medium">
        <color auto="1"/>
      </left>
      <right style="medium">
        <color rgb="FFFFFFFF"/>
      </right>
      <top style="medium">
        <color rgb="FFFFFFFF"/>
      </top>
      <bottom style="medium">
        <color auto="1"/>
      </bottom>
      <diagonal/>
    </border>
    <border>
      <left style="medium">
        <color rgb="FFFFFFFF"/>
      </left>
      <right style="medium">
        <color auto="1"/>
      </right>
      <top style="medium">
        <color rgb="FFFFFFFF"/>
      </top>
      <bottom style="medium">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16" fillId="0" borderId="0" applyNumberFormat="0" applyFill="0" applyBorder="0" applyAlignment="0" applyProtection="0"/>
  </cellStyleXfs>
  <cellXfs count="111">
    <xf numFmtId="0" fontId="0" fillId="0" borderId="0" xfId="0"/>
    <xf numFmtId="0" fontId="2" fillId="0" borderId="0" xfId="0" applyFont="1"/>
    <xf numFmtId="0" fontId="2" fillId="0" borderId="0" xfId="0" applyNumberFormat="1" applyFont="1"/>
    <xf numFmtId="0" fontId="2" fillId="0" borderId="0" xfId="0" applyFont="1" applyFill="1"/>
    <xf numFmtId="164" fontId="2" fillId="0" borderId="0" xfId="1" applyNumberFormat="1" applyFont="1"/>
    <xf numFmtId="0" fontId="2" fillId="0" borderId="0" xfId="0" applyNumberFormat="1" applyFont="1" applyFill="1"/>
    <xf numFmtId="49" fontId="2" fillId="0" borderId="0" xfId="0" applyNumberFormat="1" applyFont="1"/>
    <xf numFmtId="0" fontId="2" fillId="0" borderId="1" xfId="0" applyFont="1" applyBorder="1"/>
    <xf numFmtId="164" fontId="2" fillId="0" borderId="1" xfId="1" applyNumberFormat="1" applyFont="1" applyBorder="1"/>
    <xf numFmtId="0" fontId="4" fillId="0" borderId="1" xfId="0" applyFont="1" applyBorder="1" applyAlignment="1">
      <alignment horizontal="center" vertical="center"/>
    </xf>
    <xf numFmtId="164" fontId="2" fillId="0" borderId="1" xfId="0" applyNumberFormat="1" applyFont="1" applyBorder="1"/>
    <xf numFmtId="0" fontId="3" fillId="4" borderId="1" xfId="0" applyFont="1" applyFill="1" applyBorder="1" applyAlignment="1">
      <alignment vertical="top" wrapText="1"/>
    </xf>
    <xf numFmtId="9" fontId="2" fillId="0" borderId="1" xfId="2" applyFont="1" applyBorder="1"/>
    <xf numFmtId="0" fontId="3" fillId="3" borderId="1" xfId="0" applyFont="1" applyFill="1" applyBorder="1" applyAlignment="1">
      <alignment horizontal="center" vertical="center" wrapText="1"/>
    </xf>
    <xf numFmtId="0" fontId="5" fillId="5" borderId="0" xfId="0" applyFont="1" applyFill="1"/>
    <xf numFmtId="0" fontId="2" fillId="5" borderId="0" xfId="0" applyFont="1" applyFill="1"/>
    <xf numFmtId="0" fontId="6" fillId="0" borderId="0" xfId="0" applyFont="1"/>
    <xf numFmtId="0" fontId="3" fillId="4" borderId="1" xfId="0" applyFont="1" applyFill="1" applyBorder="1" applyAlignment="1">
      <alignment horizontal="center" vertical="top" wrapText="1"/>
    </xf>
    <xf numFmtId="0" fontId="3" fillId="4" borderId="1" xfId="0" applyFont="1" applyFill="1" applyBorder="1" applyAlignment="1">
      <alignment horizontal="center" vertical="center" wrapText="1"/>
    </xf>
    <xf numFmtId="0" fontId="2" fillId="0" borderId="0" xfId="0" applyFont="1" applyAlignment="1">
      <alignment horizontal="center" vertical="top"/>
    </xf>
    <xf numFmtId="0" fontId="2" fillId="5" borderId="0" xfId="0" applyFont="1" applyFill="1" applyBorder="1"/>
    <xf numFmtId="9" fontId="2" fillId="5" borderId="0" xfId="2" applyFont="1" applyFill="1" applyBorder="1"/>
    <xf numFmtId="164" fontId="2" fillId="5" borderId="0" xfId="1" applyNumberFormat="1" applyFont="1" applyFill="1" applyBorder="1"/>
    <xf numFmtId="164" fontId="6" fillId="5" borderId="0" xfId="1" applyNumberFormat="1" applyFont="1" applyFill="1" applyBorder="1"/>
    <xf numFmtId="0" fontId="6" fillId="5" borderId="0" xfId="0" applyFont="1" applyFill="1"/>
    <xf numFmtId="164" fontId="4" fillId="5" borderId="0" xfId="1" applyNumberFormat="1" applyFont="1" applyFill="1"/>
    <xf numFmtId="0" fontId="2" fillId="5" borderId="0" xfId="0" applyFont="1" applyFill="1" applyAlignment="1">
      <alignment horizontal="center" vertical="top"/>
    </xf>
    <xf numFmtId="0" fontId="3" fillId="3" borderId="2" xfId="0" applyFont="1" applyFill="1" applyBorder="1" applyAlignment="1">
      <alignment horizontal="center" vertical="center" wrapText="1"/>
    </xf>
    <xf numFmtId="0" fontId="4" fillId="5" borderId="0" xfId="0" applyFont="1" applyFill="1"/>
    <xf numFmtId="0" fontId="4" fillId="5" borderId="0" xfId="0" applyFont="1" applyFill="1" applyAlignment="1">
      <alignment horizontal="center"/>
    </xf>
    <xf numFmtId="0" fontId="2" fillId="5" borderId="0" xfId="0" quotePrefix="1" applyFont="1" applyFill="1"/>
    <xf numFmtId="0" fontId="0" fillId="5" borderId="0" xfId="0" applyFill="1"/>
    <xf numFmtId="0" fontId="2" fillId="5" borderId="1" xfId="0" applyFont="1" applyFill="1" applyBorder="1"/>
    <xf numFmtId="164" fontId="2" fillId="5" borderId="1" xfId="0" applyNumberFormat="1" applyFont="1" applyFill="1" applyBorder="1"/>
    <xf numFmtId="0" fontId="4" fillId="5" borderId="1" xfId="0" applyFont="1" applyFill="1" applyBorder="1" applyAlignment="1">
      <alignment horizontal="center"/>
    </xf>
    <xf numFmtId="9" fontId="2" fillId="5" borderId="0" xfId="0" applyNumberFormat="1" applyFont="1" applyFill="1"/>
    <xf numFmtId="165" fontId="2" fillId="5" borderId="0" xfId="1" applyNumberFormat="1" applyFont="1" applyFill="1"/>
    <xf numFmtId="165" fontId="4" fillId="5" borderId="0" xfId="1" applyNumberFormat="1" applyFont="1" applyFill="1"/>
    <xf numFmtId="0" fontId="7" fillId="5" borderId="0" xfId="0" applyFont="1" applyFill="1"/>
    <xf numFmtId="164" fontId="2" fillId="5" borderId="0" xfId="1" applyNumberFormat="1" applyFont="1" applyFill="1"/>
    <xf numFmtId="164" fontId="6" fillId="5" borderId="0" xfId="1" applyNumberFormat="1" applyFont="1" applyFill="1"/>
    <xf numFmtId="164" fontId="4" fillId="5" borderId="0" xfId="1" applyNumberFormat="1" applyFont="1" applyFill="1" applyBorder="1"/>
    <xf numFmtId="9" fontId="4" fillId="5" borderId="0" xfId="2" applyFont="1" applyFill="1" applyBorder="1"/>
    <xf numFmtId="0" fontId="6" fillId="5" borderId="0" xfId="0" applyFont="1" applyFill="1" applyBorder="1"/>
    <xf numFmtId="0" fontId="3" fillId="3" borderId="1" xfId="0" applyFont="1" applyFill="1" applyBorder="1" applyAlignment="1">
      <alignment horizontal="center" vertical="top" wrapText="1"/>
    </xf>
    <xf numFmtId="0" fontId="2" fillId="5" borderId="0" xfId="0" applyFont="1" applyFill="1" applyAlignment="1">
      <alignment vertical="top"/>
    </xf>
    <xf numFmtId="0" fontId="6" fillId="5" borderId="0" xfId="0" applyFont="1" applyFill="1" applyAlignment="1">
      <alignment vertical="top"/>
    </xf>
    <xf numFmtId="0" fontId="3" fillId="5" borderId="1" xfId="0" applyFont="1" applyFill="1" applyBorder="1" applyAlignment="1">
      <alignment horizontal="center" vertical="center" wrapText="1"/>
    </xf>
    <xf numFmtId="164" fontId="2" fillId="5" borderId="1" xfId="1" applyNumberFormat="1" applyFont="1" applyFill="1" applyBorder="1"/>
    <xf numFmtId="0" fontId="4" fillId="5" borderId="1" xfId="0" applyFont="1" applyFill="1" applyBorder="1" applyAlignment="1">
      <alignment horizontal="center" vertical="center"/>
    </xf>
    <xf numFmtId="9" fontId="2" fillId="5" borderId="1" xfId="2" applyFont="1" applyFill="1" applyBorder="1"/>
    <xf numFmtId="0" fontId="4" fillId="5" borderId="0" xfId="0" applyFont="1" applyFill="1" applyBorder="1" applyAlignment="1">
      <alignment horizontal="center" vertical="center"/>
    </xf>
    <xf numFmtId="164" fontId="2" fillId="5" borderId="0" xfId="0" applyNumberFormat="1" applyFont="1" applyFill="1" applyBorder="1"/>
    <xf numFmtId="0" fontId="3" fillId="4" borderId="1" xfId="0" applyFont="1" applyFill="1" applyBorder="1" applyAlignment="1">
      <alignment horizontal="left" vertical="top" wrapText="1"/>
    </xf>
    <xf numFmtId="0" fontId="2" fillId="5" borderId="0" xfId="0" applyFont="1" applyFill="1" applyAlignment="1">
      <alignment horizontal="left" vertical="top"/>
    </xf>
    <xf numFmtId="9" fontId="6" fillId="5" borderId="0" xfId="2" applyFont="1" applyFill="1" applyBorder="1"/>
    <xf numFmtId="11" fontId="2" fillId="0" borderId="0" xfId="0" applyNumberFormat="1" applyFont="1"/>
    <xf numFmtId="49" fontId="0" fillId="0" borderId="0" xfId="0" applyNumberFormat="1"/>
    <xf numFmtId="164" fontId="2" fillId="0" borderId="1" xfId="1" applyNumberFormat="1" applyFont="1" applyFill="1" applyBorder="1"/>
    <xf numFmtId="9" fontId="2" fillId="0" borderId="1" xfId="2" applyFont="1" applyFill="1" applyBorder="1"/>
    <xf numFmtId="0" fontId="8" fillId="5" borderId="0" xfId="0" applyFont="1" applyFill="1"/>
    <xf numFmtId="1" fontId="5" fillId="5" borderId="0" xfId="0" applyNumberFormat="1" applyFont="1" applyFill="1"/>
    <xf numFmtId="0" fontId="2" fillId="0" borderId="1" xfId="0" applyFont="1" applyBorder="1" applyAlignment="1">
      <alignment vertical="top"/>
    </xf>
    <xf numFmtId="0" fontId="4" fillId="5" borderId="0" xfId="0" applyFont="1" applyFill="1" applyAlignment="1">
      <alignment horizontal="center" vertical="center"/>
    </xf>
    <xf numFmtId="0" fontId="7" fillId="0" borderId="0" xfId="0" applyFont="1"/>
    <xf numFmtId="164" fontId="7" fillId="5" borderId="0" xfId="1" applyNumberFormat="1" applyFont="1" applyFill="1"/>
    <xf numFmtId="164" fontId="7" fillId="5" borderId="0" xfId="1" applyNumberFormat="1" applyFont="1" applyFill="1" applyAlignment="1">
      <alignment horizontal="left" vertical="top"/>
    </xf>
    <xf numFmtId="0" fontId="7" fillId="5" borderId="0" xfId="0" applyFont="1" applyFill="1" applyBorder="1"/>
    <xf numFmtId="164" fontId="7" fillId="5" borderId="0" xfId="1" applyNumberFormat="1" applyFont="1" applyFill="1" applyBorder="1"/>
    <xf numFmtId="0" fontId="7" fillId="5" borderId="0" xfId="0" applyFont="1" applyFill="1" applyAlignment="1">
      <alignment vertical="top"/>
    </xf>
    <xf numFmtId="0" fontId="2" fillId="5" borderId="0" xfId="0" applyFont="1" applyFill="1" applyBorder="1" applyAlignment="1">
      <alignment vertical="top"/>
    </xf>
    <xf numFmtId="9" fontId="2" fillId="5" borderId="0" xfId="2" applyFont="1" applyFill="1" applyBorder="1" applyAlignment="1">
      <alignment vertical="top"/>
    </xf>
    <xf numFmtId="0" fontId="2" fillId="2" borderId="0" xfId="0" applyFont="1" applyFill="1"/>
    <xf numFmtId="164" fontId="4" fillId="0" borderId="0" xfId="1" applyNumberFormat="1" applyFont="1" applyFill="1" applyBorder="1"/>
    <xf numFmtId="0" fontId="0" fillId="5" borderId="0" xfId="0" applyFill="1" applyBorder="1"/>
    <xf numFmtId="164" fontId="2" fillId="0" borderId="0" xfId="1" applyNumberFormat="1" applyFont="1" applyFill="1"/>
    <xf numFmtId="0" fontId="2" fillId="0" borderId="1" xfId="0" applyFont="1" applyFill="1" applyBorder="1"/>
    <xf numFmtId="164" fontId="4" fillId="0" borderId="0" xfId="1" applyNumberFormat="1" applyFont="1" applyFill="1"/>
    <xf numFmtId="0" fontId="4" fillId="5" borderId="0" xfId="0" applyFont="1" applyFill="1" applyAlignment="1">
      <alignment vertical="top"/>
    </xf>
    <xf numFmtId="0" fontId="2" fillId="5" borderId="0" xfId="0" applyNumberFormat="1" applyFont="1" applyFill="1"/>
    <xf numFmtId="9" fontId="2" fillId="5" borderId="0" xfId="2" applyFont="1" applyFill="1"/>
    <xf numFmtId="49" fontId="2" fillId="0" borderId="0" xfId="0" applyNumberFormat="1" applyFont="1" applyFill="1"/>
    <xf numFmtId="0" fontId="2" fillId="5" borderId="1" xfId="0" applyFont="1" applyFill="1" applyBorder="1" applyAlignment="1">
      <alignment horizontal="center"/>
    </xf>
    <xf numFmtId="0" fontId="6" fillId="5" borderId="0" xfId="0" applyFont="1" applyFill="1" applyAlignment="1"/>
    <xf numFmtId="0" fontId="2" fillId="0" borderId="1" xfId="0" applyFont="1" applyBorder="1" applyAlignment="1">
      <alignment horizontal="center"/>
    </xf>
    <xf numFmtId="164" fontId="4" fillId="5" borderId="0" xfId="1" applyNumberFormat="1" applyFont="1" applyFill="1" applyAlignment="1">
      <alignment horizontal="center" vertical="center"/>
    </xf>
    <xf numFmtId="49" fontId="9" fillId="6" borderId="1" xfId="0" applyNumberFormat="1" applyFont="1" applyFill="1" applyBorder="1" applyAlignment="1" applyProtection="1">
      <alignment horizontal="left" vertical="center" wrapText="1"/>
    </xf>
    <xf numFmtId="0" fontId="9" fillId="6" borderId="1" xfId="0" applyFont="1" applyFill="1" applyBorder="1" applyAlignment="1" applyProtection="1">
      <alignment horizontal="left" vertical="center" wrapText="1"/>
    </xf>
    <xf numFmtId="3" fontId="2" fillId="0" borderId="1" xfId="0" applyNumberFormat="1" applyFont="1" applyBorder="1"/>
    <xf numFmtId="0" fontId="2" fillId="0" borderId="1" xfId="0" applyFont="1" applyBorder="1" applyAlignment="1">
      <alignment horizontal="right"/>
    </xf>
    <xf numFmtId="0" fontId="0" fillId="0" borderId="0" xfId="0" applyFill="1"/>
    <xf numFmtId="0" fontId="2" fillId="0" borderId="4" xfId="0" applyFont="1" applyBorder="1"/>
    <xf numFmtId="0" fontId="2" fillId="5" borderId="2" xfId="0" applyFont="1" applyFill="1" applyBorder="1"/>
    <xf numFmtId="0" fontId="14" fillId="8" borderId="9" xfId="0" applyFont="1" applyFill="1" applyBorder="1" applyAlignment="1">
      <alignment vertical="center" wrapText="1"/>
    </xf>
    <xf numFmtId="0" fontId="13" fillId="8" borderId="10" xfId="0" applyFont="1" applyFill="1" applyBorder="1" applyAlignment="1">
      <alignment vertical="center" wrapText="1"/>
    </xf>
    <xf numFmtId="0" fontId="14" fillId="9" borderId="9" xfId="0" applyFont="1" applyFill="1" applyBorder="1" applyAlignment="1">
      <alignment vertical="center" wrapText="1"/>
    </xf>
    <xf numFmtId="0" fontId="13" fillId="9" borderId="10" xfId="0" applyFont="1" applyFill="1" applyBorder="1" applyAlignment="1">
      <alignment horizontal="left" vertical="center" wrapText="1"/>
    </xf>
    <xf numFmtId="0" fontId="16" fillId="0" borderId="0" xfId="3"/>
    <xf numFmtId="0" fontId="19" fillId="9" borderId="10" xfId="3" applyFont="1" applyFill="1" applyBorder="1" applyAlignment="1">
      <alignment horizontal="left" vertical="center" wrapText="1"/>
    </xf>
    <xf numFmtId="0" fontId="12" fillId="3" borderId="11" xfId="0" applyFont="1" applyFill="1" applyBorder="1" applyAlignment="1">
      <alignment vertical="center" wrapText="1"/>
    </xf>
    <xf numFmtId="0" fontId="12" fillId="3" borderId="8" xfId="0" applyFont="1" applyFill="1" applyBorder="1" applyAlignment="1">
      <alignment vertical="center" wrapText="1"/>
    </xf>
    <xf numFmtId="0" fontId="15" fillId="10" borderId="12" xfId="0" applyFont="1" applyFill="1" applyBorder="1" applyAlignment="1">
      <alignment vertical="center" wrapText="1"/>
    </xf>
    <xf numFmtId="0" fontId="17" fillId="10" borderId="13" xfId="3"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6" xfId="0" applyFont="1" applyFill="1" applyBorder="1" applyAlignment="1">
      <alignment horizontal="left" vertical="center" wrapText="1"/>
    </xf>
    <xf numFmtId="0" fontId="13" fillId="8" borderId="7" xfId="0" applyFont="1" applyFill="1" applyBorder="1" applyAlignment="1">
      <alignment horizontal="left" vertical="top" wrapText="1"/>
    </xf>
    <xf numFmtId="0" fontId="13" fillId="8" borderId="8" xfId="0" applyFont="1" applyFill="1" applyBorder="1" applyAlignment="1">
      <alignment horizontal="left" vertical="top" wrapText="1"/>
    </xf>
    <xf numFmtId="49" fontId="9" fillId="7" borderId="3" xfId="0" applyNumberFormat="1" applyFont="1" applyFill="1" applyBorder="1" applyAlignment="1" applyProtection="1">
      <alignment horizontal="left" vertical="center" wrapText="1"/>
    </xf>
    <xf numFmtId="49" fontId="9" fillId="7" borderId="4" xfId="0" applyNumberFormat="1" applyFont="1" applyFill="1" applyBorder="1" applyAlignment="1" applyProtection="1">
      <alignment horizontal="left" vertical="center" wrapText="1"/>
    </xf>
    <xf numFmtId="49" fontId="9" fillId="7" borderId="2" xfId="0" applyNumberFormat="1" applyFont="1" applyFill="1" applyBorder="1" applyAlignment="1" applyProtection="1">
      <alignment horizontal="left" vertical="center" wrapText="1"/>
    </xf>
    <xf numFmtId="0" fontId="7" fillId="5" borderId="0" xfId="0" applyFont="1" applyFill="1" applyAlignment="1">
      <alignment horizontal="left" vertical="top" wrapText="1"/>
    </xf>
  </cellXfs>
  <cellStyles count="4">
    <cellStyle name="Comma" xfId="1" builtinId="3"/>
    <cellStyle name="Hyperlink" xfId="3" builtinId="8"/>
    <cellStyle name="Normal" xfId="0" builtinId="0"/>
    <cellStyle name="Percent" xfId="2" builtinId="5"/>
  </cellStyles>
  <dxfs count="0"/>
  <tableStyles count="0" defaultTableStyle="TableStyleMedium9" defaultPivotStyle="PivotStyleLight16"/>
  <colors>
    <mruColors>
      <color rgb="FFDDD7C3"/>
      <color rgb="FF837E6F"/>
      <color rgb="FF582122"/>
      <color rgb="FFD1D3D4"/>
      <color rgb="FF29585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impact-initiatives.org/what-we-do/publications/?pcountry=central-african-republic&amp;dates=Date&amp;ptype=&amp;initiative=agora"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tabSelected="1" topLeftCell="A9" zoomScale="60" zoomScaleNormal="60" workbookViewId="0">
      <selection activeCell="B9" sqref="B9"/>
    </sheetView>
  </sheetViews>
  <sheetFormatPr defaultRowHeight="14.5" x14ac:dyDescent="0.35"/>
  <cols>
    <col min="1" max="1" width="55" customWidth="1"/>
    <col min="2" max="2" width="106.6328125" customWidth="1"/>
  </cols>
  <sheetData>
    <row r="1" spans="1:3" ht="15" thickBot="1" x14ac:dyDescent="0.4">
      <c r="A1" s="103" t="s">
        <v>2909</v>
      </c>
      <c r="B1" s="104"/>
    </row>
    <row r="2" spans="1:3" ht="15" thickBot="1" x14ac:dyDescent="0.4">
      <c r="A2" s="99" t="s">
        <v>2921</v>
      </c>
      <c r="B2" s="100"/>
    </row>
    <row r="3" spans="1:3" ht="169.5" customHeight="1" thickBot="1" x14ac:dyDescent="0.4">
      <c r="A3" s="105" t="s">
        <v>2919</v>
      </c>
      <c r="B3" s="106"/>
      <c r="C3" s="97"/>
    </row>
    <row r="4" spans="1:3" ht="15" thickBot="1" x14ac:dyDescent="0.4">
      <c r="A4" s="99" t="s">
        <v>2904</v>
      </c>
      <c r="B4" s="100" t="s">
        <v>2905</v>
      </c>
    </row>
    <row r="5" spans="1:3" ht="15" thickBot="1" x14ac:dyDescent="0.4">
      <c r="A5" s="93" t="s">
        <v>2906</v>
      </c>
      <c r="B5" s="94" t="s">
        <v>2910</v>
      </c>
    </row>
    <row r="6" spans="1:3" ht="15" thickBot="1" x14ac:dyDescent="0.4">
      <c r="A6" s="95" t="s">
        <v>2911</v>
      </c>
      <c r="B6" s="96" t="s">
        <v>2912</v>
      </c>
    </row>
    <row r="7" spans="1:3" ht="90" customHeight="1" thickBot="1" x14ac:dyDescent="0.4">
      <c r="A7" s="95" t="s">
        <v>2918</v>
      </c>
      <c r="B7" s="96" t="s">
        <v>2920</v>
      </c>
    </row>
    <row r="8" spans="1:3" ht="91" customHeight="1" thickBot="1" x14ac:dyDescent="0.4">
      <c r="A8" s="95" t="s">
        <v>2915</v>
      </c>
      <c r="B8" s="96" t="s">
        <v>2917</v>
      </c>
    </row>
    <row r="9" spans="1:3" ht="294" customHeight="1" thickBot="1" x14ac:dyDescent="0.4">
      <c r="A9" s="95" t="s">
        <v>2916</v>
      </c>
      <c r="B9" s="96" t="s">
        <v>2922</v>
      </c>
    </row>
    <row r="10" spans="1:3" ht="24" customHeight="1" thickBot="1" x14ac:dyDescent="0.4">
      <c r="A10" s="95" t="s">
        <v>2913</v>
      </c>
      <c r="B10" s="98" t="s">
        <v>2914</v>
      </c>
    </row>
    <row r="11" spans="1:3" ht="31.5" customHeight="1" thickBot="1" x14ac:dyDescent="0.4">
      <c r="A11" s="101" t="s">
        <v>2907</v>
      </c>
      <c r="B11" s="102" t="s">
        <v>2908</v>
      </c>
    </row>
  </sheetData>
  <mergeCells count="2">
    <mergeCell ref="A1:B1"/>
    <mergeCell ref="A3:B3"/>
  </mergeCells>
  <hyperlinks>
    <hyperlink ref="B10" r:id="rId1"/>
  </hyperlinks>
  <pageMargins left="0.7" right="0.7" top="0.75" bottom="0.75" header="0.3" footer="0.3"/>
  <pageSetup paperSize="9" orientation="portrait" verticalDpi="0"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2:P225"/>
  <sheetViews>
    <sheetView topLeftCell="A178" zoomScale="80" zoomScaleNormal="80" workbookViewId="0">
      <selection activeCell="B182" sqref="B182:C182"/>
    </sheetView>
  </sheetViews>
  <sheetFormatPr defaultRowHeight="14" x14ac:dyDescent="0.3"/>
  <cols>
    <col min="1" max="1" width="10.6328125" style="15" customWidth="1"/>
    <col min="2" max="2" width="11.08984375" style="15" customWidth="1"/>
    <col min="3" max="3" width="11.7265625" style="15" customWidth="1"/>
    <col min="4" max="4" width="11.36328125" style="15" customWidth="1"/>
    <col min="5" max="5" width="8.7265625" style="15"/>
    <col min="6" max="6" width="12" style="15" customWidth="1"/>
    <col min="7" max="7" width="11.26953125" style="15" customWidth="1"/>
    <col min="8" max="8" width="14.26953125" style="15" customWidth="1"/>
    <col min="9" max="9" width="9.54296875" style="15" customWidth="1"/>
    <col min="10" max="10" width="11.26953125" style="15" customWidth="1"/>
    <col min="11" max="11" width="10.453125" style="15" customWidth="1"/>
    <col min="12" max="16384" width="8.7265625" style="15"/>
  </cols>
  <sheetData>
    <row r="2" spans="1:9" ht="15.5" x14ac:dyDescent="0.35">
      <c r="A2" s="14" t="s">
        <v>1729</v>
      </c>
    </row>
    <row r="3" spans="1:9" ht="15.5" x14ac:dyDescent="0.35">
      <c r="A3" s="38" t="s">
        <v>2240</v>
      </c>
      <c r="D3" s="28" t="str">
        <f>IF('GMI_Cleaned Data'!NX:NX="hopital_district","OUI","NON")</f>
        <v>OUI</v>
      </c>
    </row>
    <row r="4" spans="1:9" ht="15.5" x14ac:dyDescent="0.35">
      <c r="A4" s="38" t="s">
        <v>2241</v>
      </c>
      <c r="C4" s="28">
        <f>COUNTIFS('GMI_Cleaned Data'!M:M,"sante",'GMI_Cleaned Data'!J:J,"grimari")</f>
        <v>2</v>
      </c>
    </row>
    <row r="6" spans="1:9" ht="15.5" x14ac:dyDescent="0.35">
      <c r="A6" s="14" t="s">
        <v>1718</v>
      </c>
    </row>
    <row r="7" spans="1:9" ht="15.5" x14ac:dyDescent="0.35">
      <c r="A7" s="38" t="s">
        <v>2244</v>
      </c>
    </row>
    <row r="8" spans="1:9" x14ac:dyDescent="0.3">
      <c r="A8" s="7"/>
      <c r="B8" s="13" t="s">
        <v>1612</v>
      </c>
      <c r="C8" s="13" t="s">
        <v>1611</v>
      </c>
      <c r="D8" s="13" t="s">
        <v>2245</v>
      </c>
    </row>
    <row r="9" spans="1:9" x14ac:dyDescent="0.3">
      <c r="A9" s="7" t="s">
        <v>1609</v>
      </c>
      <c r="B9" s="8">
        <f>COUNTIF('GMI_Cleaned Data'!NZ:NZ,"oui")</f>
        <v>2</v>
      </c>
      <c r="C9" s="8">
        <f>COUNTIF('GMI_Cleaned Data'!NZ:NZ,"non")</f>
        <v>0</v>
      </c>
      <c r="D9" s="8">
        <f>COUNTIF('GMI_Cleaned Data'!NZ:NZ,"partiel")</f>
        <v>0</v>
      </c>
    </row>
    <row r="10" spans="1:9" x14ac:dyDescent="0.3">
      <c r="A10" s="7" t="s">
        <v>1627</v>
      </c>
      <c r="B10" s="12">
        <f>(B9/$C$4)</f>
        <v>1</v>
      </c>
      <c r="C10" s="12">
        <f>(C9/$C$4)</f>
        <v>0</v>
      </c>
      <c r="D10" s="12">
        <f>(D9/$C$4)</f>
        <v>0</v>
      </c>
    </row>
    <row r="11" spans="1:9" x14ac:dyDescent="0.3">
      <c r="A11" s="20"/>
      <c r="B11" s="21"/>
      <c r="C11" s="21"/>
      <c r="D11" s="21"/>
    </row>
    <row r="12" spans="1:9" ht="15.5" x14ac:dyDescent="0.35">
      <c r="A12" s="38" t="s">
        <v>1741</v>
      </c>
    </row>
    <row r="13" spans="1:9" ht="28" x14ac:dyDescent="0.3">
      <c r="A13" s="27" t="s">
        <v>1646</v>
      </c>
      <c r="B13" s="13" t="s">
        <v>1647</v>
      </c>
      <c r="C13" s="13" t="s">
        <v>1648</v>
      </c>
      <c r="D13" s="13" t="s">
        <v>1649</v>
      </c>
      <c r="E13" s="13" t="s">
        <v>1650</v>
      </c>
      <c r="F13" s="13" t="s">
        <v>1651</v>
      </c>
      <c r="G13" s="13" t="s">
        <v>1652</v>
      </c>
      <c r="H13" s="13" t="s">
        <v>1642</v>
      </c>
      <c r="I13" s="13" t="s">
        <v>1625</v>
      </c>
    </row>
    <row r="14" spans="1:9" x14ac:dyDescent="0.3">
      <c r="A14" s="8">
        <f>COUNTIF('GMI_Cleaned Data'!RO:RO,"1")</f>
        <v>2</v>
      </c>
      <c r="B14" s="8">
        <f>COUNTIF('GMI_Cleaned Data'!RP:RP,"1")</f>
        <v>0</v>
      </c>
      <c r="C14" s="8">
        <f>COUNTIF('GMI_Cleaned Data'!RQ:RQ,"1")</f>
        <v>0</v>
      </c>
      <c r="D14" s="8">
        <f>COUNTIF('GMI_Cleaned Data'!RR:RR,"1")</f>
        <v>0</v>
      </c>
      <c r="E14" s="8">
        <f>COUNTIF('GMI_Cleaned Data'!RS:RS,"1")</f>
        <v>0</v>
      </c>
      <c r="F14" s="8">
        <f>COUNTIF('GMI_Cleaned Data'!RT:RT,"1")</f>
        <v>0</v>
      </c>
      <c r="G14" s="8">
        <f>COUNTIF('GMI_Cleaned Data'!RU:RU,"1")</f>
        <v>0</v>
      </c>
      <c r="H14" s="8">
        <f>COUNTIF('GMI_Cleaned Data'!RV:RV,"1")</f>
        <v>0</v>
      </c>
      <c r="I14" s="8">
        <f>COUNTIF('GMI_Cleaned Data'!RW:RW,"1")</f>
        <v>0</v>
      </c>
    </row>
    <row r="15" spans="1:9" x14ac:dyDescent="0.3">
      <c r="A15" s="20"/>
      <c r="B15" s="21"/>
      <c r="C15" s="21"/>
      <c r="D15" s="21"/>
    </row>
    <row r="16" spans="1:9" ht="15.5" x14ac:dyDescent="0.35">
      <c r="A16" s="67" t="s">
        <v>2300</v>
      </c>
      <c r="B16" s="21"/>
      <c r="C16" s="21"/>
      <c r="D16" s="21"/>
    </row>
    <row r="17" spans="1:4" x14ac:dyDescent="0.3">
      <c r="A17" s="7"/>
      <c r="B17" s="13" t="s">
        <v>1612</v>
      </c>
      <c r="C17" s="13" t="s">
        <v>1611</v>
      </c>
      <c r="D17" s="21"/>
    </row>
    <row r="18" spans="1:4" x14ac:dyDescent="0.3">
      <c r="A18" s="7" t="s">
        <v>1609</v>
      </c>
      <c r="B18" s="8">
        <f>COUNTIF('GMI_Cleaned Data'!PA:PA,"oui")</f>
        <v>1</v>
      </c>
      <c r="C18" s="8">
        <f>COUNTIF('GMI_Cleaned Data'!PA:PA,"non")</f>
        <v>1</v>
      </c>
      <c r="D18" s="21"/>
    </row>
    <row r="19" spans="1:4" ht="15" customHeight="1" x14ac:dyDescent="0.3">
      <c r="A19" s="7" t="s">
        <v>1627</v>
      </c>
      <c r="B19" s="12">
        <f>(B18/$C$4)</f>
        <v>0.5</v>
      </c>
      <c r="C19" s="12">
        <f>(C18/$C$4)</f>
        <v>0.5</v>
      </c>
      <c r="D19" s="21"/>
    </row>
    <row r="20" spans="1:4" ht="15" customHeight="1" x14ac:dyDescent="0.3">
      <c r="A20" s="20"/>
      <c r="B20" s="21"/>
      <c r="C20" s="21"/>
      <c r="D20" s="21"/>
    </row>
    <row r="21" spans="1:4" ht="15" customHeight="1" x14ac:dyDescent="0.3">
      <c r="A21" s="20"/>
      <c r="B21" s="55" t="s">
        <v>2258</v>
      </c>
      <c r="C21" s="21"/>
      <c r="D21" s="21"/>
    </row>
    <row r="22" spans="1:4" ht="15" customHeight="1" x14ac:dyDescent="0.3">
      <c r="A22" s="20"/>
      <c r="B22" s="11" t="s">
        <v>2261</v>
      </c>
      <c r="C22" s="17" t="s">
        <v>2259</v>
      </c>
      <c r="D22" s="17" t="s">
        <v>2260</v>
      </c>
    </row>
    <row r="23" spans="1:4" ht="15" customHeight="1" x14ac:dyDescent="0.3">
      <c r="A23" s="20"/>
      <c r="B23" s="7">
        <f>COUNTIF('GMI_Cleaned Data'!PB:PB,"faibles")</f>
        <v>0</v>
      </c>
      <c r="C23" s="7">
        <f>COUNTIF('GMI_Cleaned Data'!PB:PB,"moderes")</f>
        <v>1</v>
      </c>
      <c r="D23" s="7">
        <f>COUNTIF('GMI_Cleaned Data'!PB:PB,"severes")</f>
        <v>0</v>
      </c>
    </row>
    <row r="24" spans="1:4" ht="15" customHeight="1" x14ac:dyDescent="0.3">
      <c r="A24" s="20"/>
      <c r="B24" s="21"/>
      <c r="C24" s="21"/>
      <c r="D24" s="21"/>
    </row>
    <row r="25" spans="1:4" ht="15.5" x14ac:dyDescent="0.35">
      <c r="A25" s="38" t="s">
        <v>2246</v>
      </c>
    </row>
    <row r="26" spans="1:4" s="45" customFormat="1" ht="28" x14ac:dyDescent="0.35">
      <c r="A26" s="62"/>
      <c r="B26" s="44" t="s">
        <v>1612</v>
      </c>
      <c r="C26" s="44" t="s">
        <v>2247</v>
      </c>
      <c r="D26" s="44" t="s">
        <v>1611</v>
      </c>
    </row>
    <row r="27" spans="1:4" x14ac:dyDescent="0.3">
      <c r="A27" s="7" t="s">
        <v>1609</v>
      </c>
      <c r="B27" s="8">
        <f>COUNTIF('GMI_Cleaned Data'!OO:OO,"oui")</f>
        <v>2</v>
      </c>
      <c r="C27" s="8">
        <f>COUNTIF('GMI_Cleaned Data'!OO:OO,"non_non_fonctionnelles")</f>
        <v>0</v>
      </c>
      <c r="D27" s="8">
        <f>COUNTIF('GMI_Cleaned Data'!OO:OO,"non_aucun")</f>
        <v>0</v>
      </c>
    </row>
    <row r="28" spans="1:4" x14ac:dyDescent="0.3">
      <c r="A28" s="7" t="s">
        <v>1627</v>
      </c>
      <c r="B28" s="12">
        <f>(B27/$C$4)</f>
        <v>1</v>
      </c>
      <c r="C28" s="12">
        <f>(C27/$C$4)</f>
        <v>0</v>
      </c>
      <c r="D28" s="12">
        <f>(D27/$C$4)</f>
        <v>0</v>
      </c>
    </row>
    <row r="30" spans="1:4" x14ac:dyDescent="0.3">
      <c r="B30" s="24" t="s">
        <v>1720</v>
      </c>
    </row>
    <row r="31" spans="1:4" x14ac:dyDescent="0.3">
      <c r="B31" s="28">
        <f>AVERAGE('GMI_Cleaned Data'!OP:OP)</f>
        <v>3</v>
      </c>
    </row>
    <row r="32" spans="1:4" x14ac:dyDescent="0.3">
      <c r="B32" s="24" t="s">
        <v>2248</v>
      </c>
    </row>
    <row r="33" spans="1:5" x14ac:dyDescent="0.3">
      <c r="B33" s="7"/>
      <c r="C33" s="11" t="s">
        <v>1612</v>
      </c>
      <c r="D33" s="11" t="s">
        <v>1611</v>
      </c>
    </row>
    <row r="34" spans="1:5" x14ac:dyDescent="0.3">
      <c r="B34" s="7" t="s">
        <v>1609</v>
      </c>
      <c r="C34" s="48">
        <f>COUNTIF('GMI_Cleaned Data'!OQ:OQ,"oui")</f>
        <v>2</v>
      </c>
      <c r="D34" s="8">
        <f>COUNTIF('GMI_Cleaned Data'!OQ:OQ,"non")</f>
        <v>0</v>
      </c>
    </row>
    <row r="35" spans="1:5" x14ac:dyDescent="0.3">
      <c r="B35" s="7" t="s">
        <v>1627</v>
      </c>
      <c r="C35" s="12">
        <f>(C34/$C$4)</f>
        <v>1</v>
      </c>
      <c r="D35" s="12">
        <f>(D34/$C$4)</f>
        <v>0</v>
      </c>
    </row>
    <row r="37" spans="1:5" x14ac:dyDescent="0.3">
      <c r="C37" s="24" t="s">
        <v>2250</v>
      </c>
      <c r="D37" s="24"/>
      <c r="E37" s="28">
        <f>AVERAGE('GMI_Cleaned Data'!OR:OR)</f>
        <v>1.5</v>
      </c>
    </row>
    <row r="38" spans="1:5" x14ac:dyDescent="0.3">
      <c r="C38" s="24"/>
      <c r="D38" s="24"/>
    </row>
    <row r="39" spans="1:5" x14ac:dyDescent="0.3">
      <c r="C39" s="24" t="s">
        <v>2249</v>
      </c>
      <c r="D39" s="24"/>
      <c r="E39" s="28">
        <f>AVERAGE('GMI_Cleaned Data'!OS:OS)</f>
        <v>1.5</v>
      </c>
    </row>
    <row r="41" spans="1:5" x14ac:dyDescent="0.3">
      <c r="B41" s="24" t="s">
        <v>2251</v>
      </c>
    </row>
    <row r="42" spans="1:5" x14ac:dyDescent="0.3">
      <c r="B42" s="7"/>
      <c r="C42" s="11" t="s">
        <v>1612</v>
      </c>
      <c r="D42" s="11" t="s">
        <v>1611</v>
      </c>
    </row>
    <row r="43" spans="1:5" x14ac:dyDescent="0.3">
      <c r="B43" s="7" t="s">
        <v>1609</v>
      </c>
      <c r="C43" s="48">
        <f>COUNTIF('GMI_Cleaned Data'!OT:OT,"oui")</f>
        <v>1</v>
      </c>
      <c r="D43" s="8">
        <f>COUNTIF('GMI_Cleaned Data'!OT:OT,"non")</f>
        <v>1</v>
      </c>
    </row>
    <row r="44" spans="1:5" x14ac:dyDescent="0.3">
      <c r="B44" s="7" t="s">
        <v>1627</v>
      </c>
      <c r="C44" s="12">
        <f>(C43/$C$4)</f>
        <v>0.5</v>
      </c>
      <c r="D44" s="12">
        <f>(D43/$C$4)</f>
        <v>0.5</v>
      </c>
    </row>
    <row r="46" spans="1:5" ht="15.5" x14ac:dyDescent="0.35">
      <c r="A46" s="38" t="s">
        <v>2252</v>
      </c>
    </row>
    <row r="47" spans="1:5" x14ac:dyDescent="0.3">
      <c r="A47" s="7"/>
      <c r="B47" s="13" t="s">
        <v>1612</v>
      </c>
      <c r="C47" s="13" t="s">
        <v>1611</v>
      </c>
    </row>
    <row r="48" spans="1:5" x14ac:dyDescent="0.3">
      <c r="A48" s="7" t="s">
        <v>1609</v>
      </c>
      <c r="B48" s="8">
        <f>COUNTIF('GMI_Cleaned Data'!OU:OU,"oui")</f>
        <v>1</v>
      </c>
      <c r="C48" s="8">
        <f>COUNTIF('GMI_Cleaned Data'!OU:OU,"non")</f>
        <v>1</v>
      </c>
    </row>
    <row r="49" spans="1:13" x14ac:dyDescent="0.3">
      <c r="A49" s="7" t="s">
        <v>1627</v>
      </c>
      <c r="B49" s="12">
        <f>(B48/$C$4)</f>
        <v>0.5</v>
      </c>
      <c r="C49" s="12">
        <f>(C48/$C$4)</f>
        <v>0.5</v>
      </c>
    </row>
    <row r="51" spans="1:13" x14ac:dyDescent="0.3">
      <c r="B51" s="24" t="s">
        <v>2253</v>
      </c>
    </row>
    <row r="52" spans="1:13" ht="56" x14ac:dyDescent="0.3">
      <c r="B52" s="11" t="s">
        <v>2254</v>
      </c>
      <c r="C52" s="17" t="s">
        <v>2255</v>
      </c>
      <c r="D52" s="17" t="s">
        <v>2256</v>
      </c>
      <c r="E52" s="17" t="s">
        <v>1642</v>
      </c>
      <c r="F52" s="17" t="s">
        <v>1607</v>
      </c>
    </row>
    <row r="53" spans="1:13" x14ac:dyDescent="0.3">
      <c r="B53" s="7">
        <f>COUNTIF('GMI_Cleaned Data'!OV:OV,"acces_direct")</f>
        <v>0</v>
      </c>
      <c r="C53" s="7">
        <f>COUNTIF('GMI_Cleaned Data'!OV:OV,"acces_communautaire")</f>
        <v>1</v>
      </c>
      <c r="D53" s="8">
        <f>COUNTIF('GMI_Cleaned Data'!OV:OV,"camion")</f>
        <v>0</v>
      </c>
      <c r="E53" s="8">
        <f>COUNTIF('GMI_Cleaned Data'!OV:OV,"nsp")</f>
        <v>0</v>
      </c>
      <c r="F53" s="8">
        <f>COUNTIF('GMI_Cleaned Data'!OV:OV,"autre")</f>
        <v>0</v>
      </c>
    </row>
    <row r="55" spans="1:13" ht="15.5" x14ac:dyDescent="0.35">
      <c r="A55" s="38" t="s">
        <v>2257</v>
      </c>
    </row>
    <row r="56" spans="1:13" x14ac:dyDescent="0.3">
      <c r="A56" s="7"/>
      <c r="B56" s="13" t="s">
        <v>1612</v>
      </c>
      <c r="C56" s="13" t="s">
        <v>1611</v>
      </c>
    </row>
    <row r="57" spans="1:13" x14ac:dyDescent="0.3">
      <c r="A57" s="7" t="s">
        <v>1609</v>
      </c>
      <c r="B57" s="8">
        <f>COUNTIF('GMI_Cleaned Data'!OX:OX,"oui")</f>
        <v>0</v>
      </c>
      <c r="C57" s="8">
        <f>COUNTIF('GMI_Cleaned Data'!OX:OX,"non")</f>
        <v>2</v>
      </c>
    </row>
    <row r="58" spans="1:13" x14ac:dyDescent="0.3">
      <c r="A58" s="7" t="s">
        <v>1627</v>
      </c>
      <c r="B58" s="12">
        <f>(B57/$C$4)</f>
        <v>0</v>
      </c>
      <c r="C58" s="12">
        <f>(C57/$C$4)</f>
        <v>1</v>
      </c>
    </row>
    <row r="60" spans="1:13" x14ac:dyDescent="0.3">
      <c r="A60" s="28" t="s">
        <v>2262</v>
      </c>
    </row>
    <row r="61" spans="1:13" ht="15.5" x14ac:dyDescent="0.35">
      <c r="A61" s="38" t="s">
        <v>2263</v>
      </c>
    </row>
    <row r="62" spans="1:13" s="45" customFormat="1" ht="56" x14ac:dyDescent="0.35">
      <c r="A62" s="44" t="s">
        <v>2264</v>
      </c>
      <c r="B62" s="44" t="s">
        <v>2265</v>
      </c>
      <c r="C62" s="44" t="s">
        <v>2266</v>
      </c>
      <c r="D62" s="44" t="s">
        <v>2267</v>
      </c>
      <c r="E62" s="44" t="s">
        <v>2268</v>
      </c>
      <c r="F62" s="44" t="s">
        <v>2269</v>
      </c>
      <c r="G62" s="44" t="s">
        <v>2270</v>
      </c>
      <c r="H62" s="44" t="s">
        <v>2271</v>
      </c>
      <c r="I62" s="44" t="s">
        <v>2272</v>
      </c>
      <c r="J62" s="44" t="s">
        <v>2273</v>
      </c>
      <c r="K62" s="44" t="s">
        <v>2274</v>
      </c>
      <c r="L62" s="44" t="s">
        <v>2275</v>
      </c>
      <c r="M62" s="44" t="s">
        <v>1625</v>
      </c>
    </row>
    <row r="63" spans="1:13" x14ac:dyDescent="0.3">
      <c r="A63" s="7">
        <f>COUNTIF('GMI_Cleaned Data'!PD:PD,"1")</f>
        <v>0</v>
      </c>
      <c r="B63" s="7">
        <f>COUNTIF('GMI_Cleaned Data'!PE:PE,"1")</f>
        <v>0</v>
      </c>
      <c r="C63" s="7">
        <f>COUNTIF('GMI_Cleaned Data'!PF:PF,"1")</f>
        <v>2</v>
      </c>
      <c r="D63" s="7">
        <f>COUNTIF('GMI_Cleaned Data'!PG:PG,"1")</f>
        <v>0</v>
      </c>
      <c r="E63" s="7">
        <f>COUNTIF('GMI_Cleaned Data'!PH:PH,"1")</f>
        <v>0</v>
      </c>
      <c r="F63" s="7">
        <f>COUNTIF('GMI_Cleaned Data'!PI:PI,"1")</f>
        <v>0</v>
      </c>
      <c r="G63" s="7">
        <f>COUNTIF('GMI_Cleaned Data'!PJ:PJ,"1")</f>
        <v>0</v>
      </c>
      <c r="H63" s="7">
        <f>COUNTIF('GMI_Cleaned Data'!PK:PK,"1")</f>
        <v>2</v>
      </c>
      <c r="I63" s="7">
        <f>COUNTIF('GMI_Cleaned Data'!PL:PL,"1")</f>
        <v>0</v>
      </c>
      <c r="J63" s="7">
        <f>COUNTIF('GMI_Cleaned Data'!PM:PM,"1")</f>
        <v>2</v>
      </c>
      <c r="K63" s="7">
        <f>COUNTIF('GMI_Cleaned Data'!PN:PN,"1")</f>
        <v>1</v>
      </c>
      <c r="L63" s="7">
        <f>COUNTIF('GMI_Cleaned Data'!PO:PO,"1")</f>
        <v>0</v>
      </c>
      <c r="M63" s="7">
        <f>COUNTIF('GMI_Cleaned Data'!PP:PP,"1")</f>
        <v>0</v>
      </c>
    </row>
    <row r="64" spans="1:13" x14ac:dyDescent="0.3">
      <c r="A64" s="20"/>
      <c r="B64" s="20"/>
      <c r="C64" s="20"/>
      <c r="D64" s="20"/>
      <c r="E64" s="20"/>
      <c r="F64" s="20"/>
      <c r="G64" s="20"/>
      <c r="H64" s="20"/>
      <c r="I64" s="20"/>
      <c r="J64" s="20"/>
      <c r="K64" s="20"/>
      <c r="L64" s="20"/>
      <c r="M64" s="20"/>
    </row>
    <row r="65" spans="1:13" ht="15.5" x14ac:dyDescent="0.35">
      <c r="A65" s="67" t="s">
        <v>2315</v>
      </c>
      <c r="B65" s="20"/>
      <c r="C65" s="20"/>
      <c r="D65" s="20"/>
      <c r="E65" s="20"/>
      <c r="F65" s="20"/>
      <c r="G65" s="20"/>
      <c r="H65" s="20"/>
      <c r="I65" s="20"/>
      <c r="J65" s="20"/>
      <c r="K65" s="20"/>
      <c r="L65" s="20"/>
      <c r="M65" s="20"/>
    </row>
    <row r="66" spans="1:13" x14ac:dyDescent="0.3">
      <c r="A66" s="7"/>
      <c r="B66" s="13" t="s">
        <v>1612</v>
      </c>
      <c r="C66" s="13" t="s">
        <v>1611</v>
      </c>
      <c r="D66" s="20"/>
      <c r="E66" s="20"/>
      <c r="F66" s="20"/>
      <c r="G66" s="20"/>
      <c r="H66" s="20"/>
      <c r="I66" s="20"/>
      <c r="J66" s="20"/>
      <c r="K66" s="20"/>
      <c r="L66" s="20"/>
      <c r="M66" s="20"/>
    </row>
    <row r="67" spans="1:13" x14ac:dyDescent="0.3">
      <c r="A67" s="7" t="s">
        <v>1609</v>
      </c>
      <c r="B67" s="8">
        <f>COUNTIF('GMI_Cleaned Data'!RY:RY,"oui")</f>
        <v>2</v>
      </c>
      <c r="C67" s="8">
        <f>COUNTIF('GMI_Cleaned Data'!RY:RY,"non")</f>
        <v>0</v>
      </c>
      <c r="D67" s="20"/>
      <c r="E67" s="20"/>
      <c r="F67" s="20"/>
      <c r="G67" s="20"/>
      <c r="H67" s="20"/>
      <c r="I67" s="20"/>
      <c r="J67" s="20"/>
      <c r="K67" s="20"/>
      <c r="L67" s="20"/>
      <c r="M67" s="20"/>
    </row>
    <row r="68" spans="1:13" x14ac:dyDescent="0.3">
      <c r="A68" s="7" t="s">
        <v>1627</v>
      </c>
      <c r="B68" s="12">
        <f>(B67/$C$4)</f>
        <v>1</v>
      </c>
      <c r="C68" s="12">
        <f>(C67/$C$4)</f>
        <v>0</v>
      </c>
      <c r="D68" s="20"/>
      <c r="E68" s="20"/>
      <c r="F68" s="20"/>
      <c r="G68" s="20"/>
      <c r="H68" s="20"/>
      <c r="I68" s="20"/>
      <c r="J68" s="20"/>
      <c r="K68" s="20"/>
      <c r="L68" s="20"/>
      <c r="M68" s="20"/>
    </row>
    <row r="69" spans="1:13" x14ac:dyDescent="0.3">
      <c r="A69" s="20"/>
      <c r="B69" s="21"/>
      <c r="C69" s="21"/>
      <c r="D69" s="20"/>
      <c r="E69" s="20"/>
      <c r="F69" s="20"/>
      <c r="G69" s="20"/>
      <c r="H69" s="20"/>
      <c r="I69" s="20"/>
      <c r="J69" s="20"/>
      <c r="K69" s="20"/>
      <c r="L69" s="20"/>
      <c r="M69" s="20"/>
    </row>
    <row r="70" spans="1:13" x14ac:dyDescent="0.3">
      <c r="A70" s="20"/>
      <c r="B70" s="55" t="s">
        <v>2316</v>
      </c>
      <c r="C70" s="21"/>
      <c r="D70" s="20"/>
      <c r="E70" s="20"/>
      <c r="F70" s="20"/>
      <c r="G70" s="20"/>
      <c r="H70" s="20"/>
      <c r="I70" s="20"/>
      <c r="J70" s="20"/>
      <c r="K70" s="20"/>
      <c r="L70" s="20"/>
      <c r="M70" s="20"/>
    </row>
    <row r="71" spans="1:13" x14ac:dyDescent="0.3">
      <c r="A71" s="20"/>
      <c r="B71" s="7"/>
      <c r="C71" s="11" t="s">
        <v>1612</v>
      </c>
      <c r="D71" s="11" t="s">
        <v>1611</v>
      </c>
      <c r="E71" s="20"/>
      <c r="F71" s="20"/>
      <c r="G71" s="20"/>
      <c r="H71" s="20"/>
      <c r="I71" s="20"/>
      <c r="J71" s="20"/>
      <c r="K71" s="20"/>
      <c r="L71" s="20"/>
      <c r="M71" s="20"/>
    </row>
    <row r="72" spans="1:13" x14ac:dyDescent="0.3">
      <c r="A72" s="20"/>
      <c r="B72" s="7" t="s">
        <v>1609</v>
      </c>
      <c r="C72" s="48">
        <f>COUNTIF('GMI_Cleaned Data'!SG:SG,"oui")</f>
        <v>1</v>
      </c>
      <c r="D72" s="8">
        <f>COUNTIF('GMI_Cleaned Data'!SG:SG,"non")</f>
        <v>1</v>
      </c>
      <c r="E72" s="20"/>
      <c r="F72" s="20"/>
      <c r="G72" s="20"/>
      <c r="H72" s="20"/>
      <c r="I72" s="20"/>
      <c r="J72" s="20"/>
      <c r="K72" s="20"/>
      <c r="L72" s="20"/>
      <c r="M72" s="20"/>
    </row>
    <row r="73" spans="1:13" x14ac:dyDescent="0.3">
      <c r="A73" s="20"/>
      <c r="B73" s="7" t="s">
        <v>1627</v>
      </c>
      <c r="C73" s="12">
        <f>(C72/$B$67)</f>
        <v>0.5</v>
      </c>
      <c r="D73" s="12">
        <f>(D72/$B$67)</f>
        <v>0.5</v>
      </c>
      <c r="E73" s="20"/>
      <c r="F73" s="20"/>
      <c r="G73" s="20"/>
      <c r="H73" s="20"/>
      <c r="I73" s="20"/>
      <c r="J73" s="20"/>
      <c r="K73" s="20"/>
      <c r="L73" s="20"/>
      <c r="M73" s="20"/>
    </row>
    <row r="74" spans="1:13" x14ac:dyDescent="0.3">
      <c r="A74" s="20"/>
      <c r="B74" s="21"/>
      <c r="C74" s="21"/>
      <c r="D74" s="20"/>
      <c r="E74" s="20"/>
      <c r="F74" s="20"/>
      <c r="G74" s="20"/>
      <c r="H74" s="20"/>
      <c r="I74" s="20"/>
      <c r="J74" s="20"/>
      <c r="K74" s="20"/>
      <c r="L74" s="20"/>
      <c r="M74" s="20"/>
    </row>
    <row r="75" spans="1:13" x14ac:dyDescent="0.3">
      <c r="A75" s="20"/>
      <c r="B75" s="21"/>
      <c r="C75" s="55" t="s">
        <v>2317</v>
      </c>
      <c r="D75" s="20"/>
      <c r="E75" s="20"/>
      <c r="F75" s="20"/>
      <c r="G75" s="20"/>
      <c r="H75" s="20"/>
      <c r="I75" s="20"/>
      <c r="J75" s="20"/>
      <c r="K75" s="20"/>
      <c r="L75" s="20"/>
      <c r="M75" s="20"/>
    </row>
    <row r="76" spans="1:13" ht="28" x14ac:dyDescent="0.3">
      <c r="A76" s="20"/>
      <c r="B76" s="21"/>
      <c r="C76" s="7"/>
      <c r="D76" s="18" t="s">
        <v>1636</v>
      </c>
      <c r="E76" s="18" t="s">
        <v>2205</v>
      </c>
      <c r="F76" s="18" t="s">
        <v>1637</v>
      </c>
      <c r="G76" s="18" t="s">
        <v>2206</v>
      </c>
      <c r="H76" s="20"/>
      <c r="I76" s="20"/>
      <c r="J76" s="20"/>
      <c r="K76" s="20"/>
      <c r="L76" s="20"/>
      <c r="M76" s="20"/>
    </row>
    <row r="77" spans="1:13" x14ac:dyDescent="0.3">
      <c r="A77" s="20"/>
      <c r="B77" s="21"/>
      <c r="C77" s="7" t="s">
        <v>1609</v>
      </c>
      <c r="D77" s="8">
        <f>COUNTIF('GMI_Cleaned Data'!SH:SH,"bcp_augmente")</f>
        <v>0</v>
      </c>
      <c r="E77" s="8">
        <f>COUNTIF('GMI_Cleaned Data'!SH:SH,"peu_augmente")</f>
        <v>1</v>
      </c>
      <c r="F77" s="8">
        <f>COUNTIF('GMI_Cleaned Data'!SH:SH,"bcp_diminue")</f>
        <v>0</v>
      </c>
      <c r="G77" s="8">
        <f>COUNTIF('GMI_Cleaned Data'!SH:SH,"peu_diminue")</f>
        <v>0</v>
      </c>
      <c r="H77" s="20"/>
      <c r="I77" s="20"/>
      <c r="J77" s="20"/>
      <c r="K77" s="20"/>
      <c r="L77" s="20"/>
      <c r="M77" s="20"/>
    </row>
    <row r="78" spans="1:13" x14ac:dyDescent="0.3">
      <c r="A78" s="20"/>
      <c r="B78" s="21"/>
      <c r="C78" s="7" t="s">
        <v>1610</v>
      </c>
      <c r="D78" s="12">
        <f>(D77/$C$72)</f>
        <v>0</v>
      </c>
      <c r="E78" s="12">
        <f>(E77/$C$72)</f>
        <v>1</v>
      </c>
      <c r="F78" s="12">
        <f>(F77/$C$72)</f>
        <v>0</v>
      </c>
      <c r="G78" s="12">
        <f>(G77/$C$72)</f>
        <v>0</v>
      </c>
      <c r="H78" s="20"/>
      <c r="I78" s="20"/>
      <c r="J78" s="20"/>
      <c r="K78" s="20"/>
      <c r="L78" s="20"/>
      <c r="M78" s="20"/>
    </row>
    <row r="79" spans="1:13" x14ac:dyDescent="0.3">
      <c r="A79" s="20"/>
      <c r="B79" s="21"/>
      <c r="C79" s="21"/>
      <c r="D79" s="20"/>
      <c r="E79" s="20"/>
      <c r="F79" s="20"/>
      <c r="G79" s="20"/>
      <c r="H79" s="20"/>
      <c r="I79" s="20"/>
      <c r="J79" s="20"/>
      <c r="K79" s="20"/>
      <c r="L79" s="20"/>
      <c r="M79" s="20"/>
    </row>
    <row r="80" spans="1:13" x14ac:dyDescent="0.3">
      <c r="A80" s="20"/>
      <c r="B80" s="21"/>
      <c r="C80" s="55" t="s">
        <v>1638</v>
      </c>
      <c r="D80" s="20"/>
      <c r="E80" s="20"/>
      <c r="F80" s="20"/>
      <c r="G80" s="20"/>
      <c r="H80" s="20"/>
      <c r="I80" s="20"/>
      <c r="J80" s="20"/>
      <c r="K80" s="20"/>
      <c r="L80" s="20"/>
      <c r="M80" s="20"/>
    </row>
    <row r="81" spans="1:13" s="45" customFormat="1" ht="56" x14ac:dyDescent="0.35">
      <c r="A81" s="70"/>
      <c r="B81" s="71"/>
      <c r="C81" s="17" t="s">
        <v>2318</v>
      </c>
      <c r="D81" s="17" t="s">
        <v>2322</v>
      </c>
      <c r="E81" s="17" t="s">
        <v>2319</v>
      </c>
      <c r="F81" s="17" t="s">
        <v>2320</v>
      </c>
      <c r="G81" s="17" t="s">
        <v>2323</v>
      </c>
      <c r="H81" s="17" t="s">
        <v>2321</v>
      </c>
      <c r="I81" s="17" t="s">
        <v>1642</v>
      </c>
      <c r="J81" s="17" t="s">
        <v>1625</v>
      </c>
      <c r="K81" s="70"/>
      <c r="L81" s="70"/>
      <c r="M81" s="70"/>
    </row>
    <row r="82" spans="1:13" x14ac:dyDescent="0.3">
      <c r="A82" s="20"/>
      <c r="B82" s="21"/>
      <c r="C82" s="7">
        <f>COUNTIF('GMI_Cleaned Data'!SJ:SJ,"1")</f>
        <v>0</v>
      </c>
      <c r="D82" s="7">
        <f>COUNTIF('GMI_Cleaned Data'!SK:SK,"1")</f>
        <v>0</v>
      </c>
      <c r="E82" s="7">
        <f>COUNTIF('GMI_Cleaned Data'!SL:SL,"1")</f>
        <v>0</v>
      </c>
      <c r="F82" s="7">
        <f>COUNTIF('GMI_Cleaned Data'!SM:SM,"1")</f>
        <v>0</v>
      </c>
      <c r="G82" s="7">
        <f>COUNTIF('GMI_Cleaned Data'!SN:SN,"1")</f>
        <v>1</v>
      </c>
      <c r="H82" s="7">
        <f>COUNTIF('GMI_Cleaned Data'!SO:SO,"1")</f>
        <v>0</v>
      </c>
      <c r="I82" s="7">
        <f>COUNTIF('GMI_Cleaned Data'!SP:SP,"1")</f>
        <v>0</v>
      </c>
      <c r="J82" s="7">
        <f>COUNTIF('GMI_Cleaned Data'!SQ:SQ,"1")</f>
        <v>0</v>
      </c>
      <c r="K82" s="20"/>
      <c r="L82" s="20"/>
      <c r="M82" s="20"/>
    </row>
    <row r="83" spans="1:13" x14ac:dyDescent="0.3">
      <c r="A83" s="20"/>
      <c r="B83" s="21"/>
      <c r="C83" s="21"/>
      <c r="D83" s="20"/>
      <c r="E83" s="20"/>
      <c r="F83" s="20"/>
      <c r="G83" s="20"/>
      <c r="H83" s="20"/>
      <c r="I83" s="20"/>
      <c r="J83" s="20"/>
      <c r="K83" s="20"/>
      <c r="L83" s="20"/>
      <c r="M83" s="20"/>
    </row>
    <row r="84" spans="1:13" ht="15.5" x14ac:dyDescent="0.35">
      <c r="A84" s="38" t="s">
        <v>2276</v>
      </c>
    </row>
    <row r="85" spans="1:13" ht="28" x14ac:dyDescent="0.3">
      <c r="A85" s="44" t="s">
        <v>2277</v>
      </c>
      <c r="B85" s="44" t="s">
        <v>2278</v>
      </c>
      <c r="C85" s="44" t="s">
        <v>2279</v>
      </c>
      <c r="D85" s="44" t="s">
        <v>2280</v>
      </c>
    </row>
    <row r="86" spans="1:13" x14ac:dyDescent="0.3">
      <c r="A86" s="7">
        <f>COUNTIF('GMI_Cleaned Data'!PT:PT,"1")</f>
        <v>0</v>
      </c>
      <c r="B86" s="7">
        <f>COUNTIF('GMI_Cleaned Data'!PU:PU,"1")</f>
        <v>2</v>
      </c>
      <c r="C86" s="7">
        <f>COUNTIF('GMI_Cleaned Data'!PV:PV,"1")</f>
        <v>0</v>
      </c>
      <c r="D86" s="7">
        <f>COUNTIF('GMI_Cleaned Data'!PW:PW,"1")</f>
        <v>0</v>
      </c>
    </row>
    <row r="88" spans="1:13" ht="15.5" x14ac:dyDescent="0.35">
      <c r="A88" s="38" t="s">
        <v>2281</v>
      </c>
    </row>
    <row r="89" spans="1:13" x14ac:dyDescent="0.3">
      <c r="A89" s="7"/>
      <c r="B89" s="13" t="s">
        <v>1612</v>
      </c>
      <c r="C89" s="13" t="s">
        <v>1611</v>
      </c>
    </row>
    <row r="90" spans="1:13" x14ac:dyDescent="0.3">
      <c r="A90" s="7" t="s">
        <v>1609</v>
      </c>
      <c r="B90" s="8">
        <f>COUNTIF('GMI_Cleaned Data'!PY:PY,"oui")</f>
        <v>1</v>
      </c>
      <c r="C90" s="8">
        <f>COUNTIF('GMI_Cleaned Data'!PY:PY,"non")</f>
        <v>1</v>
      </c>
    </row>
    <row r="91" spans="1:13" x14ac:dyDescent="0.3">
      <c r="A91" s="7" t="s">
        <v>1627</v>
      </c>
      <c r="B91" s="12">
        <f>(B90/$C$4)</f>
        <v>0.5</v>
      </c>
      <c r="C91" s="12">
        <f>(C90/$C$4)</f>
        <v>0.5</v>
      </c>
    </row>
    <row r="93" spans="1:13" x14ac:dyDescent="0.3">
      <c r="B93" s="24" t="s">
        <v>2282</v>
      </c>
      <c r="E93" s="28"/>
    </row>
    <row r="94" spans="1:13" ht="42" x14ac:dyDescent="0.3">
      <c r="B94" s="11" t="s">
        <v>2283</v>
      </c>
      <c r="C94" s="11" t="s">
        <v>2284</v>
      </c>
      <c r="D94" s="11" t="s">
        <v>2285</v>
      </c>
      <c r="E94" s="11" t="s">
        <v>1206</v>
      </c>
      <c r="F94" s="11" t="s">
        <v>1607</v>
      </c>
    </row>
    <row r="95" spans="1:13" x14ac:dyDescent="0.3">
      <c r="B95" s="7">
        <f>COUNTIF('GMI_Cleaned Data'!QA:QA,"1")</f>
        <v>1</v>
      </c>
      <c r="C95" s="7">
        <f>COUNTIF('GMI_Cleaned Data'!QB:QB,"1")</f>
        <v>0</v>
      </c>
      <c r="D95" s="7">
        <f>COUNTIF('GMI_Cleaned Data'!QC:QC,"1")</f>
        <v>0</v>
      </c>
      <c r="E95" s="7">
        <f>COUNTIF('GMI_Cleaned Data'!QD:QD,"1")</f>
        <v>0</v>
      </c>
      <c r="F95" s="7">
        <f>COUNTIF('GMI_Cleaned Data'!QE:QE,"1")</f>
        <v>0</v>
      </c>
    </row>
    <row r="98" spans="1:13" x14ac:dyDescent="0.3">
      <c r="A98" s="28" t="s">
        <v>1737</v>
      </c>
    </row>
    <row r="99" spans="1:13" ht="33.5" customHeight="1" x14ac:dyDescent="0.3">
      <c r="A99" s="110" t="s">
        <v>2286</v>
      </c>
      <c r="B99" s="110"/>
      <c r="C99" s="110"/>
      <c r="D99" s="110"/>
      <c r="E99" s="63">
        <f>AVERAGE('GMI_Cleaned Data'!QG:QG)</f>
        <v>11</v>
      </c>
    </row>
    <row r="101" spans="1:13" ht="15.5" x14ac:dyDescent="0.35">
      <c r="A101" s="38" t="s">
        <v>2287</v>
      </c>
    </row>
    <row r="102" spans="1:13" x14ac:dyDescent="0.3">
      <c r="A102" s="7"/>
      <c r="B102" s="13" t="s">
        <v>1612</v>
      </c>
      <c r="C102" s="13" t="s">
        <v>1611</v>
      </c>
    </row>
    <row r="103" spans="1:13" x14ac:dyDescent="0.3">
      <c r="A103" s="7" t="s">
        <v>1609</v>
      </c>
      <c r="B103" s="8">
        <f>COUNTIF('GMI_Cleaned Data'!QH:QH,"oui")</f>
        <v>2</v>
      </c>
      <c r="C103" s="8">
        <f>COUNTIF('GMI_Cleaned Data'!QH:QH,"non")</f>
        <v>0</v>
      </c>
    </row>
    <row r="104" spans="1:13" x14ac:dyDescent="0.3">
      <c r="A104" s="7" t="s">
        <v>1627</v>
      </c>
      <c r="B104" s="12">
        <f>(B103/$C$4)</f>
        <v>1</v>
      </c>
      <c r="C104" s="12">
        <f>(C103/$C$4)</f>
        <v>0</v>
      </c>
    </row>
    <row r="106" spans="1:13" x14ac:dyDescent="0.3">
      <c r="B106" s="24" t="s">
        <v>2288</v>
      </c>
    </row>
    <row r="107" spans="1:13" ht="28" x14ac:dyDescent="0.3">
      <c r="B107" s="7"/>
      <c r="C107" s="18" t="s">
        <v>1636</v>
      </c>
      <c r="D107" s="18" t="s">
        <v>2205</v>
      </c>
      <c r="E107" s="18" t="s">
        <v>1637</v>
      </c>
      <c r="F107" s="18" t="s">
        <v>2206</v>
      </c>
    </row>
    <row r="108" spans="1:13" x14ac:dyDescent="0.3">
      <c r="B108" s="7" t="s">
        <v>1609</v>
      </c>
      <c r="C108" s="8">
        <f>COUNTIF('GMI_Cleaned Data'!QI:QI,"bcp_augmente")</f>
        <v>2</v>
      </c>
      <c r="D108" s="8">
        <f>COUNTIF('GMI_Cleaned Data'!QI:QI,"peu_augmente")</f>
        <v>0</v>
      </c>
      <c r="E108" s="8">
        <f>COUNTIF('GMI_Cleaned Data'!QI:QI,"bcp_diminue")</f>
        <v>0</v>
      </c>
      <c r="F108" s="8">
        <f>COUNTIF('GMI_Cleaned Data'!QI:QI,"peu_diminue")</f>
        <v>0</v>
      </c>
    </row>
    <row r="109" spans="1:13" x14ac:dyDescent="0.3">
      <c r="B109" s="7" t="s">
        <v>1610</v>
      </c>
      <c r="C109" s="12">
        <f>(C108/$B$103)</f>
        <v>1</v>
      </c>
      <c r="D109" s="12">
        <f>(D108/$B$103)</f>
        <v>0</v>
      </c>
      <c r="E109" s="12">
        <f>(E108/$B$103)</f>
        <v>0</v>
      </c>
      <c r="F109" s="12">
        <f>(F108/$B$103)</f>
        <v>0</v>
      </c>
    </row>
    <row r="111" spans="1:13" x14ac:dyDescent="0.3">
      <c r="C111" s="24" t="s">
        <v>1638</v>
      </c>
    </row>
    <row r="112" spans="1:13" s="45" customFormat="1" ht="73.5" customHeight="1" x14ac:dyDescent="0.35">
      <c r="D112" s="17" t="s">
        <v>1639</v>
      </c>
      <c r="E112" s="17" t="s">
        <v>2289</v>
      </c>
      <c r="F112" s="17" t="s">
        <v>2290</v>
      </c>
      <c r="G112" s="17" t="s">
        <v>2291</v>
      </c>
      <c r="H112" s="17" t="s">
        <v>2292</v>
      </c>
      <c r="I112" s="17" t="s">
        <v>2293</v>
      </c>
      <c r="J112" s="17" t="s">
        <v>2294</v>
      </c>
      <c r="K112" s="17" t="s">
        <v>2295</v>
      </c>
      <c r="L112" s="17" t="s">
        <v>1642</v>
      </c>
      <c r="M112" s="17" t="s">
        <v>1625</v>
      </c>
    </row>
    <row r="113" spans="1:13" x14ac:dyDescent="0.3">
      <c r="D113" s="7">
        <f>COUNTIF('GMI_Cleaned Data'!QK:QK,"1")</f>
        <v>0</v>
      </c>
      <c r="E113" s="7">
        <f>COUNTIF('GMI_Cleaned Data'!QL:QL,"1")</f>
        <v>2</v>
      </c>
      <c r="F113" s="7">
        <f>COUNTIF('GMI_Cleaned Data'!QM:QM,"1")</f>
        <v>0</v>
      </c>
      <c r="G113" s="7">
        <f>COUNTIF('GMI_Cleaned Data'!QN:QN,"1")</f>
        <v>0</v>
      </c>
      <c r="H113" s="7">
        <f>COUNTIF('GMI_Cleaned Data'!QO:QO,"1")</f>
        <v>0</v>
      </c>
      <c r="I113" s="7">
        <f>COUNTIF('GMI_Cleaned Data'!QP:QP,"1")</f>
        <v>0</v>
      </c>
      <c r="J113" s="7">
        <f>COUNTIF('GMI_Cleaned Data'!QQ:QQ,"1")</f>
        <v>0</v>
      </c>
      <c r="K113" s="7">
        <f>COUNTIF('GMI_Cleaned Data'!QR:QR,"1")</f>
        <v>0</v>
      </c>
      <c r="L113" s="7">
        <f>COUNTIF('GMI_Cleaned Data'!QS:QS,"1")</f>
        <v>0</v>
      </c>
      <c r="M113" s="7">
        <f>COUNTIF('GMI_Cleaned Data'!QT:QT,"1")</f>
        <v>0</v>
      </c>
    </row>
    <row r="115" spans="1:13" ht="15.5" x14ac:dyDescent="0.35">
      <c r="A115" s="38" t="s">
        <v>2301</v>
      </c>
    </row>
    <row r="116" spans="1:13" ht="42" x14ac:dyDescent="0.3">
      <c r="A116" s="13" t="s">
        <v>2302</v>
      </c>
      <c r="B116" s="13" t="s">
        <v>2303</v>
      </c>
      <c r="C116" s="13" t="s">
        <v>2304</v>
      </c>
      <c r="D116" s="13" t="s">
        <v>2305</v>
      </c>
      <c r="E116" s="13" t="s">
        <v>2306</v>
      </c>
      <c r="F116" s="13" t="s">
        <v>2279</v>
      </c>
    </row>
    <row r="117" spans="1:13" x14ac:dyDescent="0.3">
      <c r="A117" s="7">
        <f>COUNTIF('GMI_Cleaned Data'!RE:RE,"fortement_sur:utilise")</f>
        <v>2</v>
      </c>
      <c r="B117" s="7">
        <f>COUNTIF('GMI_Cleaned Data'!RE:RE,"sur_utilise")</f>
        <v>0</v>
      </c>
      <c r="C117" s="7">
        <f>COUNTIF('GMI_Cleaned Data'!RE:RE,"ok")</f>
        <v>0</v>
      </c>
      <c r="D117" s="7">
        <f>COUNTIF('GMI_Cleaned Data'!RE:RE,"sous_utilise")</f>
        <v>0</v>
      </c>
      <c r="E117" s="7">
        <f>COUNTIF('GMI_Cleaned Data'!RE:RE,"fortement_sous_utilise")</f>
        <v>0</v>
      </c>
      <c r="F117" s="7">
        <f>COUNTIF('GMI_Cleaned Data'!RE:RE,"nsp")</f>
        <v>0</v>
      </c>
    </row>
    <row r="119" spans="1:13" ht="15.5" x14ac:dyDescent="0.3">
      <c r="A119" s="69" t="s">
        <v>2307</v>
      </c>
      <c r="E119" s="28">
        <f>AVERAGE('GMI_Cleaned Data'!RF:RF)</f>
        <v>16.5</v>
      </c>
    </row>
    <row r="120" spans="1:13" ht="15.5" x14ac:dyDescent="0.35">
      <c r="A120" s="38" t="s">
        <v>2308</v>
      </c>
      <c r="E120" s="28">
        <f>AVERAGE('GMI_Cleaned Data'!RG:RG)</f>
        <v>1.5</v>
      </c>
    </row>
    <row r="121" spans="1:13" ht="15.5" x14ac:dyDescent="0.35">
      <c r="A121" s="38" t="s">
        <v>2309</v>
      </c>
      <c r="E121" s="15">
        <f>AVERAGE('GMI_Cleaned Data'!RH:RH)</f>
        <v>0.5</v>
      </c>
    </row>
    <row r="122" spans="1:13" ht="15.5" x14ac:dyDescent="0.35">
      <c r="A122" s="38" t="s">
        <v>2310</v>
      </c>
      <c r="E122" s="15">
        <f>AVERAGE('GMI_Cleaned Data'!RI:RI)</f>
        <v>4</v>
      </c>
    </row>
    <row r="123" spans="1:13" ht="15.5" x14ac:dyDescent="0.35">
      <c r="A123" s="38" t="s">
        <v>2311</v>
      </c>
      <c r="E123" s="15">
        <f>AVERAGE('GMI_Cleaned Data'!RJ:RJ)</f>
        <v>1.5</v>
      </c>
    </row>
    <row r="124" spans="1:13" ht="15.5" x14ac:dyDescent="0.35">
      <c r="A124" s="38" t="s">
        <v>2312</v>
      </c>
      <c r="E124" s="15">
        <f>AVERAGE('GMI_Cleaned Data'!RK:RK)</f>
        <v>4</v>
      </c>
    </row>
    <row r="125" spans="1:13" ht="15.5" x14ac:dyDescent="0.35">
      <c r="A125" s="38" t="s">
        <v>2313</v>
      </c>
      <c r="E125" s="15">
        <f>AVERAGE('GMI_Cleaned Data'!RL:RL)</f>
        <v>7</v>
      </c>
    </row>
    <row r="126" spans="1:13" ht="15.5" x14ac:dyDescent="0.35">
      <c r="A126" s="38" t="s">
        <v>2314</v>
      </c>
      <c r="E126" s="15">
        <f>AVERAGE('GMI_Cleaned Data'!RM:RM)</f>
        <v>1.5</v>
      </c>
    </row>
    <row r="128" spans="1:13" ht="15.5" x14ac:dyDescent="0.35">
      <c r="A128" s="14" t="s">
        <v>1731</v>
      </c>
    </row>
    <row r="129" spans="1:16" x14ac:dyDescent="0.3">
      <c r="A129" s="24" t="s">
        <v>2324</v>
      </c>
    </row>
    <row r="130" spans="1:16" x14ac:dyDescent="0.3">
      <c r="A130" s="13" t="s">
        <v>2326</v>
      </c>
      <c r="B130" s="13" t="s">
        <v>2327</v>
      </c>
      <c r="C130" s="13" t="s">
        <v>2328</v>
      </c>
      <c r="D130" s="13" t="s">
        <v>2325</v>
      </c>
      <c r="E130" s="13" t="s">
        <v>1642</v>
      </c>
      <c r="F130" s="13" t="s">
        <v>1625</v>
      </c>
    </row>
    <row r="131" spans="1:16" x14ac:dyDescent="0.3">
      <c r="A131" s="7">
        <f>COUNTIF('GMI_Cleaned Data'!TL:TL,"public")</f>
        <v>2</v>
      </c>
      <c r="B131" s="7">
        <f>COUNTIF('GMI_Cleaned Data'!TL:TL,"prive")</f>
        <v>0</v>
      </c>
      <c r="C131" s="7">
        <f>COUNTIF('GMI_Cleaned Data'!TL:TL,"religieux")</f>
        <v>0</v>
      </c>
      <c r="D131" s="7">
        <f>COUNTIF('GMI_Cleaned Data'!TL:TL,"ong")</f>
        <v>0</v>
      </c>
      <c r="E131" s="7">
        <f>COUNTIF('GMI_Cleaned Data'!TL:TL,"nsp")</f>
        <v>0</v>
      </c>
      <c r="F131" s="7">
        <f>COUNTIF('GMI_Cleaned Data'!TL:TL,"autre")</f>
        <v>0</v>
      </c>
    </row>
    <row r="132" spans="1:16" x14ac:dyDescent="0.3">
      <c r="A132" s="20"/>
      <c r="B132" s="20"/>
      <c r="C132" s="20"/>
      <c r="D132" s="20"/>
      <c r="E132" s="20"/>
      <c r="F132" s="20"/>
    </row>
    <row r="133" spans="1:16" ht="15.5" x14ac:dyDescent="0.35">
      <c r="A133" s="67" t="s">
        <v>2329</v>
      </c>
      <c r="B133" s="20"/>
      <c r="C133" s="20"/>
      <c r="D133" s="20"/>
      <c r="E133" s="20"/>
      <c r="F133" s="20"/>
    </row>
    <row r="134" spans="1:16" x14ac:dyDescent="0.3">
      <c r="A134" s="7"/>
      <c r="B134" s="13" t="s">
        <v>1612</v>
      </c>
      <c r="C134" s="13" t="s">
        <v>1611</v>
      </c>
      <c r="D134" s="20"/>
      <c r="E134" s="20"/>
      <c r="F134" s="20"/>
    </row>
    <row r="135" spans="1:16" x14ac:dyDescent="0.3">
      <c r="A135" s="7" t="s">
        <v>1609</v>
      </c>
      <c r="B135" s="8">
        <f>COUNTIF('GMI_Cleaned Data'!TN:TN,"oui")</f>
        <v>1</v>
      </c>
      <c r="C135" s="8">
        <f>COUNTIF('GMI_Cleaned Data'!TN:TN,"non")</f>
        <v>1</v>
      </c>
      <c r="D135" s="20"/>
      <c r="E135" s="20"/>
      <c r="F135" s="20"/>
    </row>
    <row r="136" spans="1:16" x14ac:dyDescent="0.3">
      <c r="A136" s="7" t="s">
        <v>1627</v>
      </c>
      <c r="B136" s="12">
        <f>(B135/$C$4)</f>
        <v>0.5</v>
      </c>
      <c r="C136" s="12">
        <f>(C135/$C$4)</f>
        <v>0.5</v>
      </c>
      <c r="D136" s="20"/>
      <c r="E136" s="20"/>
      <c r="F136" s="20"/>
    </row>
    <row r="137" spans="1:16" ht="15.5" x14ac:dyDescent="0.35">
      <c r="A137" s="14"/>
    </row>
    <row r="138" spans="1:16" ht="15.5" x14ac:dyDescent="0.35">
      <c r="A138" s="38" t="s">
        <v>1733</v>
      </c>
    </row>
    <row r="139" spans="1:16" ht="28" x14ac:dyDescent="0.3">
      <c r="A139" s="13" t="s">
        <v>1662</v>
      </c>
      <c r="B139" s="13" t="s">
        <v>1663</v>
      </c>
      <c r="C139" s="13" t="s">
        <v>1642</v>
      </c>
      <c r="D139" s="13" t="s">
        <v>1607</v>
      </c>
      <c r="E139" s="13" t="s">
        <v>1664</v>
      </c>
    </row>
    <row r="140" spans="1:16" x14ac:dyDescent="0.3">
      <c r="A140" s="7">
        <f>COUNTIF('GMI_Cleaned Data'!TF:TF,"1")</f>
        <v>0</v>
      </c>
      <c r="B140" s="7">
        <f>COUNTIF('GMI_Cleaned Data'!TG:TG,"1")</f>
        <v>1</v>
      </c>
      <c r="C140" s="7">
        <f>COUNTIF('GMI_Cleaned Data'!TH:TH,"1")</f>
        <v>0</v>
      </c>
      <c r="D140" s="7">
        <f>COUNTIF('GMI_Cleaned Data'!TI:TI,"1")</f>
        <v>0</v>
      </c>
      <c r="E140" s="7">
        <f>COUNTIF('GMI_Cleaned Data'!TJ:TJ,"1")</f>
        <v>1</v>
      </c>
    </row>
    <row r="142" spans="1:16" ht="15.5" x14ac:dyDescent="0.35">
      <c r="A142" s="38" t="s">
        <v>1734</v>
      </c>
    </row>
    <row r="143" spans="1:16" s="45" customFormat="1" ht="76.5" customHeight="1" x14ac:dyDescent="0.35">
      <c r="A143" s="44" t="s">
        <v>2330</v>
      </c>
      <c r="B143" s="44" t="s">
        <v>2340</v>
      </c>
      <c r="C143" s="44" t="s">
        <v>2331</v>
      </c>
      <c r="D143" s="44" t="s">
        <v>2332</v>
      </c>
      <c r="E143" s="44" t="s">
        <v>2333</v>
      </c>
      <c r="F143" s="44" t="s">
        <v>2334</v>
      </c>
      <c r="G143" s="44" t="s">
        <v>2335</v>
      </c>
      <c r="H143" s="44" t="s">
        <v>2338</v>
      </c>
      <c r="I143" s="44" t="s">
        <v>2336</v>
      </c>
      <c r="J143" s="44" t="s">
        <v>1848</v>
      </c>
      <c r="K143" s="44" t="s">
        <v>2337</v>
      </c>
      <c r="L143" s="44" t="s">
        <v>2339</v>
      </c>
      <c r="M143" s="44" t="s">
        <v>1666</v>
      </c>
      <c r="N143" s="44" t="s">
        <v>1856</v>
      </c>
      <c r="O143" s="44" t="s">
        <v>1642</v>
      </c>
      <c r="P143" s="44" t="s">
        <v>1607</v>
      </c>
    </row>
    <row r="144" spans="1:16" x14ac:dyDescent="0.3">
      <c r="A144" s="7">
        <f>COUNTIF('GMI_Cleaned Data'!TP:TP,"1")</f>
        <v>2</v>
      </c>
      <c r="B144" s="7">
        <f>COUNTIF('GMI_Cleaned Data'!TQ:TQ,"1")</f>
        <v>0</v>
      </c>
      <c r="C144" s="7">
        <f>COUNTIF('GMI_Cleaned Data'!TR:TR,"1")</f>
        <v>0</v>
      </c>
      <c r="D144" s="7">
        <f>COUNTIF('GMI_Cleaned Data'!TS:TS,"1")</f>
        <v>0</v>
      </c>
      <c r="E144" s="7">
        <f>COUNTIF('GMI_Cleaned Data'!TT:TT,"1")</f>
        <v>0</v>
      </c>
      <c r="F144" s="7">
        <f>COUNTIF('GMI_Cleaned Data'!TU:TU,"1")</f>
        <v>0</v>
      </c>
      <c r="G144" s="7">
        <f>COUNTIF('GMI_Cleaned Data'!TV:TV,"1")</f>
        <v>0</v>
      </c>
      <c r="H144" s="7">
        <f>COUNTIF('GMI_Cleaned Data'!TW:TW,"1")</f>
        <v>0</v>
      </c>
      <c r="I144" s="7">
        <f>COUNTIF('GMI_Cleaned Data'!TX:TX,"1")</f>
        <v>0</v>
      </c>
      <c r="J144" s="7">
        <f>COUNTIF('GMI_Cleaned Data'!TY:TY,"1")</f>
        <v>0</v>
      </c>
      <c r="K144" s="7">
        <f>COUNTIF('GMI_Cleaned Data'!TZ:TZ,"1")</f>
        <v>0</v>
      </c>
      <c r="L144" s="7">
        <f>COUNTIF('GMI_Cleaned Data'!UA:UA,"1")</f>
        <v>0</v>
      </c>
      <c r="M144" s="7">
        <f>COUNTIF('GMI_Cleaned Data'!UB:UB,"1")</f>
        <v>0</v>
      </c>
      <c r="N144" s="7">
        <f>COUNTIF('GMI_Cleaned Data'!UC:UC,"1")</f>
        <v>0</v>
      </c>
      <c r="O144" s="7">
        <f>COUNTIF('GMI_Cleaned Data'!UD:UD,"1")</f>
        <v>0</v>
      </c>
      <c r="P144" s="7">
        <f>COUNTIF('GMI_Cleaned Data'!UE:UE,"1")</f>
        <v>0</v>
      </c>
    </row>
    <row r="146" spans="1:13" ht="15.5" x14ac:dyDescent="0.35">
      <c r="A146" s="38" t="s">
        <v>1735</v>
      </c>
    </row>
    <row r="147" spans="1:13" ht="42" x14ac:dyDescent="0.3">
      <c r="A147" s="13" t="s">
        <v>1647</v>
      </c>
      <c r="B147" s="13" t="s">
        <v>1675</v>
      </c>
      <c r="C147" s="13" t="s">
        <v>1676</v>
      </c>
      <c r="D147" s="13" t="s">
        <v>1650</v>
      </c>
      <c r="E147" s="13" t="s">
        <v>1651</v>
      </c>
      <c r="F147" s="13" t="s">
        <v>1677</v>
      </c>
      <c r="G147" s="13" t="s">
        <v>1678</v>
      </c>
      <c r="H147" s="13" t="s">
        <v>1679</v>
      </c>
      <c r="I147" s="13" t="s">
        <v>1680</v>
      </c>
      <c r="J147" s="13" t="s">
        <v>1664</v>
      </c>
      <c r="K147" s="13" t="s">
        <v>1642</v>
      </c>
      <c r="L147" s="13" t="s">
        <v>1625</v>
      </c>
    </row>
    <row r="148" spans="1:13" x14ac:dyDescent="0.3">
      <c r="A148" s="32">
        <f>COUNTIF('GMI_Cleaned Data'!UH:UH,"1")</f>
        <v>0</v>
      </c>
      <c r="B148" s="32">
        <f>COUNTIF('GMI_Cleaned Data'!UI:UI,"1")</f>
        <v>0</v>
      </c>
      <c r="C148" s="32">
        <f>COUNTIF('GMI_Cleaned Data'!UJ:UJ,"1")</f>
        <v>0</v>
      </c>
      <c r="D148" s="32">
        <f>COUNTIF('GMI_Cleaned Data'!UK:UK,"1")</f>
        <v>0</v>
      </c>
      <c r="E148" s="32">
        <f>COUNTIF('GMI_Cleaned Data'!UL:UL,"1")</f>
        <v>0</v>
      </c>
      <c r="F148" s="32">
        <f>COUNTIF('GMI_Cleaned Data'!UM:UM,"1")</f>
        <v>0</v>
      </c>
      <c r="G148" s="32">
        <f>COUNTIF('GMI_Cleaned Data'!UN:UN,"1")</f>
        <v>1</v>
      </c>
      <c r="H148" s="32">
        <f>COUNTIF('GMI_Cleaned Data'!UO:UO,"1")</f>
        <v>0</v>
      </c>
      <c r="I148" s="32">
        <f>COUNTIF('GMI_Cleaned Data'!UP:UP,"1")</f>
        <v>1</v>
      </c>
      <c r="J148" s="32">
        <f>COUNTIF('GMI_Cleaned Data'!UQ:UQ,"1")</f>
        <v>0</v>
      </c>
      <c r="K148" s="32">
        <f>COUNTIF('GMI_Cleaned Data'!UR:UR,"1")</f>
        <v>0</v>
      </c>
      <c r="L148" s="32">
        <f>COUNTIF('GMI_Cleaned Data'!US:US,"1")</f>
        <v>0</v>
      </c>
    </row>
    <row r="150" spans="1:13" ht="15.5" x14ac:dyDescent="0.35">
      <c r="A150" s="38" t="s">
        <v>1778</v>
      </c>
    </row>
    <row r="151" spans="1:13" x14ac:dyDescent="0.3">
      <c r="A151" s="7"/>
      <c r="B151" s="13" t="s">
        <v>1612</v>
      </c>
      <c r="C151" s="13" t="s">
        <v>1611</v>
      </c>
    </row>
    <row r="152" spans="1:13" x14ac:dyDescent="0.3">
      <c r="A152" s="7" t="s">
        <v>1609</v>
      </c>
      <c r="B152" s="8">
        <f>COUNTIF('GMI_Cleaned Data'!UU:UU,"OUI")</f>
        <v>0</v>
      </c>
      <c r="C152" s="8">
        <f>COUNTIF('GMI_Cleaned Data'!UU:UU,"non")</f>
        <v>2</v>
      </c>
    </row>
    <row r="153" spans="1:13" x14ac:dyDescent="0.3">
      <c r="A153" s="7" t="s">
        <v>1610</v>
      </c>
      <c r="B153" s="50">
        <f>(B152/$C$4)</f>
        <v>0</v>
      </c>
      <c r="C153" s="50">
        <f>(C152/$C$4)</f>
        <v>1</v>
      </c>
    </row>
    <row r="155" spans="1:13" ht="15.5" x14ac:dyDescent="0.35">
      <c r="A155" s="14" t="s">
        <v>1736</v>
      </c>
    </row>
    <row r="157" spans="1:13" s="45" customFormat="1" ht="70" x14ac:dyDescent="0.35">
      <c r="A157" s="44" t="s">
        <v>2344</v>
      </c>
      <c r="B157" s="44" t="s">
        <v>2341</v>
      </c>
      <c r="C157" s="44" t="s">
        <v>2345</v>
      </c>
      <c r="D157" s="44" t="s">
        <v>2346</v>
      </c>
      <c r="E157" s="44" t="s">
        <v>2347</v>
      </c>
      <c r="F157" s="44" t="s">
        <v>2342</v>
      </c>
      <c r="G157" s="44" t="s">
        <v>1694</v>
      </c>
      <c r="H157" s="44" t="s">
        <v>2349</v>
      </c>
      <c r="I157" s="44" t="s">
        <v>2348</v>
      </c>
      <c r="J157" s="44" t="s">
        <v>2350</v>
      </c>
      <c r="K157" s="44" t="s">
        <v>2351</v>
      </c>
      <c r="L157" s="44" t="s">
        <v>1716</v>
      </c>
      <c r="M157" s="44" t="s">
        <v>2343</v>
      </c>
    </row>
    <row r="158" spans="1:13" x14ac:dyDescent="0.3">
      <c r="A158" s="32">
        <f>COUNTIF('GMI_Cleaned Data'!WC:WC,"1")</f>
        <v>1</v>
      </c>
      <c r="B158" s="32">
        <f>COUNTIF('GMI_Cleaned Data'!WD:WD,"1")</f>
        <v>0</v>
      </c>
      <c r="C158" s="32">
        <f>COUNTIF('GMI_Cleaned Data'!WE:WE,"1")</f>
        <v>1</v>
      </c>
      <c r="D158" s="32">
        <f>COUNTIF('GMI_Cleaned Data'!WF:WF,"1")</f>
        <v>1</v>
      </c>
      <c r="E158" s="32">
        <f>COUNTIF('GMI_Cleaned Data'!WG:WG,"1")</f>
        <v>0</v>
      </c>
      <c r="F158" s="32">
        <f>COUNTIF('GMI_Cleaned Data'!WH:WH,"1")</f>
        <v>0</v>
      </c>
      <c r="G158" s="32">
        <f>COUNTIF('GMI_Cleaned Data'!WI:WI,"1")</f>
        <v>0</v>
      </c>
      <c r="H158" s="32">
        <f>COUNTIF('GMI_Cleaned Data'!WJ:WJ,"1")</f>
        <v>0</v>
      </c>
      <c r="I158" s="32">
        <f>COUNTIF('GMI_Cleaned Data'!WK:WK,"1")</f>
        <v>0</v>
      </c>
      <c r="J158" s="32">
        <f>COUNTIF('GMI_Cleaned Data'!WL:WL,"1")</f>
        <v>0</v>
      </c>
      <c r="K158" s="32">
        <f>COUNTIF('GMI_Cleaned Data'!WM:WM,"1")</f>
        <v>0</v>
      </c>
      <c r="L158" s="32">
        <f>COUNTIF('GMI_Cleaned Data'!WN:WN,"1")</f>
        <v>0</v>
      </c>
      <c r="M158" s="32">
        <f>COUNTIF('GMI_Cleaned Data'!WO:WO,"1")</f>
        <v>0</v>
      </c>
    </row>
    <row r="160" spans="1:13" ht="15.5" x14ac:dyDescent="0.35">
      <c r="A160" s="14" t="s">
        <v>2352</v>
      </c>
    </row>
    <row r="161" spans="1:9" ht="15.5" x14ac:dyDescent="0.35">
      <c r="A161" s="38" t="s">
        <v>2353</v>
      </c>
    </row>
    <row r="162" spans="1:9" x14ac:dyDescent="0.3">
      <c r="A162" s="7"/>
      <c r="B162" s="13" t="s">
        <v>1612</v>
      </c>
      <c r="C162" s="13" t="s">
        <v>1611</v>
      </c>
    </row>
    <row r="163" spans="1:9" x14ac:dyDescent="0.3">
      <c r="A163" s="7" t="s">
        <v>1609</v>
      </c>
      <c r="B163" s="8">
        <f>COUNTIF('GMI_Cleaned Data'!WR:WR,"OUI")</f>
        <v>2</v>
      </c>
      <c r="C163" s="8">
        <f>COUNTIF('GMI_Cleaned Data'!WR:WR,"non")</f>
        <v>0</v>
      </c>
    </row>
    <row r="164" spans="1:9" x14ac:dyDescent="0.3">
      <c r="A164" s="7" t="s">
        <v>1610</v>
      </c>
      <c r="B164" s="50">
        <f>(B163/$C$4)</f>
        <v>1</v>
      </c>
      <c r="C164" s="50">
        <f>(C163/$C$4)</f>
        <v>0</v>
      </c>
    </row>
    <row r="166" spans="1:9" x14ac:dyDescent="0.3">
      <c r="B166" s="24" t="s">
        <v>2354</v>
      </c>
    </row>
    <row r="167" spans="1:9" s="45" customFormat="1" ht="56" x14ac:dyDescent="0.35">
      <c r="B167" s="17" t="s">
        <v>2355</v>
      </c>
      <c r="C167" s="17" t="s">
        <v>2356</v>
      </c>
      <c r="D167" s="17" t="s">
        <v>2357</v>
      </c>
      <c r="E167" s="17" t="s">
        <v>2358</v>
      </c>
      <c r="F167" s="17" t="s">
        <v>2359</v>
      </c>
      <c r="G167" s="17" t="s">
        <v>2360</v>
      </c>
      <c r="H167" s="17" t="s">
        <v>1642</v>
      </c>
      <c r="I167" s="17" t="s">
        <v>1607</v>
      </c>
    </row>
    <row r="168" spans="1:9" x14ac:dyDescent="0.3">
      <c r="B168" s="32">
        <f>COUNTIF('GMI_Cleaned Data'!WT:WT,"1")</f>
        <v>0</v>
      </c>
      <c r="C168" s="32">
        <f>COUNTIF('GMI_Cleaned Data'!WU:WU,"1")</f>
        <v>0</v>
      </c>
      <c r="D168" s="32">
        <f>COUNTIF('GMI_Cleaned Data'!WV:WV,"1")</f>
        <v>2</v>
      </c>
      <c r="E168" s="32">
        <f>COUNTIF('GMI_Cleaned Data'!WW:WW,"1")</f>
        <v>0</v>
      </c>
      <c r="F168" s="32">
        <f>COUNTIF('GMI_Cleaned Data'!WX:WX,"1")</f>
        <v>0</v>
      </c>
      <c r="G168" s="32">
        <f>COUNTIF('GMI_Cleaned Data'!WY:WY,"1")</f>
        <v>0</v>
      </c>
      <c r="H168" s="32">
        <f>COUNTIF('GMI_Cleaned Data'!WZ:WZ,"1")</f>
        <v>0</v>
      </c>
      <c r="I168" s="32">
        <f>COUNTIF('GMI_Cleaned Data'!XA:XA,"1")</f>
        <v>0</v>
      </c>
    </row>
    <row r="170" spans="1:9" ht="15.5" x14ac:dyDescent="0.35">
      <c r="A170" s="38" t="s">
        <v>2361</v>
      </c>
    </row>
    <row r="171" spans="1:9" x14ac:dyDescent="0.3">
      <c r="A171" s="7"/>
      <c r="B171" s="13" t="s">
        <v>1612</v>
      </c>
      <c r="C171" s="13" t="s">
        <v>1611</v>
      </c>
    </row>
    <row r="172" spans="1:9" x14ac:dyDescent="0.3">
      <c r="A172" s="7" t="s">
        <v>1609</v>
      </c>
      <c r="B172" s="84">
        <f>COUNTIF('GMI_Cleaned Data'!XC:XC,"OUI")</f>
        <v>0</v>
      </c>
      <c r="C172" s="84">
        <f>COUNTIF('GMI_Cleaned Data'!XC:XC,"non")</f>
        <v>2</v>
      </c>
    </row>
    <row r="173" spans="1:9" x14ac:dyDescent="0.3">
      <c r="A173" s="7" t="s">
        <v>1610</v>
      </c>
      <c r="B173" s="59">
        <f>(B172/$C$4)</f>
        <v>0</v>
      </c>
      <c r="C173" s="50">
        <f>(C172/$C$4)</f>
        <v>1</v>
      </c>
    </row>
    <row r="175" spans="1:9" ht="15.5" x14ac:dyDescent="0.35">
      <c r="A175" s="38" t="s">
        <v>2362</v>
      </c>
    </row>
    <row r="176" spans="1:9" x14ac:dyDescent="0.3">
      <c r="A176" s="7"/>
      <c r="B176" s="13" t="s">
        <v>1612</v>
      </c>
      <c r="C176" s="13" t="s">
        <v>1611</v>
      </c>
    </row>
    <row r="177" spans="1:9" x14ac:dyDescent="0.3">
      <c r="A177" s="7" t="s">
        <v>1609</v>
      </c>
      <c r="B177" s="84">
        <f>COUNTIF('GMI_Cleaned Data'!XD:XD,"OUI")</f>
        <v>2</v>
      </c>
      <c r="C177" s="84">
        <f>COUNTIF('GMI_Cleaned Data'!XD:XD,"non")</f>
        <v>0</v>
      </c>
    </row>
    <row r="178" spans="1:9" x14ac:dyDescent="0.3">
      <c r="A178" s="7" t="s">
        <v>1610</v>
      </c>
      <c r="B178" s="50">
        <f>(B177/$C$4)</f>
        <v>1</v>
      </c>
      <c r="C178" s="50">
        <f>(C177/$C$4)</f>
        <v>0</v>
      </c>
    </row>
    <row r="180" spans="1:9" ht="15.5" x14ac:dyDescent="0.35">
      <c r="A180" s="38" t="s">
        <v>2363</v>
      </c>
    </row>
    <row r="181" spans="1:9" x14ac:dyDescent="0.3">
      <c r="A181" s="7"/>
      <c r="B181" s="13" t="s">
        <v>1612</v>
      </c>
      <c r="C181" s="13" t="s">
        <v>1611</v>
      </c>
    </row>
    <row r="182" spans="1:9" x14ac:dyDescent="0.3">
      <c r="A182" s="7" t="s">
        <v>1609</v>
      </c>
      <c r="B182" s="84">
        <f>COUNTIF('GMI_Cleaned Data'!XF:XF,"OUI")</f>
        <v>2</v>
      </c>
      <c r="C182" s="84">
        <f>COUNTIF('GMI_Cleaned Data'!XF:XF,"non")</f>
        <v>0</v>
      </c>
    </row>
    <row r="183" spans="1:9" x14ac:dyDescent="0.3">
      <c r="A183" s="7" t="s">
        <v>1610</v>
      </c>
      <c r="B183" s="50">
        <f>(B182/$C$4)</f>
        <v>1</v>
      </c>
      <c r="C183" s="50">
        <f>(C182/$C$4)</f>
        <v>0</v>
      </c>
    </row>
    <row r="185" spans="1:9" x14ac:dyDescent="0.3">
      <c r="B185" s="24" t="s">
        <v>2364</v>
      </c>
    </row>
    <row r="186" spans="1:9" s="45" customFormat="1" ht="70" x14ac:dyDescent="0.35">
      <c r="B186" s="17" t="s">
        <v>2355</v>
      </c>
      <c r="C186" s="17" t="s">
        <v>2365</v>
      </c>
      <c r="D186" s="17" t="s">
        <v>2370</v>
      </c>
      <c r="E186" s="17" t="s">
        <v>2366</v>
      </c>
      <c r="F186" s="17" t="s">
        <v>2367</v>
      </c>
      <c r="G186" s="17" t="s">
        <v>2368</v>
      </c>
      <c r="H186" s="17" t="s">
        <v>2369</v>
      </c>
      <c r="I186" s="17" t="s">
        <v>1625</v>
      </c>
    </row>
    <row r="187" spans="1:9" x14ac:dyDescent="0.3">
      <c r="B187" s="32">
        <f>COUNTIF('GMI_Cleaned Data'!XH:XH,"1")</f>
        <v>0</v>
      </c>
      <c r="C187" s="32">
        <f>COUNTIF('GMI_Cleaned Data'!XI:XI,"1")</f>
        <v>0</v>
      </c>
      <c r="D187" s="32">
        <f>COUNTIF('GMI_Cleaned Data'!XJ:XJ,"1")</f>
        <v>2</v>
      </c>
      <c r="E187" s="32">
        <f>COUNTIF('GMI_Cleaned Data'!XK:XK,"1")</f>
        <v>0</v>
      </c>
      <c r="F187" s="32">
        <f>COUNTIF('GMI_Cleaned Data'!XL:XL,"1")</f>
        <v>0</v>
      </c>
      <c r="G187" s="32">
        <f>COUNTIF('GMI_Cleaned Data'!XM:XM,"1")</f>
        <v>0</v>
      </c>
      <c r="H187" s="32">
        <f>COUNTIF('GMI_Cleaned Data'!XN:XN,"1")</f>
        <v>0</v>
      </c>
      <c r="I187" s="32">
        <f>COUNTIF('GMI_Cleaned Data'!XO:XO,"1")</f>
        <v>0</v>
      </c>
    </row>
    <row r="189" spans="1:9" x14ac:dyDescent="0.3">
      <c r="B189" s="24" t="s">
        <v>2371</v>
      </c>
    </row>
    <row r="190" spans="1:9" x14ac:dyDescent="0.3">
      <c r="B190" s="7"/>
      <c r="C190" s="11" t="s">
        <v>1612</v>
      </c>
      <c r="D190" s="11" t="s">
        <v>1611</v>
      </c>
    </row>
    <row r="191" spans="1:9" x14ac:dyDescent="0.3">
      <c r="B191" s="7" t="s">
        <v>1609</v>
      </c>
      <c r="C191" s="48">
        <f>COUNTIF('GMI_Cleaned Data'!XQ:XQ,"oui")</f>
        <v>1</v>
      </c>
      <c r="D191" s="8">
        <f>COUNTIF('GMI_Cleaned Data'!XQ:XQ,"non")</f>
        <v>1</v>
      </c>
    </row>
    <row r="192" spans="1:9" x14ac:dyDescent="0.3">
      <c r="B192" s="7" t="s">
        <v>1627</v>
      </c>
      <c r="C192" s="12">
        <f>(C191/$B$182)</f>
        <v>0.5</v>
      </c>
      <c r="D192" s="12">
        <f>(D191/$B$182)</f>
        <v>0.5</v>
      </c>
    </row>
    <row r="194" spans="1:7" x14ac:dyDescent="0.3">
      <c r="C194" s="24" t="s">
        <v>1681</v>
      </c>
    </row>
    <row r="195" spans="1:7" ht="42" x14ac:dyDescent="0.3">
      <c r="C195" s="17" t="s">
        <v>2372</v>
      </c>
      <c r="D195" s="17" t="s">
        <v>2373</v>
      </c>
      <c r="E195" s="17" t="s">
        <v>2374</v>
      </c>
      <c r="F195" s="17" t="s">
        <v>2375</v>
      </c>
      <c r="G195" s="17" t="s">
        <v>1625</v>
      </c>
    </row>
    <row r="196" spans="1:7" x14ac:dyDescent="0.3">
      <c r="C196" s="32">
        <f>COUNTIF('GMI_Cleaned Data'!XS:XS,"1")</f>
        <v>0</v>
      </c>
      <c r="D196" s="32">
        <f>COUNTIF('GMI_Cleaned Data'!XT:XT,"1")</f>
        <v>0</v>
      </c>
      <c r="E196" s="32">
        <f>COUNTIF('GMI_Cleaned Data'!XU:XU,"1")</f>
        <v>1</v>
      </c>
      <c r="F196" s="32">
        <f>COUNTIF('GMI_Cleaned Data'!XV:XV,"1")</f>
        <v>0</v>
      </c>
      <c r="G196" s="32">
        <f>COUNTIF('GMI_Cleaned Data'!XW:XW,"1")</f>
        <v>0</v>
      </c>
    </row>
    <row r="199" spans="1:7" ht="15.5" x14ac:dyDescent="0.35">
      <c r="A199" s="38" t="s">
        <v>2376</v>
      </c>
    </row>
    <row r="200" spans="1:7" x14ac:dyDescent="0.3">
      <c r="A200" s="7"/>
      <c r="B200" s="13" t="s">
        <v>1612</v>
      </c>
      <c r="C200" s="13" t="s">
        <v>1611</v>
      </c>
    </row>
    <row r="201" spans="1:7" x14ac:dyDescent="0.3">
      <c r="A201" s="7" t="s">
        <v>1609</v>
      </c>
      <c r="B201" s="8">
        <f>COUNTIF('GMI_Cleaned Data'!XY:XY,"OUI")</f>
        <v>2</v>
      </c>
      <c r="C201" s="8">
        <f>COUNTIF('GMI_Cleaned Data'!XY:XY,"non")</f>
        <v>0</v>
      </c>
    </row>
    <row r="203" spans="1:7" ht="15.5" x14ac:dyDescent="0.35">
      <c r="A203" s="38" t="s">
        <v>2378</v>
      </c>
    </row>
    <row r="204" spans="1:7" x14ac:dyDescent="0.3">
      <c r="A204" s="7"/>
      <c r="B204" s="13" t="s">
        <v>1612</v>
      </c>
      <c r="C204" s="13" t="s">
        <v>1611</v>
      </c>
    </row>
    <row r="205" spans="1:7" x14ac:dyDescent="0.3">
      <c r="A205" s="7" t="s">
        <v>1609</v>
      </c>
      <c r="B205" s="8">
        <f>COUNTIF('GMI_Cleaned Data'!YB:YB,"OUI")</f>
        <v>0</v>
      </c>
      <c r="C205" s="8">
        <f>COUNTIF('GMI_Cleaned Data'!YB:YB,"non")</f>
        <v>2</v>
      </c>
    </row>
    <row r="207" spans="1:7" ht="15.5" x14ac:dyDescent="0.35">
      <c r="A207" s="38" t="s">
        <v>2377</v>
      </c>
    </row>
    <row r="208" spans="1:7" x14ac:dyDescent="0.3">
      <c r="A208" s="7"/>
      <c r="B208" s="13" t="s">
        <v>1612</v>
      </c>
      <c r="C208" s="13" t="s">
        <v>1611</v>
      </c>
    </row>
    <row r="209" spans="1:3" x14ac:dyDescent="0.3">
      <c r="A209" s="7" t="s">
        <v>1609</v>
      </c>
      <c r="B209" s="8">
        <f>COUNTIF('GMI_Cleaned Data'!YE:YE,"OUI")</f>
        <v>1</v>
      </c>
      <c r="C209" s="8">
        <f>COUNTIF('GMI_Cleaned Data'!YE:YE,"non")</f>
        <v>1</v>
      </c>
    </row>
    <row r="211" spans="1:3" ht="15.5" x14ac:dyDescent="0.35">
      <c r="A211" s="38" t="s">
        <v>2379</v>
      </c>
    </row>
    <row r="212" spans="1:3" x14ac:dyDescent="0.3">
      <c r="A212" s="7"/>
      <c r="B212" s="13" t="s">
        <v>1612</v>
      </c>
      <c r="C212" s="13" t="s">
        <v>1611</v>
      </c>
    </row>
    <row r="213" spans="1:3" x14ac:dyDescent="0.3">
      <c r="A213" s="7" t="s">
        <v>1609</v>
      </c>
      <c r="B213" s="8">
        <f>COUNTIF('GMI_Cleaned Data'!YF:YF,"OUI")</f>
        <v>2</v>
      </c>
      <c r="C213" s="8">
        <f>COUNTIF('GMI_Cleaned Data'!YF:YF,"non")</f>
        <v>0</v>
      </c>
    </row>
    <row r="215" spans="1:3" ht="15.5" x14ac:dyDescent="0.35">
      <c r="A215" s="38" t="s">
        <v>2380</v>
      </c>
    </row>
    <row r="216" spans="1:3" x14ac:dyDescent="0.3">
      <c r="A216" s="7"/>
      <c r="B216" s="13" t="s">
        <v>1612</v>
      </c>
      <c r="C216" s="13" t="s">
        <v>1611</v>
      </c>
    </row>
    <row r="217" spans="1:3" x14ac:dyDescent="0.3">
      <c r="A217" s="7" t="s">
        <v>1609</v>
      </c>
      <c r="B217" s="8">
        <f>COUNTIF('GMI_Cleaned Data'!YH:YH,"OUI")</f>
        <v>1</v>
      </c>
      <c r="C217" s="8">
        <f>COUNTIF('GMI_Cleaned Data'!YH:YH,"non")</f>
        <v>1</v>
      </c>
    </row>
    <row r="219" spans="1:3" ht="15.5" x14ac:dyDescent="0.35">
      <c r="A219" s="38" t="s">
        <v>2381</v>
      </c>
    </row>
    <row r="220" spans="1:3" x14ac:dyDescent="0.3">
      <c r="A220" s="7"/>
      <c r="B220" s="13" t="s">
        <v>1612</v>
      </c>
      <c r="C220" s="13" t="s">
        <v>1611</v>
      </c>
    </row>
    <row r="221" spans="1:3" x14ac:dyDescent="0.3">
      <c r="A221" s="7" t="s">
        <v>1609</v>
      </c>
      <c r="B221" s="8">
        <f>COUNTIF('GMI_Cleaned Data'!YJ:YJ,"OUI")</f>
        <v>2</v>
      </c>
      <c r="C221" s="8">
        <f>COUNTIF('GMI_Cleaned Data'!YJ:YJ,"non")</f>
        <v>0</v>
      </c>
    </row>
    <row r="223" spans="1:3" ht="15.5" x14ac:dyDescent="0.35">
      <c r="A223" s="38" t="s">
        <v>2382</v>
      </c>
    </row>
    <row r="224" spans="1:3" x14ac:dyDescent="0.3">
      <c r="A224" s="7"/>
      <c r="B224" s="13" t="s">
        <v>1612</v>
      </c>
      <c r="C224" s="13" t="s">
        <v>1611</v>
      </c>
    </row>
    <row r="225" spans="1:3" x14ac:dyDescent="0.3">
      <c r="A225" s="7" t="s">
        <v>1609</v>
      </c>
      <c r="B225" s="8">
        <f>COUNTIF('GMI_Cleaned Data'!YL:YL,"OUI")</f>
        <v>0</v>
      </c>
      <c r="C225" s="8">
        <f>COUNTIF('GMI_Cleaned Data'!YL:YL,"non")</f>
        <v>2</v>
      </c>
    </row>
  </sheetData>
  <mergeCells count="1">
    <mergeCell ref="A99:D99"/>
  </mergeCells>
  <conditionalFormatting sqref="B23:D23">
    <cfRule type="colorScale" priority="30">
      <colorScale>
        <cfvo type="min"/>
        <cfvo type="max"/>
        <color theme="6" tint="0.79998168889431442"/>
        <color theme="5" tint="0.39997558519241921"/>
      </colorScale>
    </cfRule>
  </conditionalFormatting>
  <conditionalFormatting sqref="A63:M65 D66:M70 D74:M75 E71:M73 D79:M80 H76:M78 D83:M83 K81:M82">
    <cfRule type="colorScale" priority="29">
      <colorScale>
        <cfvo type="min"/>
        <cfvo type="max"/>
        <color theme="6" tint="0.79998168889431442"/>
        <color theme="5" tint="0.39997558519241921"/>
      </colorScale>
    </cfRule>
  </conditionalFormatting>
  <conditionalFormatting sqref="A86:D86">
    <cfRule type="colorScale" priority="28">
      <colorScale>
        <cfvo type="min"/>
        <cfvo type="max"/>
        <color theme="6" tint="0.79998168889431442"/>
        <color theme="5" tint="0.39997558519241921"/>
      </colorScale>
    </cfRule>
  </conditionalFormatting>
  <conditionalFormatting sqref="B95:F95">
    <cfRule type="colorScale" priority="27">
      <colorScale>
        <cfvo type="min"/>
        <cfvo type="max"/>
        <color theme="6" tint="0.79998168889431442"/>
        <color theme="5" tint="0.39997558519241921"/>
      </colorScale>
    </cfRule>
  </conditionalFormatting>
  <conditionalFormatting sqref="D113:M113">
    <cfRule type="colorScale" priority="26">
      <colorScale>
        <cfvo type="min"/>
        <cfvo type="max"/>
        <color theme="6" tint="0.79998168889431442"/>
        <color theme="5" tint="0.39997558519241921"/>
      </colorScale>
    </cfRule>
  </conditionalFormatting>
  <conditionalFormatting sqref="A117:F117">
    <cfRule type="colorScale" priority="25">
      <colorScale>
        <cfvo type="min"/>
        <cfvo type="max"/>
        <color theme="6" tint="0.79998168889431442"/>
        <color theme="5" tint="0.39997558519241921"/>
      </colorScale>
    </cfRule>
  </conditionalFormatting>
  <conditionalFormatting sqref="A14:I14">
    <cfRule type="colorScale" priority="24">
      <colorScale>
        <cfvo type="min"/>
        <cfvo type="max"/>
        <color theme="6" tint="0.79998168889431442"/>
        <color theme="5" tint="0.39997558519241921"/>
      </colorScale>
    </cfRule>
  </conditionalFormatting>
  <conditionalFormatting sqref="C82:J82">
    <cfRule type="colorScale" priority="23">
      <colorScale>
        <cfvo type="min"/>
        <cfvo type="max"/>
        <color theme="6" tint="0.79998168889431442"/>
        <color theme="5" tint="0.39997558519241921"/>
      </colorScale>
    </cfRule>
  </conditionalFormatting>
  <conditionalFormatting sqref="A140:E140">
    <cfRule type="colorScale" priority="22">
      <colorScale>
        <cfvo type="min"/>
        <cfvo type="max"/>
        <color theme="6" tint="0.79998168889431442"/>
        <color theme="5" tint="0.39997558519241921"/>
      </colorScale>
    </cfRule>
  </conditionalFormatting>
  <conditionalFormatting sqref="A131:F133 D134:F136">
    <cfRule type="colorScale" priority="21">
      <colorScale>
        <cfvo type="min"/>
        <cfvo type="max"/>
        <color theme="6" tint="0.79998168889431442"/>
        <color theme="5" tint="0.39997558519241921"/>
      </colorScale>
    </cfRule>
  </conditionalFormatting>
  <conditionalFormatting sqref="A144:P144">
    <cfRule type="colorScale" priority="20">
      <colorScale>
        <cfvo type="min"/>
        <cfvo type="max"/>
        <color theme="6" tint="0.79998168889431442"/>
        <color theme="5" tint="0.39997558519241921"/>
      </colorScale>
    </cfRule>
  </conditionalFormatting>
  <conditionalFormatting sqref="A148:L148">
    <cfRule type="colorScale" priority="19">
      <colorScale>
        <cfvo type="min"/>
        <cfvo type="max"/>
        <color theme="6" tint="0.79998168889431442"/>
        <color theme="5" tint="0.39997558519241921"/>
      </colorScale>
    </cfRule>
  </conditionalFormatting>
  <conditionalFormatting sqref="A158:M158">
    <cfRule type="colorScale" priority="18">
      <colorScale>
        <cfvo type="min"/>
        <cfvo type="max"/>
        <color theme="6" tint="0.79998168889431442"/>
        <color theme="5" tint="0.39997558519241921"/>
      </colorScale>
    </cfRule>
  </conditionalFormatting>
  <conditionalFormatting sqref="B168:I168">
    <cfRule type="colorScale" priority="17">
      <colorScale>
        <cfvo type="min"/>
        <cfvo type="max"/>
        <color theme="6" tint="0.79998168889431442"/>
        <color theme="5" tint="0.39997558519241921"/>
      </colorScale>
    </cfRule>
  </conditionalFormatting>
  <conditionalFormatting sqref="B187:I187">
    <cfRule type="colorScale" priority="16">
      <colorScale>
        <cfvo type="min"/>
        <cfvo type="max"/>
        <color theme="6" tint="0.79998168889431442"/>
        <color theme="5" tint="0.39997558519241921"/>
      </colorScale>
    </cfRule>
  </conditionalFormatting>
  <conditionalFormatting sqref="C196:G196">
    <cfRule type="colorScale" priority="15">
      <colorScale>
        <cfvo type="min"/>
        <cfvo type="max"/>
        <color theme="6" tint="0.79998168889431442"/>
        <color theme="5" tint="0.39997558519241921"/>
      </colorScale>
    </cfRule>
  </conditionalFormatting>
  <conditionalFormatting sqref="B9:D9">
    <cfRule type="colorScale" priority="14">
      <colorScale>
        <cfvo type="min"/>
        <cfvo type="max"/>
        <color theme="6" tint="0.79998168889431442"/>
        <color theme="5" tint="0.39997558519241921"/>
      </colorScale>
    </cfRule>
  </conditionalFormatting>
  <conditionalFormatting sqref="B18:C18">
    <cfRule type="colorScale" priority="13">
      <colorScale>
        <cfvo type="min"/>
        <cfvo type="max"/>
        <color theme="6" tint="0.79998168889431442"/>
        <color theme="5" tint="0.39997558519241921"/>
      </colorScale>
    </cfRule>
  </conditionalFormatting>
  <conditionalFormatting sqref="B27:D27">
    <cfRule type="colorScale" priority="12">
      <colorScale>
        <cfvo type="min"/>
        <cfvo type="max"/>
        <color theme="6" tint="0.79998168889431442"/>
        <color theme="5" tint="0.39997558519241921"/>
      </colorScale>
    </cfRule>
  </conditionalFormatting>
  <conditionalFormatting sqref="B48:C48">
    <cfRule type="colorScale" priority="11">
      <colorScale>
        <cfvo type="min"/>
        <cfvo type="max"/>
        <color theme="6" tint="0.79998168889431442"/>
        <color theme="5" tint="0.39997558519241921"/>
      </colorScale>
    </cfRule>
  </conditionalFormatting>
  <conditionalFormatting sqref="B57:C57">
    <cfRule type="colorScale" priority="10">
      <colorScale>
        <cfvo type="min"/>
        <cfvo type="max"/>
        <color theme="6" tint="0.79998168889431442"/>
        <color theme="5" tint="0.39997558519241921"/>
      </colorScale>
    </cfRule>
  </conditionalFormatting>
  <conditionalFormatting sqref="B67:C67">
    <cfRule type="colorScale" priority="9">
      <colorScale>
        <cfvo type="min"/>
        <cfvo type="max"/>
        <color theme="6" tint="0.79998168889431442"/>
        <color theme="5" tint="0.39997558519241921"/>
      </colorScale>
    </cfRule>
  </conditionalFormatting>
  <conditionalFormatting sqref="B90:C90">
    <cfRule type="colorScale" priority="8">
      <colorScale>
        <cfvo type="min"/>
        <cfvo type="max"/>
        <color theme="6" tint="0.79998168889431442"/>
        <color theme="5" tint="0.39997558519241921"/>
      </colorScale>
    </cfRule>
  </conditionalFormatting>
  <conditionalFormatting sqref="B103:C103">
    <cfRule type="colorScale" priority="7">
      <colorScale>
        <cfvo type="min"/>
        <cfvo type="max"/>
        <color theme="6" tint="0.79998168889431442"/>
        <color theme="5" tint="0.39997558519241921"/>
      </colorScale>
    </cfRule>
  </conditionalFormatting>
  <conditionalFormatting sqref="B135:C135">
    <cfRule type="colorScale" priority="6">
      <colorScale>
        <cfvo type="min"/>
        <cfvo type="max"/>
        <color theme="6" tint="0.79998168889431442"/>
        <color theme="5" tint="0.39997558519241921"/>
      </colorScale>
    </cfRule>
  </conditionalFormatting>
  <conditionalFormatting sqref="B152:C152">
    <cfRule type="colorScale" priority="5">
      <colorScale>
        <cfvo type="min"/>
        <cfvo type="max"/>
        <color theme="6" tint="0.79998168889431442"/>
        <color theme="5" tint="0.39997558519241921"/>
      </colorScale>
    </cfRule>
  </conditionalFormatting>
  <conditionalFormatting sqref="B163:C163">
    <cfRule type="colorScale" priority="4">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Q149"/>
  <sheetViews>
    <sheetView topLeftCell="A137" zoomScale="80" zoomScaleNormal="80" workbookViewId="0">
      <selection activeCell="B142" sqref="B142:C142"/>
    </sheetView>
  </sheetViews>
  <sheetFormatPr defaultRowHeight="14" x14ac:dyDescent="0.3"/>
  <cols>
    <col min="1" max="1" width="17.7265625" style="15" customWidth="1"/>
    <col min="2" max="2" width="15.26953125" style="15" customWidth="1"/>
    <col min="3" max="3" width="13" style="15" customWidth="1"/>
    <col min="4" max="4" width="12.26953125" style="15" customWidth="1"/>
    <col min="5" max="5" width="13.36328125" style="15" customWidth="1"/>
    <col min="6" max="6" width="13.7265625" style="15" customWidth="1"/>
    <col min="7" max="7" width="10.6328125" style="15" customWidth="1"/>
    <col min="8" max="8" width="12.6328125" style="15" customWidth="1"/>
    <col min="9" max="9" width="13.81640625" style="15" customWidth="1"/>
    <col min="10" max="11" width="8.7265625" style="15"/>
    <col min="12" max="12" width="14.54296875" style="15" customWidth="1"/>
    <col min="13" max="13" width="14.1796875" style="15" customWidth="1"/>
    <col min="14" max="14" width="17.08984375" style="15" customWidth="1"/>
    <col min="15" max="16384" width="8.7265625" style="15"/>
  </cols>
  <sheetData>
    <row r="1" spans="1:10" ht="15.5" x14ac:dyDescent="0.35">
      <c r="A1" s="14" t="s">
        <v>1729</v>
      </c>
    </row>
    <row r="2" spans="1:10" ht="15.5" x14ac:dyDescent="0.3">
      <c r="A2" s="69" t="s">
        <v>1787</v>
      </c>
      <c r="B2" s="78">
        <f>COUNTIFS('GMI_Cleaned Data'!M:M,"marche",'GMI_Cleaned Data'!J:J,"grimari")</f>
        <v>3</v>
      </c>
    </row>
    <row r="3" spans="1:10" ht="15.5" x14ac:dyDescent="0.35">
      <c r="A3" s="14"/>
    </row>
    <row r="4" spans="1:10" ht="15.5" x14ac:dyDescent="0.35">
      <c r="A4" s="38" t="s">
        <v>1781</v>
      </c>
    </row>
    <row r="5" spans="1:10" ht="28" x14ac:dyDescent="0.3">
      <c r="A5" s="47"/>
      <c r="B5" s="13" t="s">
        <v>1779</v>
      </c>
      <c r="C5" s="13" t="s">
        <v>1780</v>
      </c>
      <c r="D5" s="13" t="s">
        <v>1782</v>
      </c>
      <c r="E5" s="13" t="s">
        <v>1783</v>
      </c>
      <c r="F5" s="13" t="s">
        <v>1784</v>
      </c>
      <c r="G5" s="13" t="s">
        <v>1785</v>
      </c>
      <c r="H5" s="13" t="s">
        <v>1786</v>
      </c>
      <c r="I5" s="13" t="s">
        <v>1197</v>
      </c>
    </row>
    <row r="6" spans="1:10" x14ac:dyDescent="0.3">
      <c r="A6" s="32" t="s">
        <v>1609</v>
      </c>
      <c r="B6" s="48">
        <f>COUNTIF('GMI_Cleaned Data'!AIP:AIP,"1")</f>
        <v>3</v>
      </c>
      <c r="C6" s="48">
        <f>COUNTIF('GMI_Cleaned Data'!AIQ:AIQ,"1")</f>
        <v>2</v>
      </c>
      <c r="D6" s="48">
        <f>COUNTIF('GMI_Cleaned Data'!AIR:AIR,"1")</f>
        <v>0</v>
      </c>
      <c r="E6" s="48">
        <f>COUNTIF('GMI_Cleaned Data'!AIS:AIS,"1")</f>
        <v>3</v>
      </c>
      <c r="F6" s="48">
        <f>COUNTIF('GMI_Cleaned Data'!AIT:AIT,"1")</f>
        <v>2</v>
      </c>
      <c r="G6" s="48">
        <f>COUNTIF('GMI_Cleaned Data'!AIU:AIU,"1")</f>
        <v>0</v>
      </c>
      <c r="H6" s="48">
        <f>COUNTIF('GMI_Cleaned Data'!AIV:AIV,"1")</f>
        <v>1</v>
      </c>
      <c r="I6" s="48">
        <f>COUNTIF('GMI_Cleaned Data'!AIW:AIW,"1")</f>
        <v>0</v>
      </c>
    </row>
    <row r="8" spans="1:10" ht="15.5" x14ac:dyDescent="0.35">
      <c r="A8" s="38" t="s">
        <v>2299</v>
      </c>
    </row>
    <row r="9" spans="1:10" x14ac:dyDescent="0.3">
      <c r="A9" s="32"/>
      <c r="B9" s="13" t="s">
        <v>1612</v>
      </c>
      <c r="C9" s="13" t="s">
        <v>1611</v>
      </c>
      <c r="D9" s="13" t="s">
        <v>2831</v>
      </c>
    </row>
    <row r="10" spans="1:10" x14ac:dyDescent="0.3">
      <c r="A10" s="32" t="s">
        <v>1609</v>
      </c>
      <c r="B10" s="48">
        <f>COUNTIF('GMI_Cleaned Data'!AIY2:AIY40,"oui")</f>
        <v>3</v>
      </c>
      <c r="C10" s="48">
        <f>COUNTIF('GMI_Cleaned Data'!AIY2:AIY40,"non")</f>
        <v>0</v>
      </c>
      <c r="D10" s="48">
        <f>COUNTIF('GMI_Cleaned Data'!AIY2:AIY40,"partiel")</f>
        <v>0</v>
      </c>
    </row>
    <row r="11" spans="1:10" x14ac:dyDescent="0.3">
      <c r="A11" s="32" t="s">
        <v>1627</v>
      </c>
      <c r="B11" s="50">
        <f>(B10/$B$2)</f>
        <v>1</v>
      </c>
      <c r="C11" s="50">
        <f>(C10/$B$2)</f>
        <v>0</v>
      </c>
      <c r="D11" s="50">
        <f>(D10/$B$2)</f>
        <v>0</v>
      </c>
    </row>
    <row r="12" spans="1:10" x14ac:dyDescent="0.3">
      <c r="A12" s="20"/>
      <c r="B12" s="21"/>
      <c r="C12" s="21"/>
      <c r="D12" s="20"/>
      <c r="G12" s="20"/>
      <c r="H12" s="21"/>
      <c r="I12" s="21"/>
      <c r="J12" s="20"/>
    </row>
    <row r="13" spans="1:10" x14ac:dyDescent="0.3">
      <c r="A13" s="20"/>
      <c r="B13" s="24" t="s">
        <v>1790</v>
      </c>
      <c r="G13" s="20"/>
      <c r="H13" s="21"/>
      <c r="I13" s="21"/>
      <c r="J13" s="20"/>
    </row>
    <row r="14" spans="1:10" x14ac:dyDescent="0.3">
      <c r="A14" s="20"/>
      <c r="B14" s="32"/>
      <c r="C14" s="17" t="s">
        <v>1612</v>
      </c>
      <c r="D14" s="17" t="s">
        <v>1611</v>
      </c>
      <c r="G14" s="20"/>
      <c r="H14" s="21"/>
      <c r="I14" s="21"/>
      <c r="J14" s="20"/>
    </row>
    <row r="15" spans="1:10" x14ac:dyDescent="0.3">
      <c r="A15" s="20"/>
      <c r="B15" s="32" t="s">
        <v>1609</v>
      </c>
      <c r="C15" s="48">
        <f>COUNTIF('GMI_Cleaned Data'!AJY:AJY,"oui")</f>
        <v>3</v>
      </c>
      <c r="D15" s="48">
        <f>COUNTIF('GMI_Cleaned Data'!AJY:AJY,"non")</f>
        <v>0</v>
      </c>
      <c r="G15" s="20"/>
      <c r="H15" s="21"/>
      <c r="I15" s="21"/>
      <c r="J15" s="20"/>
    </row>
    <row r="16" spans="1:10" x14ac:dyDescent="0.3">
      <c r="B16" s="32" t="s">
        <v>1627</v>
      </c>
      <c r="C16" s="50">
        <f>(C15/$B$2)</f>
        <v>1</v>
      </c>
      <c r="D16" s="50">
        <f>(D15/$B$2)</f>
        <v>0</v>
      </c>
    </row>
    <row r="18" spans="1:5" ht="15.5" x14ac:dyDescent="0.35">
      <c r="A18" s="67" t="s">
        <v>2298</v>
      </c>
    </row>
    <row r="19" spans="1:5" x14ac:dyDescent="0.3">
      <c r="A19" s="32"/>
      <c r="B19" s="13" t="s">
        <v>1612</v>
      </c>
      <c r="C19" s="13" t="s">
        <v>1611</v>
      </c>
      <c r="D19" s="51"/>
    </row>
    <row r="20" spans="1:5" x14ac:dyDescent="0.3">
      <c r="A20" s="32" t="s">
        <v>1609</v>
      </c>
      <c r="B20" s="48">
        <f>COUNTIF('GMI_Cleaned Data'!AJX:AJX,"oui")</f>
        <v>3</v>
      </c>
      <c r="C20" s="48">
        <f>COUNTIF('GMI_Cleaned Data'!AJX:AJX,"non")</f>
        <v>0</v>
      </c>
      <c r="D20" s="52"/>
    </row>
    <row r="21" spans="1:5" x14ac:dyDescent="0.3">
      <c r="A21" s="32" t="s">
        <v>1627</v>
      </c>
      <c r="B21" s="50">
        <f>(B20/$B$2)</f>
        <v>1</v>
      </c>
      <c r="C21" s="50">
        <f>(C20/$B$2)</f>
        <v>0</v>
      </c>
      <c r="D21" s="20"/>
    </row>
    <row r="23" spans="1:5" ht="15.5" x14ac:dyDescent="0.35">
      <c r="A23" s="38" t="s">
        <v>1791</v>
      </c>
    </row>
    <row r="24" spans="1:5" x14ac:dyDescent="0.3">
      <c r="A24" s="25">
        <f>AVERAGE('GMI_Cleaned Data'!AKP:AKP)</f>
        <v>110</v>
      </c>
    </row>
    <row r="26" spans="1:5" ht="15.5" x14ac:dyDescent="0.35">
      <c r="A26" s="38" t="s">
        <v>1817</v>
      </c>
    </row>
    <row r="27" spans="1:5" x14ac:dyDescent="0.3">
      <c r="A27" s="32"/>
      <c r="B27" s="13" t="s">
        <v>1612</v>
      </c>
      <c r="C27" s="13" t="s">
        <v>1611</v>
      </c>
    </row>
    <row r="28" spans="1:5" x14ac:dyDescent="0.3">
      <c r="A28" s="32" t="s">
        <v>1609</v>
      </c>
      <c r="B28" s="48">
        <f>COUNTIF('GMI_Cleaned Data'!AKQ:AKQ,"oui")</f>
        <v>2</v>
      </c>
      <c r="C28" s="48">
        <f>COUNTIF('GMI_Cleaned Data'!AKQ:AKQ,"non")</f>
        <v>1</v>
      </c>
    </row>
    <row r="29" spans="1:5" x14ac:dyDescent="0.3">
      <c r="A29" s="32" t="s">
        <v>1627</v>
      </c>
      <c r="B29" s="50">
        <f>(B28/$B$2)</f>
        <v>0.66666666666666663</v>
      </c>
      <c r="C29" s="50">
        <f>(C28/$B$2)</f>
        <v>0.33333333333333331</v>
      </c>
    </row>
    <row r="31" spans="1:5" x14ac:dyDescent="0.3">
      <c r="B31" s="24" t="s">
        <v>1745</v>
      </c>
    </row>
    <row r="32" spans="1:5" ht="28" x14ac:dyDescent="0.3">
      <c r="B32" s="17" t="s">
        <v>1746</v>
      </c>
      <c r="C32" s="17" t="s">
        <v>1747</v>
      </c>
      <c r="D32" s="17" t="s">
        <v>1748</v>
      </c>
      <c r="E32" s="17" t="s">
        <v>1636</v>
      </c>
    </row>
    <row r="33" spans="1:11" x14ac:dyDescent="0.3">
      <c r="B33" s="32">
        <f>COUNTIF('GMI_Cleaned Data'!AKR:AKR,"peu_diminue")</f>
        <v>1</v>
      </c>
      <c r="C33" s="32">
        <f>COUNTIF('GMI_Cleaned Data'!AKR:AKR,"bcp_diminue")</f>
        <v>0</v>
      </c>
      <c r="D33" s="32">
        <f>COUNTIF('GMI_Cleaned Data'!AKR:AKR,"peu_augmente")</f>
        <v>0</v>
      </c>
      <c r="E33" s="32">
        <f>COUNTIF('GMI_Cleaned Data'!AKR:AKR,"BCP_augmente")</f>
        <v>1</v>
      </c>
    </row>
    <row r="35" spans="1:11" x14ac:dyDescent="0.3">
      <c r="B35" s="24" t="s">
        <v>1749</v>
      </c>
    </row>
    <row r="36" spans="1:11" s="54" customFormat="1" ht="84" x14ac:dyDescent="0.35">
      <c r="B36" s="53" t="s">
        <v>1792</v>
      </c>
      <c r="C36" s="53" t="s">
        <v>1793</v>
      </c>
      <c r="D36" s="53" t="s">
        <v>1794</v>
      </c>
      <c r="E36" s="53" t="s">
        <v>1795</v>
      </c>
      <c r="F36" s="53" t="s">
        <v>1796</v>
      </c>
      <c r="G36" s="53" t="s">
        <v>1798</v>
      </c>
      <c r="H36" s="53" t="s">
        <v>1797</v>
      </c>
      <c r="I36" s="53" t="s">
        <v>1799</v>
      </c>
      <c r="J36" s="53" t="s">
        <v>1642</v>
      </c>
      <c r="K36" s="53" t="s">
        <v>1625</v>
      </c>
    </row>
    <row r="37" spans="1:11" x14ac:dyDescent="0.3">
      <c r="B37" s="32">
        <f>COUNTIF('GMI_Cleaned Data'!ALE:ALE,"1")</f>
        <v>0</v>
      </c>
      <c r="C37" s="32">
        <f>COUNTIF('GMI_Cleaned Data'!ALF:ALF,"1")</f>
        <v>0</v>
      </c>
      <c r="D37" s="32">
        <f>COUNTIF('GMI_Cleaned Data'!ALG:ALG,"1")</f>
        <v>0</v>
      </c>
      <c r="E37" s="32">
        <f>COUNTIF('GMI_Cleaned Data'!ALH:ALH,"1")</f>
        <v>1</v>
      </c>
      <c r="F37" s="32">
        <f>COUNTIF('GMI_Cleaned Data'!ALI:ALI,"1")</f>
        <v>0</v>
      </c>
      <c r="G37" s="32">
        <f>COUNTIF('GMI_Cleaned Data'!ALJ:ALJ,"1")</f>
        <v>1</v>
      </c>
      <c r="H37" s="32">
        <f>COUNTIF('GMI_Cleaned Data'!ALK:ALK,"1")</f>
        <v>0</v>
      </c>
      <c r="I37" s="32">
        <f>COUNTIF('GMI_Cleaned Data'!ALL:ALL,"1")</f>
        <v>0</v>
      </c>
      <c r="J37" s="32">
        <f>COUNTIF('GMI_Cleaned Data'!ALM:ALM,"1")</f>
        <v>0</v>
      </c>
      <c r="K37" s="32">
        <f>COUNTIF('GMI_Cleaned Data'!ALN:ALN,"1")</f>
        <v>0</v>
      </c>
    </row>
    <row r="38" spans="1:11" x14ac:dyDescent="0.3">
      <c r="B38" s="20"/>
      <c r="C38" s="20"/>
      <c r="D38" s="20"/>
      <c r="E38" s="20"/>
      <c r="F38" s="20"/>
      <c r="G38" s="20"/>
      <c r="H38" s="20"/>
      <c r="I38" s="20"/>
      <c r="J38" s="20"/>
      <c r="K38" s="20"/>
    </row>
    <row r="39" spans="1:11" x14ac:dyDescent="0.3">
      <c r="B39" s="24" t="s">
        <v>1638</v>
      </c>
      <c r="C39" s="20"/>
      <c r="D39" s="20"/>
      <c r="E39" s="20"/>
      <c r="F39" s="20"/>
      <c r="G39" s="20"/>
      <c r="H39" s="20"/>
      <c r="I39" s="20"/>
      <c r="J39" s="20"/>
      <c r="K39" s="20"/>
    </row>
    <row r="40" spans="1:11" ht="56" x14ac:dyDescent="0.3">
      <c r="B40" s="53" t="s">
        <v>2231</v>
      </c>
      <c r="C40" s="53" t="s">
        <v>2232</v>
      </c>
      <c r="D40" s="53" t="s">
        <v>2228</v>
      </c>
      <c r="E40" s="53" t="s">
        <v>2233</v>
      </c>
      <c r="F40" s="53" t="s">
        <v>2234</v>
      </c>
      <c r="G40" s="53" t="s">
        <v>2229</v>
      </c>
      <c r="H40" s="53" t="s">
        <v>2230</v>
      </c>
      <c r="I40" s="53" t="s">
        <v>1642</v>
      </c>
      <c r="J40" s="53" t="s">
        <v>1625</v>
      </c>
    </row>
    <row r="41" spans="1:11" ht="14.5" x14ac:dyDescent="0.35">
      <c r="B41" s="32">
        <f>COUNTIF('GMI_Cleaned Data'!AKT:AKT,"1")</f>
        <v>1</v>
      </c>
      <c r="C41" s="32">
        <f>COUNTIF('GMI_Cleaned Data'!AKU:AKU,"1")</f>
        <v>1</v>
      </c>
      <c r="D41" s="32">
        <f>COUNTIF('GMI_Cleaned Data'!AKV:AKV,"1")</f>
        <v>0</v>
      </c>
      <c r="E41" s="32">
        <f>COUNTIF('GMI_Cleaned Data'!AKW:AKW,"1")</f>
        <v>0</v>
      </c>
      <c r="F41" s="32">
        <f>COUNTIF('GMI_Cleaned Data'!AKX:AKX,"1")</f>
        <v>0</v>
      </c>
      <c r="G41" s="32">
        <f>COUNTIF('GMI_Cleaned Data'!AKY:AKY,"1")</f>
        <v>0</v>
      </c>
      <c r="H41" s="32">
        <f>COUNTIF('GMI_Cleaned Data'!AKZ:AKZ,"1")</f>
        <v>0</v>
      </c>
      <c r="I41" s="32">
        <f>COUNTIF('GMI_Cleaned Data'!ALA:ALA,"1")</f>
        <v>0</v>
      </c>
      <c r="J41" s="32">
        <f>COUNTIF('GMI_Cleaned Data'!ALB:ALB,"1")</f>
        <v>0</v>
      </c>
      <c r="K41"/>
    </row>
    <row r="42" spans="1:11" x14ac:dyDescent="0.3">
      <c r="B42" s="20"/>
      <c r="C42" s="20"/>
      <c r="D42" s="20"/>
      <c r="E42" s="20"/>
      <c r="F42" s="20"/>
      <c r="G42" s="20"/>
      <c r="H42" s="20"/>
      <c r="I42" s="20"/>
      <c r="J42" s="20"/>
      <c r="K42" s="20"/>
    </row>
    <row r="43" spans="1:11" x14ac:dyDescent="0.3">
      <c r="B43" s="20"/>
      <c r="C43" s="20"/>
      <c r="D43" s="20"/>
      <c r="E43" s="20"/>
      <c r="F43" s="20"/>
      <c r="G43" s="20"/>
      <c r="H43" s="20"/>
      <c r="I43" s="20"/>
      <c r="J43" s="20"/>
      <c r="K43" s="20"/>
    </row>
    <row r="44" spans="1:11" ht="15.5" x14ac:dyDescent="0.35">
      <c r="A44" s="38" t="s">
        <v>1800</v>
      </c>
    </row>
    <row r="45" spans="1:11" x14ac:dyDescent="0.3">
      <c r="A45" s="32"/>
      <c r="B45" s="13" t="s">
        <v>1612</v>
      </c>
      <c r="C45" s="13" t="s">
        <v>1611</v>
      </c>
    </row>
    <row r="46" spans="1:11" x14ac:dyDescent="0.3">
      <c r="A46" s="32" t="s">
        <v>1609</v>
      </c>
      <c r="B46" s="48">
        <f>COUNTIF('GMI_Cleaned Data'!ALP:ALP,"oui")</f>
        <v>2</v>
      </c>
      <c r="C46" s="48">
        <f>COUNTIF('GMI_Cleaned Data'!ALP:ALP,"non")</f>
        <v>1</v>
      </c>
    </row>
    <row r="47" spans="1:11" x14ac:dyDescent="0.3">
      <c r="A47" s="32" t="s">
        <v>1627</v>
      </c>
      <c r="B47" s="50">
        <f>(B46/$B$2)</f>
        <v>0.66666666666666663</v>
      </c>
      <c r="C47" s="50">
        <f>(C46/$B$2)</f>
        <v>0.33333333333333331</v>
      </c>
    </row>
    <row r="48" spans="1:11" x14ac:dyDescent="0.3">
      <c r="A48" s="20"/>
      <c r="B48" s="21"/>
      <c r="C48" s="21"/>
    </row>
    <row r="49" spans="1:10" ht="15.5" x14ac:dyDescent="0.35">
      <c r="A49" s="38" t="s">
        <v>1741</v>
      </c>
    </row>
    <row r="50" spans="1:10" ht="28" x14ac:dyDescent="0.3">
      <c r="A50" s="27" t="s">
        <v>1646</v>
      </c>
      <c r="B50" s="13" t="s">
        <v>1647</v>
      </c>
      <c r="C50" s="13" t="s">
        <v>1648</v>
      </c>
      <c r="D50" s="13" t="s">
        <v>1649</v>
      </c>
      <c r="E50" s="13" t="s">
        <v>1650</v>
      </c>
      <c r="F50" s="13" t="s">
        <v>1651</v>
      </c>
      <c r="G50" s="13" t="s">
        <v>1652</v>
      </c>
      <c r="H50" s="13" t="s">
        <v>1642</v>
      </c>
      <c r="I50" s="13" t="s">
        <v>1625</v>
      </c>
    </row>
    <row r="51" spans="1:10" x14ac:dyDescent="0.3">
      <c r="A51" s="8">
        <f>COUNTIF('GMI_Cleaned Data'!AOC:AOC,"1")</f>
        <v>0</v>
      </c>
      <c r="B51" s="8">
        <f>COUNTIF('GMI_Cleaned Data'!AOD:AOD,"1")</f>
        <v>3</v>
      </c>
      <c r="C51" s="8">
        <f>COUNTIF('GMI_Cleaned Data'!AOE:AOE,"1")</f>
        <v>2</v>
      </c>
      <c r="D51" s="8">
        <f>COUNTIF('GMI_Cleaned Data'!AOF:AOF,"1")</f>
        <v>0</v>
      </c>
      <c r="E51" s="8">
        <f>COUNTIF('GMI_Cleaned Data'!AOG:AOG,"1")</f>
        <v>0</v>
      </c>
      <c r="F51" s="8">
        <f>COUNTIF('GMI_Cleaned Data'!AOH:AOH,"1")</f>
        <v>1</v>
      </c>
      <c r="G51" s="8">
        <f>COUNTIF('GMI_Cleaned Data'!AOI:AOI,"1")</f>
        <v>0</v>
      </c>
      <c r="H51" s="8">
        <f>COUNTIF('GMI_Cleaned Data'!AOJ:AOJ,"1")</f>
        <v>0</v>
      </c>
      <c r="I51" s="8">
        <f>COUNTIF('GMI_Cleaned Data'!AOK:AOK,"1")</f>
        <v>0</v>
      </c>
    </row>
    <row r="52" spans="1:10" x14ac:dyDescent="0.3">
      <c r="A52" s="20"/>
      <c r="B52" s="21"/>
      <c r="C52" s="21"/>
    </row>
    <row r="54" spans="1:10" ht="15.5" x14ac:dyDescent="0.35">
      <c r="A54" s="14" t="s">
        <v>1801</v>
      </c>
    </row>
    <row r="55" spans="1:10" ht="15.5" x14ac:dyDescent="0.35">
      <c r="A55" s="38" t="s">
        <v>1802</v>
      </c>
    </row>
    <row r="56" spans="1:10" s="45" customFormat="1" ht="56" x14ac:dyDescent="0.35">
      <c r="A56" s="44" t="s">
        <v>1806</v>
      </c>
      <c r="B56" s="44" t="s">
        <v>1807</v>
      </c>
      <c r="C56" s="44" t="s">
        <v>1803</v>
      </c>
      <c r="D56" s="44" t="s">
        <v>1804</v>
      </c>
      <c r="E56" s="44" t="s">
        <v>1805</v>
      </c>
      <c r="F56" s="44" t="s">
        <v>1808</v>
      </c>
      <c r="G56" s="44" t="s">
        <v>1642</v>
      </c>
      <c r="H56" s="44" t="s">
        <v>1625</v>
      </c>
    </row>
    <row r="57" spans="1:10" x14ac:dyDescent="0.3">
      <c r="A57" s="32">
        <f>COUNTIF('GMI_Cleaned Data'!ALS:ALS,"1")</f>
        <v>3</v>
      </c>
      <c r="B57" s="32">
        <f>COUNTIF('GMI_Cleaned Data'!ALT:ALT,"1")</f>
        <v>1</v>
      </c>
      <c r="C57" s="32">
        <f>COUNTIF('GMI_Cleaned Data'!ALU:ALU,"1")</f>
        <v>1</v>
      </c>
      <c r="D57" s="32">
        <f>COUNTIF('GMI_Cleaned Data'!ALV:ALV,"1")</f>
        <v>0</v>
      </c>
      <c r="E57" s="32">
        <f>COUNTIF('GMI_Cleaned Data'!ALW:ALW,"1")</f>
        <v>1</v>
      </c>
      <c r="F57" s="32">
        <f>COUNTIF('GMI_Cleaned Data'!ALX:ALX,"1")</f>
        <v>0</v>
      </c>
      <c r="G57" s="32">
        <f>COUNTIF('GMI_Cleaned Data'!ALY:ALY,"1")</f>
        <v>0</v>
      </c>
      <c r="H57" s="32">
        <f>COUNTIF('GMI_Cleaned Data'!ALZ:ALZ,"1")</f>
        <v>0</v>
      </c>
      <c r="I57" s="20"/>
      <c r="J57" s="20"/>
    </row>
    <row r="59" spans="1:10" x14ac:dyDescent="0.3">
      <c r="B59" s="24" t="s">
        <v>1809</v>
      </c>
    </row>
    <row r="60" spans="1:10" ht="42" x14ac:dyDescent="0.3">
      <c r="B60" s="53" t="s">
        <v>1810</v>
      </c>
      <c r="C60" s="53" t="s">
        <v>1811</v>
      </c>
      <c r="D60" s="53" t="s">
        <v>1812</v>
      </c>
      <c r="E60" s="53" t="s">
        <v>1813</v>
      </c>
      <c r="F60" s="53" t="s">
        <v>1642</v>
      </c>
      <c r="G60" s="53" t="s">
        <v>1625</v>
      </c>
    </row>
    <row r="61" spans="1:10" x14ac:dyDescent="0.3">
      <c r="B61" s="32">
        <f>COUNTIF('GMI_Cleaned Data'!AMD:AMD,"local")</f>
        <v>0</v>
      </c>
      <c r="C61" s="32">
        <f>COUNTIF('GMI_Cleaned Data'!AMD:AMD,"proche")</f>
        <v>0</v>
      </c>
      <c r="D61" s="32">
        <f>COUNTIF('GMI_Cleaned Data'!AMD:AMD,"bangui")</f>
        <v>2</v>
      </c>
      <c r="E61" s="32">
        <f>COUNTIF('GMI_Cleaned Data'!AMD:AMD,"exterieur")</f>
        <v>1</v>
      </c>
      <c r="F61" s="32">
        <f>COUNTIF('GMI_Cleaned Data'!AMD:AMD,"nsp")</f>
        <v>0</v>
      </c>
      <c r="G61" s="32">
        <f>COUNTIF('GMI_Cleaned Data'!AMD:AMD,"autre")</f>
        <v>0</v>
      </c>
    </row>
    <row r="63" spans="1:10" ht="15.5" x14ac:dyDescent="0.35">
      <c r="A63" s="38" t="s">
        <v>1814</v>
      </c>
    </row>
    <row r="64" spans="1:10" ht="56" x14ac:dyDescent="0.3">
      <c r="A64" s="44" t="s">
        <v>1806</v>
      </c>
      <c r="B64" s="44" t="s">
        <v>1807</v>
      </c>
      <c r="C64" s="44" t="s">
        <v>1803</v>
      </c>
      <c r="D64" s="44" t="s">
        <v>1804</v>
      </c>
      <c r="E64" s="44" t="s">
        <v>1805</v>
      </c>
      <c r="F64" s="44" t="s">
        <v>1808</v>
      </c>
      <c r="G64" s="44" t="s">
        <v>1642</v>
      </c>
      <c r="H64" s="44" t="s">
        <v>1625</v>
      </c>
    </row>
    <row r="65" spans="1:8" x14ac:dyDescent="0.3">
      <c r="A65" s="32">
        <f>COUNTIF('GMI_Cleaned Data'!AMH:AMH,"1")</f>
        <v>3</v>
      </c>
      <c r="B65" s="32">
        <f>COUNTIF('GMI_Cleaned Data'!AMI:AMI,"1")</f>
        <v>3</v>
      </c>
      <c r="C65" s="32">
        <f>COUNTIF('GMI_Cleaned Data'!AMJ:AMJ,"1")</f>
        <v>0</v>
      </c>
      <c r="D65" s="32">
        <f>COUNTIF('GMI_Cleaned Data'!AMK:AMK,"1")</f>
        <v>1</v>
      </c>
      <c r="E65" s="32">
        <f>COUNTIF('GMI_Cleaned Data'!AML:AML,"1")</f>
        <v>1</v>
      </c>
      <c r="F65" s="32">
        <f>COUNTIF('GMI_Cleaned Data'!AMM:AMM,"1")</f>
        <v>0</v>
      </c>
      <c r="G65" s="32">
        <f>COUNTIF('GMI_Cleaned Data'!AMN:AMN,"1")</f>
        <v>0</v>
      </c>
      <c r="H65" s="32">
        <f>COUNTIF('GMI_Cleaned Data'!AMO:AMO,"1")</f>
        <v>0</v>
      </c>
    </row>
    <row r="67" spans="1:8" x14ac:dyDescent="0.3">
      <c r="B67" s="24" t="s">
        <v>1809</v>
      </c>
    </row>
    <row r="68" spans="1:8" ht="42" x14ac:dyDescent="0.3">
      <c r="B68" s="53" t="s">
        <v>1810</v>
      </c>
      <c r="C68" s="53" t="s">
        <v>1811</v>
      </c>
      <c r="D68" s="53" t="s">
        <v>1812</v>
      </c>
      <c r="E68" s="53" t="s">
        <v>1813</v>
      </c>
      <c r="F68" s="53" t="s">
        <v>1642</v>
      </c>
      <c r="G68" s="53" t="s">
        <v>1625</v>
      </c>
    </row>
    <row r="69" spans="1:8" x14ac:dyDescent="0.3">
      <c r="B69" s="32">
        <f>COUNTIF('GMI_Cleaned Data'!AMS:AMS,"local")</f>
        <v>1</v>
      </c>
      <c r="C69" s="32">
        <f>COUNTIF('GMI_Cleaned Data'!AMS:AMS,"proche")</f>
        <v>0</v>
      </c>
      <c r="D69" s="32">
        <f>COUNTIF('GMI_Cleaned Data'!AMS:AMS,"bangui")</f>
        <v>1</v>
      </c>
      <c r="E69" s="32">
        <f>COUNTIF('GMI_Cleaned Data'!AMS:AMS,"exterieur")</f>
        <v>1</v>
      </c>
      <c r="F69" s="32">
        <f>COUNTIF('GMI_Cleaned Data'!AMS:AMS,"nsp")</f>
        <v>0</v>
      </c>
      <c r="G69" s="32">
        <f>COUNTIF('GMI_Cleaned Data'!AMS:AMS,"autre")</f>
        <v>0</v>
      </c>
    </row>
    <row r="72" spans="1:8" ht="15.5" x14ac:dyDescent="0.35">
      <c r="A72" s="14" t="s">
        <v>1815</v>
      </c>
    </row>
    <row r="73" spans="1:8" ht="15.5" x14ac:dyDescent="0.35">
      <c r="A73" s="38" t="s">
        <v>2238</v>
      </c>
    </row>
    <row r="74" spans="1:8" ht="15.5" x14ac:dyDescent="0.35">
      <c r="A74" s="61">
        <f>AVERAGE(50,50,100)</f>
        <v>66.666666666666671</v>
      </c>
      <c r="B74" s="28" t="s">
        <v>2239</v>
      </c>
    </row>
    <row r="75" spans="1:8" ht="15.5" x14ac:dyDescent="0.35">
      <c r="A75" s="14"/>
    </row>
    <row r="76" spans="1:8" ht="15.5" x14ac:dyDescent="0.35">
      <c r="A76" s="38" t="s">
        <v>1816</v>
      </c>
    </row>
    <row r="77" spans="1:8" x14ac:dyDescent="0.3">
      <c r="A77" s="32"/>
      <c r="B77" s="13" t="s">
        <v>1612</v>
      </c>
      <c r="C77" s="13" t="s">
        <v>1611</v>
      </c>
    </row>
    <row r="78" spans="1:8" x14ac:dyDescent="0.3">
      <c r="A78" s="32" t="s">
        <v>1609</v>
      </c>
      <c r="B78" s="48">
        <f>COUNTIF('GMI_Cleaned Data'!AMX:AMX,"oui")</f>
        <v>2</v>
      </c>
      <c r="C78" s="48">
        <f>COUNTIF('GMI_Cleaned Data'!AMX:AMX,"non")</f>
        <v>1</v>
      </c>
    </row>
    <row r="79" spans="1:8" x14ac:dyDescent="0.3">
      <c r="A79" s="32" t="s">
        <v>1627</v>
      </c>
      <c r="B79" s="50">
        <f>(B78/$B$2)</f>
        <v>0.66666666666666663</v>
      </c>
      <c r="C79" s="50">
        <f>(C78/$B$2)</f>
        <v>0.33333333333333331</v>
      </c>
    </row>
    <row r="81" spans="1:8" x14ac:dyDescent="0.3">
      <c r="B81" s="24" t="s">
        <v>1745</v>
      </c>
    </row>
    <row r="82" spans="1:8" ht="28" x14ac:dyDescent="0.3">
      <c r="B82" s="17" t="s">
        <v>1746</v>
      </c>
      <c r="C82" s="17" t="s">
        <v>1747</v>
      </c>
      <c r="D82" s="17" t="s">
        <v>1748</v>
      </c>
      <c r="E82" s="17" t="s">
        <v>1636</v>
      </c>
    </row>
    <row r="83" spans="1:8" x14ac:dyDescent="0.3">
      <c r="B83" s="32">
        <f>COUNTIF('GMI_Cleaned Data'!AMY:AMY,"peu_diminue")</f>
        <v>1</v>
      </c>
      <c r="C83" s="32">
        <f>COUNTIF('GMI_Cleaned Data'!AMY:AMY,"bcp_diminue")</f>
        <v>0</v>
      </c>
      <c r="D83" s="32">
        <f>COUNTIF('GMI_Cleaned Data'!AMY:AMY,"peu_augmenté")</f>
        <v>0</v>
      </c>
      <c r="E83" s="32">
        <f>COUNTIF('GMI_Cleaned Data'!AMY:AMY,"bcp_augmente")</f>
        <v>1</v>
      </c>
    </row>
    <row r="85" spans="1:8" x14ac:dyDescent="0.3">
      <c r="B85" s="24" t="s">
        <v>1749</v>
      </c>
    </row>
    <row r="86" spans="1:8" ht="70" x14ac:dyDescent="0.3">
      <c r="B86" s="17" t="s">
        <v>1754</v>
      </c>
      <c r="C86" s="17" t="s">
        <v>1818</v>
      </c>
      <c r="D86" s="17" t="s">
        <v>1819</v>
      </c>
      <c r="E86" s="17" t="s">
        <v>1820</v>
      </c>
      <c r="F86" s="17" t="s">
        <v>1821</v>
      </c>
      <c r="G86" s="17" t="s">
        <v>1642</v>
      </c>
      <c r="H86" s="17" t="s">
        <v>1625</v>
      </c>
    </row>
    <row r="87" spans="1:8" x14ac:dyDescent="0.3">
      <c r="B87" s="32">
        <f>COUNTIF('GMI_Cleaned Data'!ANJ:ANJ,"1")</f>
        <v>1</v>
      </c>
      <c r="C87" s="32">
        <f>COUNTIF('GMI_Cleaned Data'!ANK:ANK,"1")</f>
        <v>1</v>
      </c>
      <c r="D87" s="32">
        <f>COUNTIF('GMI_Cleaned Data'!ANL:ANL,"1")</f>
        <v>0</v>
      </c>
      <c r="E87" s="32">
        <f>COUNTIF('GMI_Cleaned Data'!ANM:ANM,"1")</f>
        <v>0</v>
      </c>
      <c r="F87" s="32">
        <f>COUNTIF('GMI_Cleaned Data'!ANN:ANN,"1")</f>
        <v>0</v>
      </c>
      <c r="G87" s="32">
        <f>COUNTIF('GMI_Cleaned Data'!ANO:ANO,"1")</f>
        <v>0</v>
      </c>
      <c r="H87" s="32">
        <f>COUNTIF('GMI_Cleaned Data'!ANP:ANP,"1")</f>
        <v>0</v>
      </c>
    </row>
    <row r="88" spans="1:8" x14ac:dyDescent="0.3">
      <c r="B88" s="20"/>
      <c r="C88" s="20"/>
      <c r="D88" s="20"/>
      <c r="E88" s="20"/>
      <c r="F88" s="20"/>
      <c r="G88" s="20"/>
      <c r="H88" s="20"/>
    </row>
    <row r="89" spans="1:8" x14ac:dyDescent="0.3">
      <c r="B89" s="24" t="s">
        <v>1638</v>
      </c>
    </row>
    <row r="90" spans="1:8" ht="56" x14ac:dyDescent="0.3">
      <c r="B90" s="17" t="s">
        <v>1750</v>
      </c>
      <c r="C90" s="17" t="s">
        <v>1751</v>
      </c>
      <c r="D90" s="17" t="s">
        <v>2235</v>
      </c>
      <c r="E90" s="17" t="s">
        <v>2236</v>
      </c>
      <c r="F90" s="17" t="s">
        <v>2237</v>
      </c>
      <c r="G90" s="17" t="s">
        <v>1642</v>
      </c>
      <c r="H90" s="17" t="s">
        <v>1625</v>
      </c>
    </row>
    <row r="91" spans="1:8" x14ac:dyDescent="0.3">
      <c r="B91" s="32">
        <f>COUNTIF('GMI_Cleaned Data'!ANA:ANA,"1")</f>
        <v>1</v>
      </c>
      <c r="C91" s="32">
        <f>COUNTIF('GMI_Cleaned Data'!ANB:ANB,"1")</f>
        <v>1</v>
      </c>
      <c r="D91" s="32">
        <f>COUNTIF('GMI_Cleaned Data'!ANC:ANC,"1")</f>
        <v>0</v>
      </c>
      <c r="E91" s="32">
        <f>COUNTIF('GMI_Cleaned Data'!AND:AND,"1")</f>
        <v>0</v>
      </c>
      <c r="F91" s="32">
        <f>COUNTIF('GMI_Cleaned Data'!ANE:ANE,"1")</f>
        <v>0</v>
      </c>
      <c r="G91" s="32">
        <f>COUNTIF('GMI_Cleaned Data'!ANF:ANF,"1")</f>
        <v>0</v>
      </c>
      <c r="H91" s="32">
        <f>COUNTIF('GMI_Cleaned Data'!ANG:ANG,"1")</f>
        <v>0</v>
      </c>
    </row>
    <row r="92" spans="1:8" x14ac:dyDescent="0.3">
      <c r="B92" s="20"/>
      <c r="C92" s="20"/>
      <c r="D92" s="20"/>
      <c r="E92" s="20"/>
      <c r="F92" s="20"/>
      <c r="G92" s="20"/>
      <c r="H92" s="20"/>
    </row>
    <row r="94" spans="1:8" ht="15.5" x14ac:dyDescent="0.35">
      <c r="A94" s="14" t="s">
        <v>1822</v>
      </c>
    </row>
    <row r="95" spans="1:8" ht="15.5" x14ac:dyDescent="0.35">
      <c r="A95" s="38" t="s">
        <v>1823</v>
      </c>
    </row>
    <row r="96" spans="1:8" x14ac:dyDescent="0.3">
      <c r="A96" s="32"/>
      <c r="B96" s="13" t="s">
        <v>1612</v>
      </c>
      <c r="C96" s="13" t="s">
        <v>1611</v>
      </c>
    </row>
    <row r="97" spans="1:8" x14ac:dyDescent="0.3">
      <c r="A97" s="32" t="s">
        <v>1609</v>
      </c>
      <c r="B97" s="48">
        <f>COUNTIF('GMI_Cleaned Data'!ANR:ANR,"oui")</f>
        <v>3</v>
      </c>
      <c r="C97" s="48">
        <f>COUNTIF('GMI_Cleaned Data'!ANR:ANR,"non")</f>
        <v>0</v>
      </c>
    </row>
    <row r="98" spans="1:8" x14ac:dyDescent="0.3">
      <c r="A98" s="32" t="s">
        <v>1627</v>
      </c>
      <c r="B98" s="50">
        <f>(B97/$B$2)</f>
        <v>1</v>
      </c>
      <c r="C98" s="50">
        <f>(C97/$B$2)</f>
        <v>0</v>
      </c>
    </row>
    <row r="100" spans="1:8" x14ac:dyDescent="0.3">
      <c r="B100" s="24" t="s">
        <v>1824</v>
      </c>
    </row>
    <row r="101" spans="1:8" ht="42" x14ac:dyDescent="0.3">
      <c r="B101" s="17" t="s">
        <v>1825</v>
      </c>
      <c r="C101" s="17" t="s">
        <v>1826</v>
      </c>
      <c r="D101" s="17" t="s">
        <v>1827</v>
      </c>
      <c r="E101" s="17" t="s">
        <v>1828</v>
      </c>
      <c r="F101" s="17" t="s">
        <v>1829</v>
      </c>
      <c r="G101" s="17" t="s">
        <v>1642</v>
      </c>
      <c r="H101" s="17" t="s">
        <v>1625</v>
      </c>
    </row>
    <row r="102" spans="1:8" x14ac:dyDescent="0.3">
      <c r="B102" s="32">
        <f>COUNTIF('GMI_Cleaned Data'!ANT:ANT,"1")</f>
        <v>3</v>
      </c>
      <c r="C102" s="32">
        <f>COUNTIF('GMI_Cleaned Data'!ANU:ANU,"1")</f>
        <v>2</v>
      </c>
      <c r="D102" s="32">
        <f>COUNTIF('GMI_Cleaned Data'!ANV:ANV,"1")</f>
        <v>1</v>
      </c>
      <c r="E102" s="32">
        <f>COUNTIF('GMI_Cleaned Data'!ANW:ANW,"1")</f>
        <v>0</v>
      </c>
      <c r="F102" s="32">
        <f>COUNTIF('GMI_Cleaned Data'!ANX:ANX,"1")</f>
        <v>1</v>
      </c>
      <c r="G102" s="32">
        <f>COUNTIF('GMI_Cleaned Data'!ANY:ANY,"1")</f>
        <v>0</v>
      </c>
      <c r="H102" s="32">
        <f>COUNTIF('GMI_Cleaned Data'!ANZ:ANZ,"1")</f>
        <v>0</v>
      </c>
    </row>
    <row r="103" spans="1:8" x14ac:dyDescent="0.3">
      <c r="B103" s="20"/>
      <c r="C103" s="20"/>
      <c r="D103" s="20"/>
      <c r="E103" s="20"/>
      <c r="F103" s="20"/>
      <c r="G103" s="20"/>
      <c r="H103" s="20"/>
    </row>
    <row r="104" spans="1:8" x14ac:dyDescent="0.3">
      <c r="B104" s="20"/>
      <c r="C104" s="20"/>
      <c r="D104" s="20"/>
      <c r="E104" s="20"/>
      <c r="F104" s="20"/>
      <c r="G104" s="20"/>
      <c r="H104" s="20"/>
    </row>
    <row r="105" spans="1:8" ht="15.5" x14ac:dyDescent="0.35">
      <c r="A105" s="38" t="s">
        <v>1836</v>
      </c>
      <c r="D105" s="20"/>
      <c r="E105" s="20"/>
      <c r="F105" s="20"/>
      <c r="G105" s="20"/>
      <c r="H105" s="20"/>
    </row>
    <row r="106" spans="1:8" x14ac:dyDescent="0.3">
      <c r="A106" s="32"/>
      <c r="B106" s="13" t="s">
        <v>1612</v>
      </c>
      <c r="C106" s="13" t="s">
        <v>1611</v>
      </c>
      <c r="D106" s="20"/>
      <c r="E106" s="20"/>
      <c r="F106" s="20"/>
      <c r="G106" s="20"/>
      <c r="H106" s="20"/>
    </row>
    <row r="107" spans="1:8" x14ac:dyDescent="0.3">
      <c r="A107" s="32" t="s">
        <v>1609</v>
      </c>
      <c r="B107" s="48">
        <f>COUNTIF('GMI_Cleaned Data'!APF:APF,"oui")</f>
        <v>3</v>
      </c>
      <c r="C107" s="48">
        <f>COUNTIF('GMI_Cleaned Data'!APF:APF,"non")</f>
        <v>0</v>
      </c>
      <c r="D107" s="20"/>
      <c r="E107" s="20"/>
      <c r="F107" s="20"/>
      <c r="G107" s="20"/>
      <c r="H107" s="20"/>
    </row>
    <row r="108" spans="1:8" x14ac:dyDescent="0.3">
      <c r="A108" s="32" t="s">
        <v>1627</v>
      </c>
      <c r="B108" s="50">
        <f>(B107/$B$2)</f>
        <v>1</v>
      </c>
      <c r="C108" s="50">
        <f>(C107/$B$2)</f>
        <v>0</v>
      </c>
    </row>
    <row r="109" spans="1:8" x14ac:dyDescent="0.3">
      <c r="A109" s="20"/>
      <c r="B109" s="21"/>
      <c r="C109" s="21"/>
    </row>
    <row r="110" spans="1:8" x14ac:dyDescent="0.3">
      <c r="A110" s="20"/>
      <c r="B110" s="55" t="s">
        <v>1837</v>
      </c>
      <c r="C110" s="41">
        <f>AVERAGE('GMI_Cleaned Data'!APG:APG)</f>
        <v>95</v>
      </c>
      <c r="D110" s="28" t="s">
        <v>1654</v>
      </c>
    </row>
    <row r="111" spans="1:8" x14ac:dyDescent="0.3">
      <c r="A111" s="20"/>
      <c r="B111" s="55"/>
      <c r="C111" s="41"/>
      <c r="D111" s="28"/>
    </row>
    <row r="112" spans="1:8" x14ac:dyDescent="0.3">
      <c r="A112" s="20"/>
      <c r="B112" s="55" t="s">
        <v>1838</v>
      </c>
      <c r="C112" s="21"/>
    </row>
    <row r="113" spans="1:7" ht="42" x14ac:dyDescent="0.3">
      <c r="A113" s="20"/>
      <c r="B113" s="17" t="s">
        <v>1839</v>
      </c>
      <c r="C113" s="17" t="s">
        <v>1840</v>
      </c>
      <c r="D113" s="17" t="s">
        <v>1841</v>
      </c>
      <c r="E113" s="17" t="s">
        <v>1842</v>
      </c>
      <c r="F113" s="17" t="s">
        <v>1642</v>
      </c>
      <c r="G113" s="17" t="s">
        <v>1625</v>
      </c>
    </row>
    <row r="114" spans="1:7" x14ac:dyDescent="0.3">
      <c r="A114" s="20"/>
      <c r="B114" s="32">
        <f>COUNTIF('GMI_Cleaned Data'!API:API,"1")</f>
        <v>1</v>
      </c>
      <c r="C114" s="32">
        <f>COUNTIF('GMI_Cleaned Data'!APJ:APJ,"1")</f>
        <v>0</v>
      </c>
      <c r="D114" s="32">
        <f>COUNTIF('GMI_Cleaned Data'!APK:APK,"1")</f>
        <v>1</v>
      </c>
      <c r="E114" s="32">
        <f>COUNTIF('GMI_Cleaned Data'!APL:APL,"1")</f>
        <v>0</v>
      </c>
      <c r="F114" s="32">
        <f>COUNTIF('GMI_Cleaned Data'!APM:APM,"1")</f>
        <v>2</v>
      </c>
      <c r="G114" s="32">
        <f>COUNTIF('GMI_Cleaned Data'!APN:APN,"1")</f>
        <v>0</v>
      </c>
    </row>
    <row r="115" spans="1:7" x14ac:dyDescent="0.3">
      <c r="A115" s="20"/>
      <c r="B115" s="21"/>
      <c r="C115" s="21"/>
    </row>
    <row r="116" spans="1:7" x14ac:dyDescent="0.3">
      <c r="A116" s="20"/>
      <c r="B116" s="21"/>
      <c r="C116" s="21"/>
    </row>
    <row r="117" spans="1:7" x14ac:dyDescent="0.3">
      <c r="A117" s="20"/>
      <c r="B117" s="21"/>
      <c r="C117" s="21"/>
    </row>
    <row r="118" spans="1:7" ht="15.5" x14ac:dyDescent="0.35">
      <c r="A118" s="14" t="s">
        <v>1726</v>
      </c>
    </row>
    <row r="119" spans="1:7" ht="15.5" x14ac:dyDescent="0.35">
      <c r="A119" s="38" t="s">
        <v>1830</v>
      </c>
    </row>
    <row r="120" spans="1:7" s="45" customFormat="1" ht="58.5" customHeight="1" x14ac:dyDescent="0.35">
      <c r="A120" s="44" t="s">
        <v>1825</v>
      </c>
      <c r="B120" s="44" t="s">
        <v>1834</v>
      </c>
      <c r="C120" s="44" t="s">
        <v>1831</v>
      </c>
      <c r="D120" s="44" t="s">
        <v>1832</v>
      </c>
      <c r="E120" s="44" t="s">
        <v>1833</v>
      </c>
      <c r="F120" s="44" t="s">
        <v>1642</v>
      </c>
      <c r="G120" s="44" t="s">
        <v>1625</v>
      </c>
    </row>
    <row r="121" spans="1:7" x14ac:dyDescent="0.3">
      <c r="A121" s="32">
        <f>COUNTIF('GMI_Cleaned Data'!AON:AON,"1")</f>
        <v>3</v>
      </c>
      <c r="B121" s="32">
        <f>COUNTIF('GMI_Cleaned Data'!AOO:AOO,"1")</f>
        <v>1</v>
      </c>
      <c r="C121" s="32">
        <f>COUNTIF('GMI_Cleaned Data'!AOP:AOP,"1")</f>
        <v>1</v>
      </c>
      <c r="D121" s="32">
        <f>COUNTIF('GMI_Cleaned Data'!AOQ:AOQ,"1")</f>
        <v>1</v>
      </c>
      <c r="E121" s="32">
        <f>COUNTIF('GMI_Cleaned Data'!AOR:AOR,"1")</f>
        <v>0</v>
      </c>
      <c r="F121" s="32">
        <f>COUNTIF('GMI_Cleaned Data'!AOS:AOS,"1")</f>
        <v>0</v>
      </c>
      <c r="G121" s="32">
        <f>COUNTIF('GMI_Cleaned Data'!AOT:AOT,"1")</f>
        <v>0</v>
      </c>
    </row>
    <row r="123" spans="1:7" ht="15.5" x14ac:dyDescent="0.35">
      <c r="A123" s="38" t="s">
        <v>1835</v>
      </c>
    </row>
    <row r="124" spans="1:7" x14ac:dyDescent="0.3">
      <c r="A124" s="32"/>
      <c r="B124" s="13" t="s">
        <v>1612</v>
      </c>
      <c r="C124" s="13" t="s">
        <v>1611</v>
      </c>
    </row>
    <row r="125" spans="1:7" x14ac:dyDescent="0.3">
      <c r="A125" s="32" t="s">
        <v>1609</v>
      </c>
      <c r="B125" s="48">
        <f>COUNTIF('GMI_Cleaned Data'!AOV:AOV,"oui")</f>
        <v>2</v>
      </c>
      <c r="C125" s="48">
        <f>COUNTIF('GMI_Cleaned Data'!AOV:AOV,"non")</f>
        <v>1</v>
      </c>
    </row>
    <row r="126" spans="1:7" x14ac:dyDescent="0.3">
      <c r="A126" s="32" t="s">
        <v>1627</v>
      </c>
      <c r="B126" s="50">
        <f>(B125/$B$2)</f>
        <v>0.66666666666666663</v>
      </c>
      <c r="C126" s="50">
        <f>(C125/$B$2)</f>
        <v>0.33333333333333331</v>
      </c>
    </row>
    <row r="128" spans="1:7" ht="15.5" x14ac:dyDescent="0.35">
      <c r="A128" s="38" t="s">
        <v>1774</v>
      </c>
    </row>
    <row r="129" spans="1:17" x14ac:dyDescent="0.3">
      <c r="A129" s="13" t="s">
        <v>1662</v>
      </c>
      <c r="B129" s="13" t="s">
        <v>1663</v>
      </c>
      <c r="C129" s="13" t="s">
        <v>1642</v>
      </c>
      <c r="D129" s="13" t="s">
        <v>1607</v>
      </c>
      <c r="E129" s="13" t="s">
        <v>1664</v>
      </c>
    </row>
    <row r="130" spans="1:17" x14ac:dyDescent="0.3">
      <c r="A130" s="7">
        <f>COUNTIF('GMI_Cleaned Data'!APR:APR,"1")</f>
        <v>1</v>
      </c>
      <c r="B130" s="7">
        <f>COUNTIF('GMI_Cleaned Data'!APS:APS,"1")</f>
        <v>0</v>
      </c>
      <c r="C130" s="7">
        <f>COUNTIF('GMI_Cleaned Data'!APT:APT,"1")</f>
        <v>0</v>
      </c>
      <c r="D130" s="7">
        <f>COUNTIF('GMI_Cleaned Data'!APU:APU,"1")</f>
        <v>0</v>
      </c>
      <c r="E130" s="7">
        <f>COUNTIF('GMI_Cleaned Data'!APV:APV,"1")</f>
        <v>2</v>
      </c>
    </row>
    <row r="132" spans="1:17" ht="15.5" x14ac:dyDescent="0.35">
      <c r="A132" s="38" t="s">
        <v>1735</v>
      </c>
    </row>
    <row r="133" spans="1:17" ht="28" x14ac:dyDescent="0.3">
      <c r="A133" s="13" t="s">
        <v>1647</v>
      </c>
      <c r="B133" s="13" t="s">
        <v>1675</v>
      </c>
      <c r="C133" s="13" t="s">
        <v>1676</v>
      </c>
      <c r="D133" s="13" t="s">
        <v>1650</v>
      </c>
      <c r="E133" s="13" t="s">
        <v>1651</v>
      </c>
      <c r="F133" s="13" t="s">
        <v>1677</v>
      </c>
      <c r="G133" s="13" t="s">
        <v>1678</v>
      </c>
      <c r="H133" s="13" t="s">
        <v>1679</v>
      </c>
      <c r="I133" s="13" t="s">
        <v>1680</v>
      </c>
      <c r="J133" s="13" t="s">
        <v>1664</v>
      </c>
      <c r="K133" s="13" t="s">
        <v>1642</v>
      </c>
      <c r="L133" s="13" t="s">
        <v>1625</v>
      </c>
    </row>
    <row r="134" spans="1:17" x14ac:dyDescent="0.3">
      <c r="A134" s="32">
        <f>COUNTIF('GMI_Cleaned Data'!APY:APY,"1")</f>
        <v>2</v>
      </c>
      <c r="B134" s="32">
        <f>COUNTIF('GMI_Cleaned Data'!APZ:APZ,"1")</f>
        <v>0</v>
      </c>
      <c r="C134" s="32">
        <f>COUNTIF('GMI_Cleaned Data'!AQA:AQA,"1")</f>
        <v>0</v>
      </c>
      <c r="D134" s="32">
        <f>COUNTIF('GMI_Cleaned Data'!AQB:AQB,"1")</f>
        <v>1</v>
      </c>
      <c r="E134" s="32">
        <f>COUNTIF('GMI_Cleaned Data'!AQC:AQC,"1")</f>
        <v>1</v>
      </c>
      <c r="F134" s="32">
        <f>COUNTIF('GMI_Cleaned Data'!AQD:AQD,"1")</f>
        <v>0</v>
      </c>
      <c r="G134" s="32">
        <f>COUNTIF('GMI_Cleaned Data'!AQE:AQE,"1")</f>
        <v>0</v>
      </c>
      <c r="H134" s="32">
        <f>COUNTIF('GMI_Cleaned Data'!AQF:AQF,"1")</f>
        <v>0</v>
      </c>
      <c r="I134" s="32">
        <f>COUNTIF('GMI_Cleaned Data'!AQG:AQG,"1")</f>
        <v>0</v>
      </c>
      <c r="J134" s="32">
        <f>COUNTIF('GMI_Cleaned Data'!AQH:AQH,"1")</f>
        <v>1</v>
      </c>
      <c r="K134" s="32">
        <f>COUNTIF('GMI_Cleaned Data'!AQI:AQI,"1")</f>
        <v>0</v>
      </c>
      <c r="L134" s="32">
        <f>COUNTIF('GMI_Cleaned Data'!AQJ:AQJ,"1")</f>
        <v>0</v>
      </c>
    </row>
    <row r="136" spans="1:17" ht="15.5" x14ac:dyDescent="0.35">
      <c r="A136" s="38" t="s">
        <v>1734</v>
      </c>
    </row>
    <row r="137" spans="1:17" s="45" customFormat="1" ht="84" x14ac:dyDescent="0.35">
      <c r="A137" s="44" t="s">
        <v>1667</v>
      </c>
      <c r="B137" s="44" t="s">
        <v>1843</v>
      </c>
      <c r="C137" s="44" t="s">
        <v>1844</v>
      </c>
      <c r="D137" s="44" t="s">
        <v>1845</v>
      </c>
      <c r="E137" s="44" t="s">
        <v>1846</v>
      </c>
      <c r="F137" s="44" t="s">
        <v>1847</v>
      </c>
      <c r="G137" s="44" t="s">
        <v>1848</v>
      </c>
      <c r="H137" s="44" t="s">
        <v>1849</v>
      </c>
      <c r="I137" s="44" t="s">
        <v>1850</v>
      </c>
      <c r="J137" s="44" t="s">
        <v>1851</v>
      </c>
      <c r="K137" s="44" t="s">
        <v>1852</v>
      </c>
      <c r="L137" s="44" t="s">
        <v>1853</v>
      </c>
      <c r="M137" s="44" t="s">
        <v>1854</v>
      </c>
      <c r="N137" s="44" t="s">
        <v>1855</v>
      </c>
      <c r="O137" s="44" t="s">
        <v>1856</v>
      </c>
      <c r="P137" s="44" t="s">
        <v>1642</v>
      </c>
      <c r="Q137" s="44" t="s">
        <v>1625</v>
      </c>
    </row>
    <row r="138" spans="1:17" x14ac:dyDescent="0.3">
      <c r="A138" s="7">
        <f>COUNTIF('GMI_Cleaned Data'!AQM:AQM,"1")</f>
        <v>2</v>
      </c>
      <c r="B138" s="7">
        <f>COUNTIF('GMI_Cleaned Data'!AQN:AQN,"1")</f>
        <v>1</v>
      </c>
      <c r="C138" s="7">
        <f>COUNTIF('GMI_Cleaned Data'!AQO:AQO,"1")</f>
        <v>1</v>
      </c>
      <c r="D138" s="7">
        <f>COUNTIF('GMI_Cleaned Data'!AQP:AQP,"1")</f>
        <v>2</v>
      </c>
      <c r="E138" s="7">
        <f>COUNTIF('GMI_Cleaned Data'!AQQ:AQQ,"1")</f>
        <v>2</v>
      </c>
      <c r="F138" s="7">
        <f>COUNTIF('GMI_Cleaned Data'!AQR:AQR,"1")</f>
        <v>1</v>
      </c>
      <c r="G138" s="7">
        <f>COUNTIF('GMI_Cleaned Data'!AQS:AQS,"1")</f>
        <v>0</v>
      </c>
      <c r="H138" s="7">
        <f>COUNTIF('GMI_Cleaned Data'!AQT:AQT,"1")</f>
        <v>0</v>
      </c>
      <c r="I138" s="7">
        <f>COUNTIF('GMI_Cleaned Data'!AQU:AQU,"1")</f>
        <v>0</v>
      </c>
      <c r="J138" s="7">
        <f>COUNTIF('GMI_Cleaned Data'!AQV:AQV,"1")</f>
        <v>0</v>
      </c>
      <c r="K138" s="7">
        <f>COUNTIF('GMI_Cleaned Data'!AQW:AQW,"1")</f>
        <v>0</v>
      </c>
      <c r="L138" s="7">
        <f>COUNTIF('GMI_Cleaned Data'!AQX:AQX,"1")</f>
        <v>1</v>
      </c>
      <c r="M138" s="7">
        <f>COUNTIF('GMI_Cleaned Data'!AQY:AQY,"1")</f>
        <v>0</v>
      </c>
      <c r="N138" s="7">
        <f>COUNTIF('GMI_Cleaned Data'!AQZ:AQZ,"1")</f>
        <v>1</v>
      </c>
      <c r="O138" s="7">
        <f>COUNTIF('GMI_Cleaned Data'!ARA:ARA,"1")</f>
        <v>0</v>
      </c>
      <c r="P138" s="7">
        <f>COUNTIF('GMI_Cleaned Data'!ARB:ARB,"1")</f>
        <v>0</v>
      </c>
    </row>
    <row r="140" spans="1:17" ht="15.5" x14ac:dyDescent="0.35">
      <c r="A140" s="38" t="s">
        <v>1778</v>
      </c>
    </row>
    <row r="141" spans="1:17" x14ac:dyDescent="0.3">
      <c r="A141" s="7"/>
      <c r="B141" s="13" t="s">
        <v>1612</v>
      </c>
      <c r="C141" s="13" t="s">
        <v>1611</v>
      </c>
    </row>
    <row r="142" spans="1:17" x14ac:dyDescent="0.3">
      <c r="A142" s="7" t="s">
        <v>1609</v>
      </c>
      <c r="B142" s="48">
        <f>COUNTIF('GMI_Cleaned Data'!ARE:ARE,"OUI")</f>
        <v>0</v>
      </c>
      <c r="C142" s="48">
        <f>COUNTIF('GMI_Cleaned Data'!ARE:ARE,"non")</f>
        <v>3</v>
      </c>
    </row>
    <row r="143" spans="1:17" x14ac:dyDescent="0.3">
      <c r="A143" s="7" t="s">
        <v>1610</v>
      </c>
      <c r="B143" s="12">
        <f>(B142/$B$2)</f>
        <v>0</v>
      </c>
      <c r="C143" s="12">
        <f>(C142/$B$2)</f>
        <v>1</v>
      </c>
    </row>
    <row r="146" spans="1:13" ht="15.5" x14ac:dyDescent="0.35">
      <c r="A146" s="14" t="s">
        <v>1736</v>
      </c>
    </row>
    <row r="148" spans="1:13" ht="70" x14ac:dyDescent="0.35">
      <c r="A148" s="13" t="s">
        <v>1685</v>
      </c>
      <c r="B148" s="13" t="s">
        <v>1857</v>
      </c>
      <c r="C148" s="13" t="s">
        <v>1858</v>
      </c>
      <c r="D148" s="13" t="s">
        <v>1859</v>
      </c>
      <c r="E148" s="13" t="s">
        <v>1860</v>
      </c>
      <c r="F148" s="13" t="s">
        <v>1861</v>
      </c>
      <c r="G148" s="13" t="s">
        <v>1862</v>
      </c>
      <c r="H148" s="13" t="s">
        <v>1642</v>
      </c>
      <c r="I148" s="13" t="s">
        <v>1607</v>
      </c>
      <c r="K148" s="31"/>
      <c r="L148" s="31"/>
      <c r="M148" s="31"/>
    </row>
    <row r="149" spans="1:13" ht="14.5" x14ac:dyDescent="0.35">
      <c r="A149" s="32">
        <f>COUNTIF('GMI_Cleaned Data'!ASJ:ASJ,"1")</f>
        <v>2</v>
      </c>
      <c r="B149" s="32">
        <f>COUNTIF('GMI_Cleaned Data'!ASK:ASK,"1")</f>
        <v>1</v>
      </c>
      <c r="C149" s="32">
        <f>COUNTIF('GMI_Cleaned Data'!ASL:ASL,"1")</f>
        <v>1</v>
      </c>
      <c r="D149" s="32">
        <f>COUNTIF('GMI_Cleaned Data'!ASM:ASM,"1")</f>
        <v>2</v>
      </c>
      <c r="E149" s="32">
        <f>COUNTIF('GMI_Cleaned Data'!ASN:ASN,"1")</f>
        <v>2</v>
      </c>
      <c r="F149" s="32">
        <f>COUNTIF('GMI_Cleaned Data'!ASO:ASO,"1")</f>
        <v>2</v>
      </c>
      <c r="G149" s="32">
        <f>COUNTIF('GMI_Cleaned Data'!ASP:ASP,"1")</f>
        <v>1</v>
      </c>
      <c r="H149" s="32">
        <f>COUNTIF('GMI_Cleaned Data'!ASQ:ASQ,"1")</f>
        <v>0</v>
      </c>
      <c r="I149" s="32">
        <f>COUNTIF('GMI_Cleaned Data'!ASR:ASR,"1")</f>
        <v>0</v>
      </c>
      <c r="J149"/>
      <c r="K149" s="31"/>
      <c r="L149" s="31"/>
      <c r="M149" s="31"/>
    </row>
  </sheetData>
  <conditionalFormatting sqref="B33:E33">
    <cfRule type="colorScale" priority="29">
      <colorScale>
        <cfvo type="min"/>
        <cfvo type="max"/>
        <color theme="6" tint="0.79998168889431442"/>
        <color theme="5" tint="0.39997558519241921"/>
      </colorScale>
    </cfRule>
  </conditionalFormatting>
  <conditionalFormatting sqref="B37:K38 C39:K39 B42:K43 B41:J41">
    <cfRule type="colorScale" priority="28">
      <colorScale>
        <cfvo type="min"/>
        <cfvo type="max"/>
        <color theme="6" tint="0.79998168889431442"/>
        <color theme="5" tint="0.39997558519241921"/>
      </colorScale>
    </cfRule>
  </conditionalFormatting>
  <conditionalFormatting sqref="A57:J57">
    <cfRule type="colorScale" priority="27">
      <colorScale>
        <cfvo type="min"/>
        <cfvo type="max"/>
        <color theme="6" tint="0.79998168889431442"/>
        <color theme="5" tint="0.39997558519241921"/>
      </colorScale>
    </cfRule>
  </conditionalFormatting>
  <conditionalFormatting sqref="B61:E61">
    <cfRule type="colorScale" priority="26">
      <colorScale>
        <cfvo type="min"/>
        <cfvo type="max"/>
        <color theme="6" tint="0.79998168889431442"/>
        <color theme="5" tint="0.39997558519241921"/>
      </colorScale>
    </cfRule>
  </conditionalFormatting>
  <conditionalFormatting sqref="B61:G61">
    <cfRule type="colorScale" priority="25">
      <colorScale>
        <cfvo type="min"/>
        <cfvo type="max"/>
        <color theme="6" tint="0.79998168889431442"/>
        <color theme="5" tint="0.39997558519241921"/>
      </colorScale>
    </cfRule>
  </conditionalFormatting>
  <conditionalFormatting sqref="A65:H65">
    <cfRule type="colorScale" priority="24">
      <colorScale>
        <cfvo type="min"/>
        <cfvo type="max"/>
        <color theme="6" tint="0.79998168889431442"/>
        <color theme="5" tint="0.39997558519241921"/>
      </colorScale>
    </cfRule>
  </conditionalFormatting>
  <conditionalFormatting sqref="B69:E69">
    <cfRule type="colorScale" priority="23">
      <colorScale>
        <cfvo type="min"/>
        <cfvo type="max"/>
        <color theme="6" tint="0.79998168889431442"/>
        <color theme="5" tint="0.39997558519241921"/>
      </colorScale>
    </cfRule>
  </conditionalFormatting>
  <conditionalFormatting sqref="B69:G69">
    <cfRule type="colorScale" priority="22">
      <colorScale>
        <cfvo type="min"/>
        <cfvo type="max"/>
        <color theme="6" tint="0.79998168889431442"/>
        <color theme="5" tint="0.39997558519241921"/>
      </colorScale>
    </cfRule>
  </conditionalFormatting>
  <conditionalFormatting sqref="B83:E83">
    <cfRule type="colorScale" priority="21">
      <colorScale>
        <cfvo type="min"/>
        <cfvo type="max"/>
        <color theme="6" tint="0.79998168889431442"/>
        <color theme="5" tint="0.39997558519241921"/>
      </colorScale>
    </cfRule>
  </conditionalFormatting>
  <conditionalFormatting sqref="B102:H104 D105:H107">
    <cfRule type="colorScale" priority="19">
      <colorScale>
        <cfvo type="min"/>
        <cfvo type="max"/>
        <color theme="6" tint="0.79998168889431442"/>
        <color theme="5" tint="0.39997558519241921"/>
      </colorScale>
    </cfRule>
  </conditionalFormatting>
  <conditionalFormatting sqref="A51:I51">
    <cfRule type="colorScale" priority="18">
      <colorScale>
        <cfvo type="min"/>
        <cfvo type="max"/>
        <color theme="6" tint="0.79998168889431442"/>
        <color theme="5" tint="0.39997558519241921"/>
      </colorScale>
    </cfRule>
  </conditionalFormatting>
  <conditionalFormatting sqref="A121:G121">
    <cfRule type="colorScale" priority="17">
      <colorScale>
        <cfvo type="min"/>
        <cfvo type="max"/>
        <color theme="6" tint="0.79998168889431442"/>
        <color theme="5" tint="0.39997558519241921"/>
      </colorScale>
    </cfRule>
  </conditionalFormatting>
  <conditionalFormatting sqref="B114:G114">
    <cfRule type="colorScale" priority="16">
      <colorScale>
        <cfvo type="min"/>
        <cfvo type="max"/>
        <color theme="6" tint="0.79998168889431442"/>
        <color theme="5" tint="0.39997558519241921"/>
      </colorScale>
    </cfRule>
  </conditionalFormatting>
  <conditionalFormatting sqref="A130:E130">
    <cfRule type="colorScale" priority="15">
      <colorScale>
        <cfvo type="min"/>
        <cfvo type="max"/>
        <color theme="6" tint="0.79998168889431442"/>
        <color theme="5" tint="0.39997558519241921"/>
      </colorScale>
    </cfRule>
  </conditionalFormatting>
  <conditionalFormatting sqref="A134:L134">
    <cfRule type="colorScale" priority="14">
      <colorScale>
        <cfvo type="min"/>
        <cfvo type="max"/>
        <color theme="6" tint="0.79998168889431442"/>
        <color theme="5" tint="0.39997558519241921"/>
      </colorScale>
    </cfRule>
  </conditionalFormatting>
  <conditionalFormatting sqref="A138:P138">
    <cfRule type="colorScale" priority="13">
      <colorScale>
        <cfvo type="min"/>
        <cfvo type="max"/>
        <color theme="6" tint="0.79998168889431442"/>
        <color theme="5" tint="0.39997558519241921"/>
      </colorScale>
    </cfRule>
  </conditionalFormatting>
  <conditionalFormatting sqref="A149:I149">
    <cfRule type="colorScale" priority="12">
      <colorScale>
        <cfvo type="min"/>
        <cfvo type="max"/>
        <color theme="6" tint="0.79998168889431442"/>
        <color theme="5" tint="0.39997558519241921"/>
      </colorScale>
    </cfRule>
  </conditionalFormatting>
  <conditionalFormatting sqref="B6:I6">
    <cfRule type="colorScale" priority="11">
      <colorScale>
        <cfvo type="min"/>
        <cfvo type="max"/>
        <color theme="6" tint="0.79998168889431442"/>
        <color theme="5" tint="0.39997558519241921"/>
      </colorScale>
    </cfRule>
  </conditionalFormatting>
  <conditionalFormatting sqref="B91:H91">
    <cfRule type="colorScale" priority="10">
      <colorScale>
        <cfvo type="min"/>
        <cfvo type="max"/>
        <color theme="6" tint="0.79998168889431442"/>
        <color theme="5" tint="0.39997558519241921"/>
      </colorScale>
    </cfRule>
  </conditionalFormatting>
  <conditionalFormatting sqref="B87:H88 B92:H92">
    <cfRule type="colorScale" priority="30">
      <colorScale>
        <cfvo type="min"/>
        <cfvo type="max"/>
        <color theme="6" tint="0.79998168889431442"/>
        <color theme="5" tint="0.39997558519241921"/>
      </colorScale>
    </cfRule>
  </conditionalFormatting>
  <conditionalFormatting sqref="B10:D10">
    <cfRule type="colorScale" priority="9">
      <colorScale>
        <cfvo type="min"/>
        <cfvo type="max"/>
        <color theme="6" tint="0.79998168889431442"/>
        <color theme="5" tint="0.39997558519241921"/>
      </colorScale>
    </cfRule>
  </conditionalFormatting>
  <conditionalFormatting sqref="B20:C20">
    <cfRule type="colorScale" priority="8">
      <colorScale>
        <cfvo type="min"/>
        <cfvo type="max"/>
        <color theme="6" tint="0.79998168889431442"/>
        <color theme="5" tint="0.39997558519241921"/>
      </colorScale>
    </cfRule>
  </conditionalFormatting>
  <conditionalFormatting sqref="B28:C28">
    <cfRule type="colorScale" priority="7">
      <colorScale>
        <cfvo type="min"/>
        <cfvo type="max"/>
        <color theme="6" tint="0.79998168889431442"/>
        <color theme="5" tint="0.39997558519241921"/>
      </colorScale>
    </cfRule>
  </conditionalFormatting>
  <conditionalFormatting sqref="B46:C46">
    <cfRule type="colorScale" priority="6">
      <colorScale>
        <cfvo type="min"/>
        <cfvo type="max"/>
        <color theme="6" tint="0.79998168889431442"/>
        <color theme="5" tint="0.39997558519241921"/>
      </colorScale>
    </cfRule>
  </conditionalFormatting>
  <conditionalFormatting sqref="B78:C78">
    <cfRule type="colorScale" priority="5">
      <colorScale>
        <cfvo type="min"/>
        <cfvo type="max"/>
        <color theme="6" tint="0.79998168889431442"/>
        <color theme="5" tint="0.39997558519241921"/>
      </colorScale>
    </cfRule>
  </conditionalFormatting>
  <conditionalFormatting sqref="B97:C97">
    <cfRule type="colorScale" priority="4">
      <colorScale>
        <cfvo type="min"/>
        <cfvo type="max"/>
        <color theme="6" tint="0.79998168889431442"/>
        <color theme="5" tint="0.39997558519241921"/>
      </colorScale>
    </cfRule>
  </conditionalFormatting>
  <conditionalFormatting sqref="B107:C107">
    <cfRule type="colorScale" priority="3">
      <colorScale>
        <cfvo type="min"/>
        <cfvo type="max"/>
        <color theme="6" tint="0.79998168889431442"/>
        <color theme="5" tint="0.39997558519241921"/>
      </colorScale>
    </cfRule>
  </conditionalFormatting>
  <conditionalFormatting sqref="B125:C125">
    <cfRule type="colorScale" priority="2">
      <colorScale>
        <cfvo type="min"/>
        <cfvo type="max"/>
        <color theme="6" tint="0.79998168889431442"/>
        <color theme="5" tint="0.39997558519241921"/>
      </colorScale>
    </cfRule>
  </conditionalFormatting>
  <conditionalFormatting sqref="B142:C142">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ASW35"/>
  <sheetViews>
    <sheetView zoomScale="70" zoomScaleNormal="70" workbookViewId="0">
      <pane xSplit="1" ySplit="1" topLeftCell="ZO2" activePane="bottomRight" state="frozen"/>
      <selection pane="topRight" activeCell="B1" sqref="B1"/>
      <selection pane="bottomLeft" activeCell="A2" sqref="A2"/>
      <selection pane="bottomRight" activeCell="ZS7" sqref="ZS7"/>
    </sheetView>
  </sheetViews>
  <sheetFormatPr defaultRowHeight="14" x14ac:dyDescent="0.3"/>
  <cols>
    <col min="1" max="1" width="22.54296875" style="1" customWidth="1"/>
    <col min="2" max="11" width="8.7265625" style="1"/>
    <col min="12" max="12" width="17" style="1" customWidth="1"/>
    <col min="13" max="13" width="11.90625" style="1" customWidth="1"/>
    <col min="14" max="18" width="8.7265625" style="1"/>
    <col min="19" max="19" width="17.7265625" style="1" customWidth="1"/>
    <col min="20" max="20" width="8.7265625" style="1"/>
    <col min="21" max="21" width="21.453125" style="6" customWidth="1"/>
    <col min="22" max="22" width="8.7265625" style="1"/>
    <col min="23" max="23" width="18.90625" style="1" customWidth="1"/>
    <col min="24" max="35" width="8.7265625" style="1"/>
    <col min="36" max="36" width="11.08984375" style="1" customWidth="1"/>
    <col min="37" max="37" width="8.7265625" style="1"/>
    <col min="38" max="38" width="17.7265625" style="1" customWidth="1"/>
    <col min="39" max="39" width="8.7265625" style="1"/>
    <col min="40" max="40" width="10" style="1" customWidth="1"/>
    <col min="41" max="60" width="8.7265625" style="1"/>
    <col min="61" max="61" width="11.54296875" style="1" customWidth="1"/>
    <col min="62" max="699" width="8.7265625" style="1"/>
    <col min="700" max="700" width="8.7265625" style="3"/>
    <col min="701" max="710" width="8.7265625" style="1"/>
    <col min="711" max="711" width="13.08984375" style="1" customWidth="1"/>
    <col min="712" max="1189" width="8.7265625" style="1"/>
    <col min="1190" max="1190" width="9" style="1" bestFit="1" customWidth="1"/>
    <col min="1191" max="1192" width="8.7265625" style="1"/>
    <col min="1193" max="1193" width="8.81640625" style="1" bestFit="1" customWidth="1"/>
    <col min="1194" max="16384" width="8.7265625" style="1"/>
  </cols>
  <sheetData>
    <row r="1" spans="1:1193" x14ac:dyDescent="0.3">
      <c r="A1" s="1" t="s">
        <v>1189</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6"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 t="s">
        <v>254</v>
      </c>
      <c r="IW1" s="1" t="s">
        <v>255</v>
      </c>
      <c r="IX1" s="1" t="s">
        <v>256</v>
      </c>
      <c r="IY1" s="1" t="s">
        <v>257</v>
      </c>
      <c r="IZ1" s="1" t="s">
        <v>258</v>
      </c>
      <c r="JA1" s="1" t="s">
        <v>259</v>
      </c>
      <c r="JB1" s="1" t="s">
        <v>260</v>
      </c>
      <c r="JC1" s="1" t="s">
        <v>261</v>
      </c>
      <c r="JD1" s="1" t="s">
        <v>262</v>
      </c>
      <c r="JE1" s="1" t="s">
        <v>263</v>
      </c>
      <c r="JF1" s="1" t="s">
        <v>264</v>
      </c>
      <c r="JG1" s="1" t="s">
        <v>265</v>
      </c>
      <c r="JH1" s="1" t="s">
        <v>266</v>
      </c>
      <c r="JI1" s="1" t="s">
        <v>267</v>
      </c>
      <c r="JJ1" s="1" t="s">
        <v>268</v>
      </c>
      <c r="JK1" s="1" t="s">
        <v>269</v>
      </c>
      <c r="JL1" s="1" t="s">
        <v>270</v>
      </c>
      <c r="JM1" s="1" t="s">
        <v>271</v>
      </c>
      <c r="JN1" s="1" t="s">
        <v>272</v>
      </c>
      <c r="JO1" s="1" t="s">
        <v>273</v>
      </c>
      <c r="JP1" s="1" t="s">
        <v>274</v>
      </c>
      <c r="JQ1" s="1" t="s">
        <v>275</v>
      </c>
      <c r="JR1" s="1" t="s">
        <v>276</v>
      </c>
      <c r="JS1" s="1" t="s">
        <v>277</v>
      </c>
      <c r="JT1" s="1" t="s">
        <v>278</v>
      </c>
      <c r="JU1" s="1" t="s">
        <v>279</v>
      </c>
      <c r="JV1" s="1" t="s">
        <v>280</v>
      </c>
      <c r="JW1" s="1" t="s">
        <v>281</v>
      </c>
      <c r="JX1" s="1" t="s">
        <v>282</v>
      </c>
      <c r="JY1" s="1" t="s">
        <v>283</v>
      </c>
      <c r="JZ1" s="1" t="s">
        <v>284</v>
      </c>
      <c r="KA1" s="1" t="s">
        <v>285</v>
      </c>
      <c r="KB1" s="1" t="s">
        <v>286</v>
      </c>
      <c r="KC1" s="1" t="s">
        <v>287</v>
      </c>
      <c r="KD1" s="1" t="s">
        <v>288</v>
      </c>
      <c r="KE1" s="1" t="s">
        <v>289</v>
      </c>
      <c r="KF1" s="1" t="s">
        <v>290</v>
      </c>
      <c r="KG1" s="1" t="s">
        <v>291</v>
      </c>
      <c r="KH1" s="1" t="s">
        <v>292</v>
      </c>
      <c r="KI1" s="1" t="s">
        <v>293</v>
      </c>
      <c r="KJ1" s="1" t="s">
        <v>294</v>
      </c>
      <c r="KK1" s="1" t="s">
        <v>295</v>
      </c>
      <c r="KL1" s="1" t="s">
        <v>296</v>
      </c>
      <c r="KM1" s="1" t="s">
        <v>297</v>
      </c>
      <c r="KN1" s="1" t="s">
        <v>298</v>
      </c>
      <c r="KO1" s="1" t="s">
        <v>299</v>
      </c>
      <c r="KP1" s="1" t="s">
        <v>300</v>
      </c>
      <c r="KQ1" s="1" t="s">
        <v>301</v>
      </c>
      <c r="KR1" s="1" t="s">
        <v>302</v>
      </c>
      <c r="KS1" s="1" t="s">
        <v>303</v>
      </c>
      <c r="KT1" s="1" t="s">
        <v>304</v>
      </c>
      <c r="KU1" s="1" t="s">
        <v>305</v>
      </c>
      <c r="KV1" s="1" t="s">
        <v>306</v>
      </c>
      <c r="KW1" s="1" t="s">
        <v>307</v>
      </c>
      <c r="KX1" s="1" t="s">
        <v>308</v>
      </c>
      <c r="KY1" s="1" t="s">
        <v>309</v>
      </c>
      <c r="KZ1" s="1" t="s">
        <v>310</v>
      </c>
      <c r="LA1" s="1" t="s">
        <v>311</v>
      </c>
      <c r="LB1" s="1" t="s">
        <v>312</v>
      </c>
      <c r="LC1" s="1" t="s">
        <v>313</v>
      </c>
      <c r="LD1" s="1" t="s">
        <v>314</v>
      </c>
      <c r="LE1" s="1" t="s">
        <v>315</v>
      </c>
      <c r="LF1" s="1" t="s">
        <v>316</v>
      </c>
      <c r="LG1" s="1" t="s">
        <v>317</v>
      </c>
      <c r="LH1" s="1" t="s">
        <v>318</v>
      </c>
      <c r="LI1" s="1" t="s">
        <v>319</v>
      </c>
      <c r="LJ1" s="1" t="s">
        <v>320</v>
      </c>
      <c r="LK1" s="1" t="s">
        <v>321</v>
      </c>
      <c r="LL1" s="1" t="s">
        <v>322</v>
      </c>
      <c r="LM1" s="1" t="s">
        <v>323</v>
      </c>
      <c r="LN1" s="1" t="s">
        <v>324</v>
      </c>
      <c r="LO1" s="1" t="s">
        <v>325</v>
      </c>
      <c r="LP1" s="1" t="s">
        <v>326</v>
      </c>
      <c r="LQ1" s="1" t="s">
        <v>327</v>
      </c>
      <c r="LR1" s="1" t="s">
        <v>328</v>
      </c>
      <c r="LS1" s="1" t="s">
        <v>329</v>
      </c>
      <c r="LT1" s="1" t="s">
        <v>330</v>
      </c>
      <c r="LU1" s="1" t="s">
        <v>331</v>
      </c>
      <c r="LV1" s="1" t="s">
        <v>332</v>
      </c>
      <c r="LW1" s="1" t="s">
        <v>333</v>
      </c>
      <c r="LX1" s="1" t="s">
        <v>334</v>
      </c>
      <c r="LY1" s="1" t="s">
        <v>335</v>
      </c>
      <c r="LZ1" s="1" t="s">
        <v>336</v>
      </c>
      <c r="MA1" s="1" t="s">
        <v>337</v>
      </c>
      <c r="MB1" s="1" t="s">
        <v>338</v>
      </c>
      <c r="MC1" s="1" t="s">
        <v>339</v>
      </c>
      <c r="MD1" s="1" t="s">
        <v>340</v>
      </c>
      <c r="ME1" s="1" t="s">
        <v>341</v>
      </c>
      <c r="MF1" s="1" t="s">
        <v>342</v>
      </c>
      <c r="MG1" s="1" t="s">
        <v>343</v>
      </c>
      <c r="MH1" s="1" t="s">
        <v>344</v>
      </c>
      <c r="MI1" s="1" t="s">
        <v>345</v>
      </c>
      <c r="MJ1" s="1" t="s">
        <v>346</v>
      </c>
      <c r="MK1" s="1" t="s">
        <v>347</v>
      </c>
      <c r="ML1" s="1" t="s">
        <v>348</v>
      </c>
      <c r="MM1" s="1" t="s">
        <v>349</v>
      </c>
      <c r="MN1" s="1" t="s">
        <v>350</v>
      </c>
      <c r="MO1" s="1" t="s">
        <v>351</v>
      </c>
      <c r="MP1" s="1" t="s">
        <v>352</v>
      </c>
      <c r="MQ1" s="1" t="s">
        <v>353</v>
      </c>
      <c r="MR1" s="1" t="s">
        <v>354</v>
      </c>
      <c r="MS1" s="1" t="s">
        <v>355</v>
      </c>
      <c r="MT1" s="1" t="s">
        <v>356</v>
      </c>
      <c r="MU1" s="1" t="s">
        <v>357</v>
      </c>
      <c r="MV1" s="1" t="s">
        <v>358</v>
      </c>
      <c r="MW1" s="1" t="s">
        <v>359</v>
      </c>
      <c r="MX1" s="1" t="s">
        <v>360</v>
      </c>
      <c r="MY1" s="1" t="s">
        <v>361</v>
      </c>
      <c r="MZ1" s="1" t="s">
        <v>362</v>
      </c>
      <c r="NA1" s="1" t="s">
        <v>363</v>
      </c>
      <c r="NB1" s="1" t="s">
        <v>364</v>
      </c>
      <c r="NC1" s="1" t="s">
        <v>365</v>
      </c>
      <c r="ND1" s="1" t="s">
        <v>366</v>
      </c>
      <c r="NE1" s="1" t="s">
        <v>367</v>
      </c>
      <c r="NF1" s="1" t="s">
        <v>368</v>
      </c>
      <c r="NG1" s="1" t="s">
        <v>369</v>
      </c>
      <c r="NH1" s="1" t="s">
        <v>370</v>
      </c>
      <c r="NI1" s="1" t="s">
        <v>371</v>
      </c>
      <c r="NJ1" s="1" t="s">
        <v>372</v>
      </c>
      <c r="NK1" s="1" t="s">
        <v>373</v>
      </c>
      <c r="NL1" s="1" t="s">
        <v>374</v>
      </c>
      <c r="NM1" s="1" t="s">
        <v>375</v>
      </c>
      <c r="NN1" s="1" t="s">
        <v>376</v>
      </c>
      <c r="NO1" s="1" t="s">
        <v>377</v>
      </c>
      <c r="NP1" s="1" t="s">
        <v>378</v>
      </c>
      <c r="NQ1" s="1" t="s">
        <v>379</v>
      </c>
      <c r="NR1" s="1" t="s">
        <v>380</v>
      </c>
      <c r="NS1" s="1" t="s">
        <v>381</v>
      </c>
      <c r="NT1" s="1" t="s">
        <v>382</v>
      </c>
      <c r="NU1" s="1" t="s">
        <v>383</v>
      </c>
      <c r="NV1" s="1" t="s">
        <v>384</v>
      </c>
      <c r="NW1" s="1" t="s">
        <v>385</v>
      </c>
      <c r="NX1" s="1" t="s">
        <v>386</v>
      </c>
      <c r="NY1" s="1" t="s">
        <v>387</v>
      </c>
      <c r="NZ1" s="1" t="s">
        <v>388</v>
      </c>
      <c r="OA1" s="1" t="s">
        <v>389</v>
      </c>
      <c r="OB1" s="1" t="s">
        <v>390</v>
      </c>
      <c r="OC1" s="1" t="s">
        <v>391</v>
      </c>
      <c r="OD1" s="1" t="s">
        <v>392</v>
      </c>
      <c r="OE1" s="1" t="s">
        <v>393</v>
      </c>
      <c r="OF1" s="1" t="s">
        <v>394</v>
      </c>
      <c r="OG1" s="1" t="s">
        <v>395</v>
      </c>
      <c r="OH1" s="1" t="s">
        <v>396</v>
      </c>
      <c r="OI1" s="1" t="s">
        <v>397</v>
      </c>
      <c r="OJ1" s="1" t="s">
        <v>398</v>
      </c>
      <c r="OK1" s="1" t="s">
        <v>399</v>
      </c>
      <c r="OL1" s="1" t="s">
        <v>400</v>
      </c>
      <c r="OM1" s="1" t="s">
        <v>401</v>
      </c>
      <c r="ON1" s="1" t="s">
        <v>402</v>
      </c>
      <c r="OO1" s="1" t="s">
        <v>403</v>
      </c>
      <c r="OP1" s="1" t="s">
        <v>404</v>
      </c>
      <c r="OQ1" s="1" t="s">
        <v>405</v>
      </c>
      <c r="OR1" s="1" t="s">
        <v>406</v>
      </c>
      <c r="OS1" s="1" t="s">
        <v>407</v>
      </c>
      <c r="OT1" s="1" t="s">
        <v>408</v>
      </c>
      <c r="OU1" s="1" t="s">
        <v>409</v>
      </c>
      <c r="OV1" s="1" t="s">
        <v>410</v>
      </c>
      <c r="OW1" s="1" t="s">
        <v>411</v>
      </c>
      <c r="OX1" s="1" t="s">
        <v>412</v>
      </c>
      <c r="OY1" s="1" t="s">
        <v>413</v>
      </c>
      <c r="OZ1" s="1" t="s">
        <v>414</v>
      </c>
      <c r="PA1" s="1" t="s">
        <v>415</v>
      </c>
      <c r="PB1" s="1" t="s">
        <v>416</v>
      </c>
      <c r="PC1" s="1" t="s">
        <v>417</v>
      </c>
      <c r="PD1" s="1" t="s">
        <v>418</v>
      </c>
      <c r="PE1" s="1" t="s">
        <v>419</v>
      </c>
      <c r="PF1" s="1" t="s">
        <v>420</v>
      </c>
      <c r="PG1" s="1" t="s">
        <v>421</v>
      </c>
      <c r="PH1" s="1" t="s">
        <v>422</v>
      </c>
      <c r="PI1" s="1" t="s">
        <v>423</v>
      </c>
      <c r="PJ1" s="1" t="s">
        <v>424</v>
      </c>
      <c r="PK1" s="1" t="s">
        <v>425</v>
      </c>
      <c r="PL1" s="1" t="s">
        <v>426</v>
      </c>
      <c r="PM1" s="1" t="s">
        <v>427</v>
      </c>
      <c r="PN1" s="1" t="s">
        <v>428</v>
      </c>
      <c r="PO1" s="1" t="s">
        <v>429</v>
      </c>
      <c r="PP1" s="1" t="s">
        <v>430</v>
      </c>
      <c r="PQ1" s="1" t="s">
        <v>431</v>
      </c>
      <c r="PR1" s="1" t="s">
        <v>432</v>
      </c>
      <c r="PS1" s="1" t="s">
        <v>433</v>
      </c>
      <c r="PT1" s="1" t="s">
        <v>434</v>
      </c>
      <c r="PU1" s="1" t="s">
        <v>435</v>
      </c>
      <c r="PV1" s="1" t="s">
        <v>436</v>
      </c>
      <c r="PW1" s="1" t="s">
        <v>437</v>
      </c>
      <c r="PX1" s="1" t="s">
        <v>438</v>
      </c>
      <c r="PY1" s="1" t="s">
        <v>439</v>
      </c>
      <c r="PZ1" s="1" t="s">
        <v>440</v>
      </c>
      <c r="QA1" s="1" t="s">
        <v>441</v>
      </c>
      <c r="QB1" s="1" t="s">
        <v>442</v>
      </c>
      <c r="QC1" s="1" t="s">
        <v>443</v>
      </c>
      <c r="QD1" s="1" t="s">
        <v>444</v>
      </c>
      <c r="QE1" s="1" t="s">
        <v>445</v>
      </c>
      <c r="QF1" s="1" t="s">
        <v>446</v>
      </c>
      <c r="QG1" s="1" t="s">
        <v>447</v>
      </c>
      <c r="QH1" s="1" t="s">
        <v>448</v>
      </c>
      <c r="QI1" s="1" t="s">
        <v>449</v>
      </c>
      <c r="QJ1" s="1" t="s">
        <v>450</v>
      </c>
      <c r="QK1" s="1" t="s">
        <v>451</v>
      </c>
      <c r="QL1" s="1" t="s">
        <v>452</v>
      </c>
      <c r="QM1" s="1" t="s">
        <v>453</v>
      </c>
      <c r="QN1" s="1" t="s">
        <v>454</v>
      </c>
      <c r="QO1" s="1" t="s">
        <v>455</v>
      </c>
      <c r="QP1" s="1" t="s">
        <v>456</v>
      </c>
      <c r="QQ1" s="1" t="s">
        <v>457</v>
      </c>
      <c r="QR1" s="1" t="s">
        <v>458</v>
      </c>
      <c r="QS1" s="1" t="s">
        <v>459</v>
      </c>
      <c r="QT1" s="1" t="s">
        <v>460</v>
      </c>
      <c r="QU1" s="1" t="s">
        <v>461</v>
      </c>
      <c r="QV1" s="1" t="s">
        <v>462</v>
      </c>
      <c r="QW1" s="1" t="s">
        <v>463</v>
      </c>
      <c r="QX1" s="1" t="s">
        <v>464</v>
      </c>
      <c r="QY1" s="1" t="s">
        <v>465</v>
      </c>
      <c r="QZ1" s="1" t="s">
        <v>466</v>
      </c>
      <c r="RA1" s="1" t="s">
        <v>467</v>
      </c>
      <c r="RB1" s="1" t="s">
        <v>468</v>
      </c>
      <c r="RC1" s="1" t="s">
        <v>469</v>
      </c>
      <c r="RD1" s="1" t="s">
        <v>470</v>
      </c>
      <c r="RE1" s="1" t="s">
        <v>471</v>
      </c>
      <c r="RF1" s="1" t="s">
        <v>472</v>
      </c>
      <c r="RG1" s="1" t="s">
        <v>473</v>
      </c>
      <c r="RH1" s="1" t="s">
        <v>474</v>
      </c>
      <c r="RI1" s="1" t="s">
        <v>475</v>
      </c>
      <c r="RJ1" s="1" t="s">
        <v>476</v>
      </c>
      <c r="RK1" s="1" t="s">
        <v>477</v>
      </c>
      <c r="RL1" s="1" t="s">
        <v>478</v>
      </c>
      <c r="RM1" s="1" t="s">
        <v>479</v>
      </c>
      <c r="RN1" s="1" t="s">
        <v>480</v>
      </c>
      <c r="RO1" s="1" t="s">
        <v>481</v>
      </c>
      <c r="RP1" s="1" t="s">
        <v>482</v>
      </c>
      <c r="RQ1" s="1" t="s">
        <v>483</v>
      </c>
      <c r="RR1" s="1" t="s">
        <v>484</v>
      </c>
      <c r="RS1" s="1" t="s">
        <v>485</v>
      </c>
      <c r="RT1" s="1" t="s">
        <v>486</v>
      </c>
      <c r="RU1" s="1" t="s">
        <v>487</v>
      </c>
      <c r="RV1" s="1" t="s">
        <v>488</v>
      </c>
      <c r="RW1" s="1" t="s">
        <v>489</v>
      </c>
      <c r="RX1" s="1" t="s">
        <v>490</v>
      </c>
      <c r="RY1" s="1" t="s">
        <v>491</v>
      </c>
      <c r="RZ1" s="1" t="s">
        <v>492</v>
      </c>
      <c r="SA1" s="1" t="s">
        <v>493</v>
      </c>
      <c r="SB1" s="1" t="s">
        <v>494</v>
      </c>
      <c r="SC1" s="1" t="s">
        <v>495</v>
      </c>
      <c r="SD1" s="1" t="s">
        <v>496</v>
      </c>
      <c r="SE1" s="1" t="s">
        <v>497</v>
      </c>
      <c r="SF1" s="1" t="s">
        <v>498</v>
      </c>
      <c r="SG1" s="1" t="s">
        <v>499</v>
      </c>
      <c r="SH1" s="1" t="s">
        <v>500</v>
      </c>
      <c r="SI1" s="1" t="s">
        <v>501</v>
      </c>
      <c r="SJ1" s="1" t="s">
        <v>502</v>
      </c>
      <c r="SK1" s="1" t="s">
        <v>503</v>
      </c>
      <c r="SL1" s="1" t="s">
        <v>504</v>
      </c>
      <c r="SM1" s="1" t="s">
        <v>505</v>
      </c>
      <c r="SN1" s="1" t="s">
        <v>506</v>
      </c>
      <c r="SO1" s="1" t="s">
        <v>507</v>
      </c>
      <c r="SP1" s="1" t="s">
        <v>508</v>
      </c>
      <c r="SQ1" s="1" t="s">
        <v>509</v>
      </c>
      <c r="SR1" s="1" t="s">
        <v>510</v>
      </c>
      <c r="SS1" s="1" t="s">
        <v>511</v>
      </c>
      <c r="ST1" s="1" t="s">
        <v>512</v>
      </c>
      <c r="SU1" s="1" t="s">
        <v>513</v>
      </c>
      <c r="SV1" s="1" t="s">
        <v>514</v>
      </c>
      <c r="SW1" s="1" t="s">
        <v>515</v>
      </c>
      <c r="SX1" s="1" t="s">
        <v>516</v>
      </c>
      <c r="SY1" s="1" t="s">
        <v>517</v>
      </c>
      <c r="SZ1" s="1" t="s">
        <v>518</v>
      </c>
      <c r="TA1" s="1" t="s">
        <v>519</v>
      </c>
      <c r="TB1" s="1" t="s">
        <v>520</v>
      </c>
      <c r="TC1" s="1" t="s">
        <v>521</v>
      </c>
      <c r="TD1" s="1" t="s">
        <v>522</v>
      </c>
      <c r="TE1" s="1" t="s">
        <v>523</v>
      </c>
      <c r="TF1" s="1" t="s">
        <v>524</v>
      </c>
      <c r="TG1" s="1" t="s">
        <v>525</v>
      </c>
      <c r="TH1" s="1" t="s">
        <v>526</v>
      </c>
      <c r="TI1" s="1" t="s">
        <v>527</v>
      </c>
      <c r="TJ1" s="1" t="s">
        <v>528</v>
      </c>
      <c r="TK1" s="1" t="s">
        <v>529</v>
      </c>
      <c r="TL1" s="1" t="s">
        <v>530</v>
      </c>
      <c r="TM1" s="1" t="s">
        <v>531</v>
      </c>
      <c r="TN1" s="1" t="s">
        <v>532</v>
      </c>
      <c r="TO1" s="1" t="s">
        <v>533</v>
      </c>
      <c r="TP1" s="1" t="s">
        <v>534</v>
      </c>
      <c r="TQ1" s="1" t="s">
        <v>535</v>
      </c>
      <c r="TR1" s="1" t="s">
        <v>536</v>
      </c>
      <c r="TS1" s="1" t="s">
        <v>537</v>
      </c>
      <c r="TT1" s="1" t="s">
        <v>538</v>
      </c>
      <c r="TU1" s="1" t="s">
        <v>539</v>
      </c>
      <c r="TV1" s="1" t="s">
        <v>540</v>
      </c>
      <c r="TW1" s="1" t="s">
        <v>541</v>
      </c>
      <c r="TX1" s="1" t="s">
        <v>542</v>
      </c>
      <c r="TY1" s="1" t="s">
        <v>543</v>
      </c>
      <c r="TZ1" s="1" t="s">
        <v>544</v>
      </c>
      <c r="UA1" s="1" t="s">
        <v>545</v>
      </c>
      <c r="UB1" s="1" t="s">
        <v>546</v>
      </c>
      <c r="UC1" s="1" t="s">
        <v>547</v>
      </c>
      <c r="UD1" s="1" t="s">
        <v>548</v>
      </c>
      <c r="UE1" s="1" t="s">
        <v>549</v>
      </c>
      <c r="UF1" s="1" t="s">
        <v>550</v>
      </c>
      <c r="UG1" s="1" t="s">
        <v>551</v>
      </c>
      <c r="UH1" s="1" t="s">
        <v>552</v>
      </c>
      <c r="UI1" s="1" t="s">
        <v>553</v>
      </c>
      <c r="UJ1" s="1" t="s">
        <v>554</v>
      </c>
      <c r="UK1" s="1" t="s">
        <v>555</v>
      </c>
      <c r="UL1" s="1" t="s">
        <v>556</v>
      </c>
      <c r="UM1" s="1" t="s">
        <v>557</v>
      </c>
      <c r="UN1" s="1" t="s">
        <v>558</v>
      </c>
      <c r="UO1" s="1" t="s">
        <v>559</v>
      </c>
      <c r="UP1" s="1" t="s">
        <v>560</v>
      </c>
      <c r="UQ1" s="1" t="s">
        <v>561</v>
      </c>
      <c r="UR1" s="1" t="s">
        <v>562</v>
      </c>
      <c r="US1" s="1" t="s">
        <v>563</v>
      </c>
      <c r="UT1" s="1" t="s">
        <v>564</v>
      </c>
      <c r="UU1" s="1" t="s">
        <v>565</v>
      </c>
      <c r="UV1" s="1" t="s">
        <v>566</v>
      </c>
      <c r="UW1" s="1" t="s">
        <v>567</v>
      </c>
      <c r="UX1" s="1" t="s">
        <v>568</v>
      </c>
      <c r="UY1" s="1" t="s">
        <v>569</v>
      </c>
      <c r="UZ1" s="1" t="s">
        <v>570</v>
      </c>
      <c r="VA1" s="1" t="s">
        <v>571</v>
      </c>
      <c r="VB1" s="1" t="s">
        <v>572</v>
      </c>
      <c r="VC1" s="1" t="s">
        <v>573</v>
      </c>
      <c r="VD1" s="1" t="s">
        <v>574</v>
      </c>
      <c r="VE1" s="1" t="s">
        <v>575</v>
      </c>
      <c r="VF1" s="1" t="s">
        <v>576</v>
      </c>
      <c r="VG1" s="1" t="s">
        <v>577</v>
      </c>
      <c r="VH1" s="1" t="s">
        <v>578</v>
      </c>
      <c r="VI1" s="1" t="s">
        <v>579</v>
      </c>
      <c r="VJ1" s="1" t="s">
        <v>580</v>
      </c>
      <c r="VK1" s="1" t="s">
        <v>581</v>
      </c>
      <c r="VL1" s="1" t="s">
        <v>582</v>
      </c>
      <c r="VM1" s="1" t="s">
        <v>583</v>
      </c>
      <c r="VN1" s="1" t="s">
        <v>584</v>
      </c>
      <c r="VO1" s="1" t="s">
        <v>585</v>
      </c>
      <c r="VP1" s="1" t="s">
        <v>586</v>
      </c>
      <c r="VQ1" s="1" t="s">
        <v>587</v>
      </c>
      <c r="VR1" s="1" t="s">
        <v>588</v>
      </c>
      <c r="VS1" s="1" t="s">
        <v>589</v>
      </c>
      <c r="VT1" s="1" t="s">
        <v>590</v>
      </c>
      <c r="VU1" s="1" t="s">
        <v>591</v>
      </c>
      <c r="VV1" s="1" t="s">
        <v>592</v>
      </c>
      <c r="VW1" s="1" t="s">
        <v>593</v>
      </c>
      <c r="VX1" s="1" t="s">
        <v>594</v>
      </c>
      <c r="VY1" s="1" t="s">
        <v>595</v>
      </c>
      <c r="VZ1" s="1" t="s">
        <v>596</v>
      </c>
      <c r="WA1" s="1" t="s">
        <v>597</v>
      </c>
      <c r="WB1" s="1" t="s">
        <v>598</v>
      </c>
      <c r="WC1" s="1" t="s">
        <v>599</v>
      </c>
      <c r="WD1" s="1" t="s">
        <v>600</v>
      </c>
      <c r="WE1" s="1" t="s">
        <v>601</v>
      </c>
      <c r="WF1" s="1" t="s">
        <v>602</v>
      </c>
      <c r="WG1" s="1" t="s">
        <v>603</v>
      </c>
      <c r="WH1" s="1" t="s">
        <v>604</v>
      </c>
      <c r="WI1" s="1" t="s">
        <v>605</v>
      </c>
      <c r="WJ1" s="1" t="s">
        <v>606</v>
      </c>
      <c r="WK1" s="1" t="s">
        <v>607</v>
      </c>
      <c r="WL1" s="1" t="s">
        <v>608</v>
      </c>
      <c r="WM1" s="1" t="s">
        <v>609</v>
      </c>
      <c r="WN1" s="1" t="s">
        <v>610</v>
      </c>
      <c r="WO1" s="1" t="s">
        <v>611</v>
      </c>
      <c r="WP1" s="1" t="s">
        <v>612</v>
      </c>
      <c r="WQ1" s="1" t="s">
        <v>613</v>
      </c>
      <c r="WR1" s="1" t="s">
        <v>614</v>
      </c>
      <c r="WS1" s="1" t="s">
        <v>615</v>
      </c>
      <c r="WT1" s="1" t="s">
        <v>616</v>
      </c>
      <c r="WU1" s="1" t="s">
        <v>617</v>
      </c>
      <c r="WV1" s="1" t="s">
        <v>618</v>
      </c>
      <c r="WW1" s="1" t="s">
        <v>619</v>
      </c>
      <c r="WX1" s="1" t="s">
        <v>620</v>
      </c>
      <c r="WY1" s="1" t="s">
        <v>621</v>
      </c>
      <c r="WZ1" s="1" t="s">
        <v>622</v>
      </c>
      <c r="XA1" s="1" t="s">
        <v>623</v>
      </c>
      <c r="XB1" s="1" t="s">
        <v>624</v>
      </c>
      <c r="XC1" s="1" t="s">
        <v>625</v>
      </c>
      <c r="XD1" s="1" t="s">
        <v>626</v>
      </c>
      <c r="XE1" s="1" t="s">
        <v>627</v>
      </c>
      <c r="XF1" s="1" t="s">
        <v>628</v>
      </c>
      <c r="XG1" s="1" t="s">
        <v>629</v>
      </c>
      <c r="XH1" s="1" t="s">
        <v>630</v>
      </c>
      <c r="XI1" s="1" t="s">
        <v>631</v>
      </c>
      <c r="XJ1" s="1" t="s">
        <v>632</v>
      </c>
      <c r="XK1" s="1" t="s">
        <v>633</v>
      </c>
      <c r="XL1" s="1" t="s">
        <v>634</v>
      </c>
      <c r="XM1" s="1" t="s">
        <v>635</v>
      </c>
      <c r="XN1" s="1" t="s">
        <v>636</v>
      </c>
      <c r="XO1" s="1" t="s">
        <v>637</v>
      </c>
      <c r="XP1" s="1" t="s">
        <v>638</v>
      </c>
      <c r="XQ1" s="1" t="s">
        <v>639</v>
      </c>
      <c r="XR1" s="1" t="s">
        <v>640</v>
      </c>
      <c r="XS1" s="1" t="s">
        <v>641</v>
      </c>
      <c r="XT1" s="1" t="s">
        <v>642</v>
      </c>
      <c r="XU1" s="1" t="s">
        <v>643</v>
      </c>
      <c r="XV1" s="1" t="s">
        <v>644</v>
      </c>
      <c r="XW1" s="1" t="s">
        <v>645</v>
      </c>
      <c r="XX1" s="1" t="s">
        <v>646</v>
      </c>
      <c r="XY1" s="1" t="s">
        <v>647</v>
      </c>
      <c r="XZ1" s="1" t="s">
        <v>648</v>
      </c>
      <c r="YA1" s="1" t="s">
        <v>649</v>
      </c>
      <c r="YB1" s="1" t="s">
        <v>650</v>
      </c>
      <c r="YC1" s="1" t="s">
        <v>651</v>
      </c>
      <c r="YD1" s="1" t="s">
        <v>652</v>
      </c>
      <c r="YE1" s="1" t="s">
        <v>653</v>
      </c>
      <c r="YF1" s="1" t="s">
        <v>654</v>
      </c>
      <c r="YG1" s="1" t="s">
        <v>655</v>
      </c>
      <c r="YH1" s="1" t="s">
        <v>656</v>
      </c>
      <c r="YI1" s="1" t="s">
        <v>657</v>
      </c>
      <c r="YJ1" s="1" t="s">
        <v>658</v>
      </c>
      <c r="YK1" s="1" t="s">
        <v>659</v>
      </c>
      <c r="YL1" s="1" t="s">
        <v>660</v>
      </c>
      <c r="YM1" s="1" t="s">
        <v>661</v>
      </c>
      <c r="YN1" s="1" t="s">
        <v>662</v>
      </c>
      <c r="YO1" s="1" t="s">
        <v>663</v>
      </c>
      <c r="YP1" s="1" t="s">
        <v>664</v>
      </c>
      <c r="YQ1" s="1" t="s">
        <v>665</v>
      </c>
      <c r="YR1" s="1" t="s">
        <v>666</v>
      </c>
      <c r="YS1" s="1" t="s">
        <v>667</v>
      </c>
      <c r="YT1" s="1" t="s">
        <v>668</v>
      </c>
      <c r="YU1" s="1" t="s">
        <v>669</v>
      </c>
      <c r="YV1" s="1" t="s">
        <v>670</v>
      </c>
      <c r="YW1" s="1" t="s">
        <v>671</v>
      </c>
      <c r="YX1" s="1" t="s">
        <v>672</v>
      </c>
      <c r="YY1" s="1" t="s">
        <v>673</v>
      </c>
      <c r="YZ1" s="1" t="s">
        <v>674</v>
      </c>
      <c r="ZA1" s="1" t="s">
        <v>675</v>
      </c>
      <c r="ZB1" s="1" t="s">
        <v>676</v>
      </c>
      <c r="ZC1" s="1" t="s">
        <v>677</v>
      </c>
      <c r="ZD1" s="1" t="s">
        <v>678</v>
      </c>
      <c r="ZE1" s="1" t="s">
        <v>679</v>
      </c>
      <c r="ZF1" s="1" t="s">
        <v>680</v>
      </c>
      <c r="ZG1" s="1" t="s">
        <v>681</v>
      </c>
      <c r="ZH1" s="1" t="s">
        <v>682</v>
      </c>
      <c r="ZI1" s="1" t="s">
        <v>683</v>
      </c>
      <c r="ZJ1" s="1" t="s">
        <v>684</v>
      </c>
      <c r="ZK1" s="1" t="s">
        <v>685</v>
      </c>
      <c r="ZL1" s="1" t="s">
        <v>686</v>
      </c>
      <c r="ZM1" s="1" t="s">
        <v>687</v>
      </c>
      <c r="ZN1" s="1" t="s">
        <v>688</v>
      </c>
      <c r="ZO1" s="1" t="s">
        <v>689</v>
      </c>
      <c r="ZP1" s="1" t="s">
        <v>690</v>
      </c>
      <c r="ZQ1" s="1" t="s">
        <v>691</v>
      </c>
      <c r="ZR1" s="1" t="s">
        <v>692</v>
      </c>
      <c r="ZS1" s="1" t="s">
        <v>693</v>
      </c>
      <c r="ZT1" s="1" t="s">
        <v>694</v>
      </c>
      <c r="ZU1" s="1" t="s">
        <v>695</v>
      </c>
      <c r="ZV1" s="1" t="s">
        <v>696</v>
      </c>
      <c r="ZW1" s="1" t="s">
        <v>697</v>
      </c>
      <c r="ZX1" s="3" t="s">
        <v>698</v>
      </c>
      <c r="ZY1" s="1" t="s">
        <v>699</v>
      </c>
      <c r="ZZ1" s="1" t="s">
        <v>700</v>
      </c>
      <c r="AAA1" s="1" t="s">
        <v>701</v>
      </c>
      <c r="AAB1" s="1" t="s">
        <v>702</v>
      </c>
      <c r="AAC1" s="1" t="s">
        <v>703</v>
      </c>
      <c r="AAD1" s="1" t="s">
        <v>704</v>
      </c>
      <c r="AAE1" s="1" t="s">
        <v>705</v>
      </c>
      <c r="AAF1" s="1" t="s">
        <v>706</v>
      </c>
      <c r="AAG1" s="1" t="s">
        <v>707</v>
      </c>
      <c r="AAH1" s="1" t="s">
        <v>708</v>
      </c>
      <c r="AAI1" s="1" t="s">
        <v>709</v>
      </c>
      <c r="AAJ1" s="1" t="s">
        <v>710</v>
      </c>
      <c r="AAK1" s="1" t="s">
        <v>711</v>
      </c>
      <c r="AAL1" s="1" t="s">
        <v>712</v>
      </c>
      <c r="AAM1" s="1" t="s">
        <v>713</v>
      </c>
      <c r="AAN1" s="1" t="s">
        <v>714</v>
      </c>
      <c r="AAO1" s="1" t="s">
        <v>715</v>
      </c>
      <c r="AAP1" s="1" t="s">
        <v>716</v>
      </c>
      <c r="AAQ1" s="1" t="s">
        <v>717</v>
      </c>
      <c r="AAR1" s="1" t="s">
        <v>718</v>
      </c>
      <c r="AAS1" s="1" t="s">
        <v>719</v>
      </c>
      <c r="AAT1" s="1" t="s">
        <v>720</v>
      </c>
      <c r="AAU1" s="1" t="s">
        <v>721</v>
      </c>
      <c r="AAV1" s="1" t="s">
        <v>722</v>
      </c>
      <c r="AAW1" s="1" t="s">
        <v>723</v>
      </c>
      <c r="AAX1" s="1" t="s">
        <v>724</v>
      </c>
      <c r="AAY1" s="1" t="s">
        <v>725</v>
      </c>
      <c r="AAZ1" s="1" t="s">
        <v>726</v>
      </c>
      <c r="ABA1" s="1" t="s">
        <v>727</v>
      </c>
      <c r="ABB1" s="1" t="s">
        <v>728</v>
      </c>
      <c r="ABC1" s="1" t="s">
        <v>729</v>
      </c>
      <c r="ABD1" s="1" t="s">
        <v>730</v>
      </c>
      <c r="ABE1" s="1" t="s">
        <v>731</v>
      </c>
      <c r="ABF1" s="1" t="s">
        <v>732</v>
      </c>
      <c r="ABG1" s="1" t="s">
        <v>733</v>
      </c>
      <c r="ABH1" s="1" t="s">
        <v>734</v>
      </c>
      <c r="ABI1" s="1" t="s">
        <v>735</v>
      </c>
      <c r="ABJ1" s="1" t="s">
        <v>736</v>
      </c>
      <c r="ABK1" s="1" t="s">
        <v>737</v>
      </c>
      <c r="ABL1" s="1" t="s">
        <v>738</v>
      </c>
      <c r="ABM1" s="1" t="s">
        <v>739</v>
      </c>
      <c r="ABN1" s="1" t="s">
        <v>740</v>
      </c>
      <c r="ABO1" s="1" t="s">
        <v>741</v>
      </c>
      <c r="ABP1" s="1" t="s">
        <v>742</v>
      </c>
      <c r="ABQ1" s="1" t="s">
        <v>743</v>
      </c>
      <c r="ABR1" s="1" t="s">
        <v>744</v>
      </c>
      <c r="ABS1" s="1" t="s">
        <v>745</v>
      </c>
      <c r="ABT1" s="1" t="s">
        <v>746</v>
      </c>
      <c r="ABU1" s="1" t="s">
        <v>747</v>
      </c>
      <c r="ABV1" s="1" t="s">
        <v>748</v>
      </c>
      <c r="ABW1" s="1" t="s">
        <v>749</v>
      </c>
      <c r="ABX1" s="1" t="s">
        <v>750</v>
      </c>
      <c r="ABY1" s="1" t="s">
        <v>751</v>
      </c>
      <c r="ABZ1" s="1" t="s">
        <v>752</v>
      </c>
      <c r="ACA1" s="1" t="s">
        <v>753</v>
      </c>
      <c r="ACB1" s="1" t="s">
        <v>754</v>
      </c>
      <c r="ACC1" s="1" t="s">
        <v>755</v>
      </c>
      <c r="ACD1" s="1" t="s">
        <v>756</v>
      </c>
      <c r="ACE1" s="1" t="s">
        <v>757</v>
      </c>
      <c r="ACF1" s="1" t="s">
        <v>758</v>
      </c>
      <c r="ACG1" s="1" t="s">
        <v>759</v>
      </c>
      <c r="ACH1" s="1" t="s">
        <v>760</v>
      </c>
      <c r="ACI1" s="1" t="s">
        <v>761</v>
      </c>
      <c r="ACJ1" s="1" t="s">
        <v>762</v>
      </c>
      <c r="ACK1" s="1" t="s">
        <v>763</v>
      </c>
      <c r="ACL1" s="1" t="s">
        <v>764</v>
      </c>
      <c r="ACM1" s="1" t="s">
        <v>765</v>
      </c>
      <c r="ACN1" s="1" t="s">
        <v>766</v>
      </c>
      <c r="ACO1" s="1" t="s">
        <v>767</v>
      </c>
      <c r="ACP1" s="1" t="s">
        <v>768</v>
      </c>
      <c r="ACQ1" s="1" t="s">
        <v>769</v>
      </c>
      <c r="ACR1" s="1" t="s">
        <v>770</v>
      </c>
      <c r="ACS1" s="1" t="s">
        <v>771</v>
      </c>
      <c r="ACT1" s="1" t="s">
        <v>772</v>
      </c>
      <c r="ACU1" s="1" t="s">
        <v>773</v>
      </c>
      <c r="ACV1" s="1" t="s">
        <v>774</v>
      </c>
      <c r="ACW1" s="1" t="s">
        <v>775</v>
      </c>
      <c r="ACX1" s="1" t="s">
        <v>776</v>
      </c>
      <c r="ACY1" s="1" t="s">
        <v>777</v>
      </c>
      <c r="ACZ1" s="1" t="s">
        <v>778</v>
      </c>
      <c r="ADA1" s="1" t="s">
        <v>779</v>
      </c>
      <c r="ADB1" s="1" t="s">
        <v>780</v>
      </c>
      <c r="ADC1" s="1" t="s">
        <v>781</v>
      </c>
      <c r="ADD1" s="1" t="s">
        <v>782</v>
      </c>
      <c r="ADE1" s="1" t="s">
        <v>783</v>
      </c>
      <c r="ADF1" s="1" t="s">
        <v>784</v>
      </c>
      <c r="ADG1" s="1" t="s">
        <v>785</v>
      </c>
      <c r="ADH1" s="1" t="s">
        <v>786</v>
      </c>
      <c r="ADI1" s="1" t="s">
        <v>787</v>
      </c>
      <c r="ADJ1" s="1" t="s">
        <v>788</v>
      </c>
      <c r="ADK1" s="1" t="s">
        <v>789</v>
      </c>
      <c r="ADL1" s="1" t="s">
        <v>790</v>
      </c>
      <c r="ADM1" s="1" t="s">
        <v>791</v>
      </c>
      <c r="ADN1" s="1" t="s">
        <v>792</v>
      </c>
      <c r="ADO1" s="1" t="s">
        <v>793</v>
      </c>
      <c r="ADP1" s="1" t="s">
        <v>794</v>
      </c>
      <c r="ADQ1" s="1" t="s">
        <v>795</v>
      </c>
      <c r="ADR1" s="1" t="s">
        <v>796</v>
      </c>
      <c r="ADS1" s="1" t="s">
        <v>797</v>
      </c>
      <c r="ADT1" s="1" t="s">
        <v>798</v>
      </c>
      <c r="ADU1" s="1" t="s">
        <v>799</v>
      </c>
      <c r="ADV1" s="1" t="s">
        <v>800</v>
      </c>
      <c r="ADW1" s="1" t="s">
        <v>801</v>
      </c>
      <c r="ADX1" s="1" t="s">
        <v>802</v>
      </c>
      <c r="ADY1" s="1" t="s">
        <v>803</v>
      </c>
      <c r="ADZ1" s="1" t="s">
        <v>804</v>
      </c>
      <c r="AEA1" s="1" t="s">
        <v>805</v>
      </c>
      <c r="AEB1" s="1" t="s">
        <v>806</v>
      </c>
      <c r="AEC1" s="1" t="s">
        <v>807</v>
      </c>
      <c r="AED1" s="1" t="s">
        <v>808</v>
      </c>
      <c r="AEE1" s="1" t="s">
        <v>809</v>
      </c>
      <c r="AEF1" s="1" t="s">
        <v>810</v>
      </c>
      <c r="AEG1" s="1" t="s">
        <v>811</v>
      </c>
      <c r="AEH1" s="1" t="s">
        <v>812</v>
      </c>
      <c r="AEI1" s="1" t="s">
        <v>813</v>
      </c>
      <c r="AEJ1" s="1" t="s">
        <v>814</v>
      </c>
      <c r="AEK1" s="1" t="s">
        <v>815</v>
      </c>
      <c r="AEL1" s="1" t="s">
        <v>816</v>
      </c>
      <c r="AEM1" s="1" t="s">
        <v>817</v>
      </c>
      <c r="AEN1" s="1" t="s">
        <v>818</v>
      </c>
      <c r="AEO1" s="1" t="s">
        <v>819</v>
      </c>
      <c r="AEP1" s="1" t="s">
        <v>820</v>
      </c>
      <c r="AEQ1" s="1" t="s">
        <v>821</v>
      </c>
      <c r="AER1" s="1" t="s">
        <v>822</v>
      </c>
      <c r="AES1" s="1" t="s">
        <v>823</v>
      </c>
      <c r="AET1" s="1" t="s">
        <v>824</v>
      </c>
      <c r="AEU1" s="1" t="s">
        <v>825</v>
      </c>
      <c r="AEV1" s="1" t="s">
        <v>826</v>
      </c>
      <c r="AEW1" s="1" t="s">
        <v>827</v>
      </c>
      <c r="AEX1" s="1" t="s">
        <v>828</v>
      </c>
      <c r="AEY1" s="1" t="s">
        <v>829</v>
      </c>
      <c r="AEZ1" s="1" t="s">
        <v>830</v>
      </c>
      <c r="AFA1" s="1" t="s">
        <v>831</v>
      </c>
      <c r="AFB1" s="1" t="s">
        <v>832</v>
      </c>
      <c r="AFC1" s="1" t="s">
        <v>833</v>
      </c>
      <c r="AFD1" s="1" t="s">
        <v>834</v>
      </c>
      <c r="AFE1" s="1" t="s">
        <v>835</v>
      </c>
      <c r="AFF1" s="1" t="s">
        <v>836</v>
      </c>
      <c r="AFG1" s="1" t="s">
        <v>837</v>
      </c>
      <c r="AFH1" s="1" t="s">
        <v>838</v>
      </c>
      <c r="AFI1" s="1" t="s">
        <v>839</v>
      </c>
      <c r="AFJ1" s="1" t="s">
        <v>840</v>
      </c>
      <c r="AFK1" s="1" t="s">
        <v>841</v>
      </c>
      <c r="AFL1" s="1" t="s">
        <v>842</v>
      </c>
      <c r="AFM1" s="1" t="s">
        <v>843</v>
      </c>
      <c r="AFN1" s="1" t="s">
        <v>844</v>
      </c>
      <c r="AFO1" s="1" t="s">
        <v>845</v>
      </c>
      <c r="AFP1" s="1" t="s">
        <v>846</v>
      </c>
      <c r="AFQ1" s="1" t="s">
        <v>847</v>
      </c>
      <c r="AFR1" s="1" t="s">
        <v>848</v>
      </c>
      <c r="AFS1" s="1" t="s">
        <v>849</v>
      </c>
      <c r="AFT1" s="1" t="s">
        <v>850</v>
      </c>
      <c r="AFU1" s="1" t="s">
        <v>851</v>
      </c>
      <c r="AFV1" s="1" t="s">
        <v>852</v>
      </c>
      <c r="AFW1" s="1" t="s">
        <v>853</v>
      </c>
      <c r="AFX1" s="1" t="s">
        <v>854</v>
      </c>
      <c r="AFY1" s="1" t="s">
        <v>855</v>
      </c>
      <c r="AFZ1" s="1" t="s">
        <v>856</v>
      </c>
      <c r="AGA1" s="1" t="s">
        <v>857</v>
      </c>
      <c r="AGB1" s="1" t="s">
        <v>858</v>
      </c>
      <c r="AGC1" s="1" t="s">
        <v>859</v>
      </c>
      <c r="AGD1" s="1" t="s">
        <v>860</v>
      </c>
      <c r="AGE1" s="1" t="s">
        <v>861</v>
      </c>
      <c r="AGF1" s="1" t="s">
        <v>862</v>
      </c>
      <c r="AGG1" s="1" t="s">
        <v>863</v>
      </c>
      <c r="AGH1" s="1" t="s">
        <v>864</v>
      </c>
      <c r="AGI1" s="1" t="s">
        <v>865</v>
      </c>
      <c r="AGJ1" s="1" t="s">
        <v>866</v>
      </c>
      <c r="AGK1" s="1" t="s">
        <v>867</v>
      </c>
      <c r="AGL1" s="1" t="s">
        <v>868</v>
      </c>
      <c r="AGM1" s="1" t="s">
        <v>869</v>
      </c>
      <c r="AGN1" s="1" t="s">
        <v>870</v>
      </c>
      <c r="AGO1" s="1" t="s">
        <v>871</v>
      </c>
      <c r="AGP1" s="1" t="s">
        <v>872</v>
      </c>
      <c r="AGQ1" s="1" t="s">
        <v>873</v>
      </c>
      <c r="AGR1" s="1" t="s">
        <v>874</v>
      </c>
      <c r="AGS1" s="1" t="s">
        <v>875</v>
      </c>
      <c r="AGT1" s="1" t="s">
        <v>876</v>
      </c>
      <c r="AGU1" s="1" t="s">
        <v>877</v>
      </c>
      <c r="AGV1" s="1" t="s">
        <v>878</v>
      </c>
      <c r="AGW1" s="1" t="s">
        <v>879</v>
      </c>
      <c r="AGX1" s="1" t="s">
        <v>880</v>
      </c>
      <c r="AGY1" s="1" t="s">
        <v>881</v>
      </c>
      <c r="AGZ1" s="1" t="s">
        <v>882</v>
      </c>
      <c r="AHA1" s="1" t="s">
        <v>883</v>
      </c>
      <c r="AHB1" s="1" t="s">
        <v>884</v>
      </c>
      <c r="AHC1" s="1" t="s">
        <v>885</v>
      </c>
      <c r="AHD1" s="1" t="s">
        <v>886</v>
      </c>
      <c r="AHE1" s="1" t="s">
        <v>887</v>
      </c>
      <c r="AHF1" s="1" t="s">
        <v>888</v>
      </c>
      <c r="AHG1" s="1" t="s">
        <v>889</v>
      </c>
      <c r="AHH1" s="1" t="s">
        <v>890</v>
      </c>
      <c r="AHI1" s="1" t="s">
        <v>891</v>
      </c>
      <c r="AHJ1" s="1" t="s">
        <v>892</v>
      </c>
      <c r="AHK1" s="1" t="s">
        <v>893</v>
      </c>
      <c r="AHL1" s="1" t="s">
        <v>894</v>
      </c>
      <c r="AHM1" s="1" t="s">
        <v>895</v>
      </c>
      <c r="AHN1" s="1" t="s">
        <v>896</v>
      </c>
      <c r="AHO1" s="1" t="s">
        <v>897</v>
      </c>
      <c r="AHP1" s="1" t="s">
        <v>898</v>
      </c>
      <c r="AHQ1" s="1" t="s">
        <v>899</v>
      </c>
      <c r="AHR1" s="1" t="s">
        <v>900</v>
      </c>
      <c r="AHS1" s="1" t="s">
        <v>901</v>
      </c>
      <c r="AHT1" s="1" t="s">
        <v>902</v>
      </c>
      <c r="AHU1" s="1" t="s">
        <v>903</v>
      </c>
      <c r="AHV1" s="1" t="s">
        <v>904</v>
      </c>
      <c r="AHW1" s="1" t="s">
        <v>905</v>
      </c>
      <c r="AHX1" s="1" t="s">
        <v>906</v>
      </c>
      <c r="AHY1" s="1" t="s">
        <v>907</v>
      </c>
      <c r="AHZ1" s="1" t="s">
        <v>908</v>
      </c>
      <c r="AIA1" s="1" t="s">
        <v>909</v>
      </c>
      <c r="AIB1" s="1" t="s">
        <v>910</v>
      </c>
      <c r="AIC1" s="1" t="s">
        <v>911</v>
      </c>
      <c r="AID1" s="1" t="s">
        <v>912</v>
      </c>
      <c r="AIE1" s="1" t="s">
        <v>913</v>
      </c>
      <c r="AIF1" s="1" t="s">
        <v>914</v>
      </c>
      <c r="AIG1" s="1" t="s">
        <v>915</v>
      </c>
      <c r="AIH1" s="1" t="s">
        <v>916</v>
      </c>
      <c r="AII1" s="1" t="s">
        <v>917</v>
      </c>
      <c r="AIJ1" s="1" t="s">
        <v>918</v>
      </c>
      <c r="AIK1" s="1" t="s">
        <v>919</v>
      </c>
      <c r="AIL1" s="1" t="s">
        <v>920</v>
      </c>
      <c r="AIM1" s="1" t="s">
        <v>921</v>
      </c>
      <c r="AIN1" s="1" t="s">
        <v>922</v>
      </c>
      <c r="AIO1" s="1" t="s">
        <v>923</v>
      </c>
      <c r="AIP1" s="1" t="s">
        <v>924</v>
      </c>
      <c r="AIQ1" s="1" t="s">
        <v>925</v>
      </c>
      <c r="AIR1" s="1" t="s">
        <v>926</v>
      </c>
      <c r="AIS1" s="1" t="s">
        <v>927</v>
      </c>
      <c r="AIT1" s="1" t="s">
        <v>928</v>
      </c>
      <c r="AIU1" s="1" t="s">
        <v>929</v>
      </c>
      <c r="AIV1" s="1" t="s">
        <v>930</v>
      </c>
      <c r="AIW1" s="1" t="s">
        <v>931</v>
      </c>
      <c r="AIX1" s="1" t="s">
        <v>932</v>
      </c>
      <c r="AIY1" s="1" t="s">
        <v>933</v>
      </c>
      <c r="AIZ1" s="1" t="s">
        <v>934</v>
      </c>
      <c r="AJA1" s="1" t="s">
        <v>935</v>
      </c>
      <c r="AJB1" s="1" t="s">
        <v>936</v>
      </c>
      <c r="AJC1" s="1" t="s">
        <v>937</v>
      </c>
      <c r="AJD1" s="1" t="s">
        <v>938</v>
      </c>
      <c r="AJE1" s="1" t="s">
        <v>939</v>
      </c>
      <c r="AJF1" s="1" t="s">
        <v>940</v>
      </c>
      <c r="AJG1" s="1" t="s">
        <v>941</v>
      </c>
      <c r="AJH1" s="1" t="s">
        <v>942</v>
      </c>
      <c r="AJI1" s="1" t="s">
        <v>943</v>
      </c>
      <c r="AJJ1" s="1" t="s">
        <v>944</v>
      </c>
      <c r="AJK1" s="1" t="s">
        <v>945</v>
      </c>
      <c r="AJL1" s="1" t="s">
        <v>946</v>
      </c>
      <c r="AJM1" s="1" t="s">
        <v>947</v>
      </c>
      <c r="AJN1" s="1" t="s">
        <v>948</v>
      </c>
      <c r="AJO1" s="1" t="s">
        <v>949</v>
      </c>
      <c r="AJP1" s="1" t="s">
        <v>950</v>
      </c>
      <c r="AJQ1" s="1" t="s">
        <v>951</v>
      </c>
      <c r="AJR1" s="1" t="s">
        <v>952</v>
      </c>
      <c r="AJS1" s="1" t="s">
        <v>953</v>
      </c>
      <c r="AJT1" s="1" t="s">
        <v>954</v>
      </c>
      <c r="AJU1" s="1" t="s">
        <v>955</v>
      </c>
      <c r="AJV1" s="1" t="s">
        <v>956</v>
      </c>
      <c r="AJW1" s="1" t="s">
        <v>957</v>
      </c>
      <c r="AJX1" s="1" t="s">
        <v>958</v>
      </c>
      <c r="AJY1" s="1" t="s">
        <v>959</v>
      </c>
      <c r="AJZ1" s="1" t="s">
        <v>960</v>
      </c>
      <c r="AKA1" s="1" t="s">
        <v>961</v>
      </c>
      <c r="AKB1" s="1" t="s">
        <v>962</v>
      </c>
      <c r="AKC1" s="1" t="s">
        <v>963</v>
      </c>
      <c r="AKD1" s="1" t="s">
        <v>964</v>
      </c>
      <c r="AKE1" s="1" t="s">
        <v>965</v>
      </c>
      <c r="AKF1" s="1" t="s">
        <v>966</v>
      </c>
      <c r="AKG1" s="1" t="s">
        <v>967</v>
      </c>
      <c r="AKH1" s="1" t="s">
        <v>968</v>
      </c>
      <c r="AKI1" s="1" t="s">
        <v>969</v>
      </c>
      <c r="AKJ1" s="1" t="s">
        <v>970</v>
      </c>
      <c r="AKK1" s="1" t="s">
        <v>971</v>
      </c>
      <c r="AKL1" s="1" t="s">
        <v>972</v>
      </c>
      <c r="AKM1" s="1" t="s">
        <v>973</v>
      </c>
      <c r="AKN1" s="1" t="s">
        <v>974</v>
      </c>
      <c r="AKO1" s="1" t="s">
        <v>975</v>
      </c>
      <c r="AKP1" s="1" t="s">
        <v>976</v>
      </c>
      <c r="AKQ1" s="1" t="s">
        <v>977</v>
      </c>
      <c r="AKR1" s="1" t="s">
        <v>978</v>
      </c>
      <c r="AKS1" s="1" t="s">
        <v>979</v>
      </c>
      <c r="AKT1" s="1" t="s">
        <v>980</v>
      </c>
      <c r="AKU1" s="1" t="s">
        <v>981</v>
      </c>
      <c r="AKV1" s="1" t="s">
        <v>982</v>
      </c>
      <c r="AKW1" s="1" t="s">
        <v>983</v>
      </c>
      <c r="AKX1" s="1" t="s">
        <v>984</v>
      </c>
      <c r="AKY1" s="1" t="s">
        <v>985</v>
      </c>
      <c r="AKZ1" s="1" t="s">
        <v>986</v>
      </c>
      <c r="ALA1" s="1" t="s">
        <v>987</v>
      </c>
      <c r="ALB1" s="1" t="s">
        <v>988</v>
      </c>
      <c r="ALC1" s="1" t="s">
        <v>989</v>
      </c>
      <c r="ALD1" s="1" t="s">
        <v>990</v>
      </c>
      <c r="ALE1" s="1" t="s">
        <v>991</v>
      </c>
      <c r="ALF1" s="1" t="s">
        <v>992</v>
      </c>
      <c r="ALG1" s="1" t="s">
        <v>993</v>
      </c>
      <c r="ALH1" s="1" t="s">
        <v>994</v>
      </c>
      <c r="ALI1" s="1" t="s">
        <v>995</v>
      </c>
      <c r="ALJ1" s="1" t="s">
        <v>996</v>
      </c>
      <c r="ALK1" s="1" t="s">
        <v>997</v>
      </c>
      <c r="ALL1" s="1" t="s">
        <v>998</v>
      </c>
      <c r="ALM1" s="1" t="s">
        <v>999</v>
      </c>
      <c r="ALN1" s="1" t="s">
        <v>1000</v>
      </c>
      <c r="ALO1" s="1" t="s">
        <v>1001</v>
      </c>
      <c r="ALP1" s="1" t="s">
        <v>1002</v>
      </c>
      <c r="ALQ1" s="1" t="s">
        <v>1003</v>
      </c>
      <c r="ALR1" s="1" t="s">
        <v>1004</v>
      </c>
      <c r="ALS1" s="1" t="s">
        <v>1005</v>
      </c>
      <c r="ALT1" s="1" t="s">
        <v>1006</v>
      </c>
      <c r="ALU1" s="1" t="s">
        <v>1007</v>
      </c>
      <c r="ALV1" s="1" t="s">
        <v>1008</v>
      </c>
      <c r="ALW1" s="1" t="s">
        <v>1009</v>
      </c>
      <c r="ALX1" s="1" t="s">
        <v>1010</v>
      </c>
      <c r="ALY1" s="1" t="s">
        <v>1011</v>
      </c>
      <c r="ALZ1" s="1" t="s">
        <v>1012</v>
      </c>
      <c r="AMA1" s="1" t="s">
        <v>1013</v>
      </c>
      <c r="AMB1" s="1" t="s">
        <v>1014</v>
      </c>
      <c r="AMC1" s="1" t="s">
        <v>1015</v>
      </c>
      <c r="AMD1" s="1" t="s">
        <v>1016</v>
      </c>
      <c r="AME1" s="1" t="s">
        <v>1017</v>
      </c>
      <c r="AMF1" s="1" t="s">
        <v>1018</v>
      </c>
      <c r="AMG1" s="1" t="s">
        <v>1019</v>
      </c>
      <c r="AMH1" s="1" t="s">
        <v>1020</v>
      </c>
      <c r="AMI1" s="1" t="s">
        <v>1021</v>
      </c>
      <c r="AMJ1" s="1" t="s">
        <v>1022</v>
      </c>
      <c r="AMK1" s="1" t="s">
        <v>1023</v>
      </c>
      <c r="AML1" s="1" t="s">
        <v>1024</v>
      </c>
      <c r="AMM1" s="1" t="s">
        <v>1025</v>
      </c>
      <c r="AMN1" s="1" t="s">
        <v>1026</v>
      </c>
      <c r="AMO1" s="1" t="s">
        <v>1027</v>
      </c>
      <c r="AMP1" s="1" t="s">
        <v>1028</v>
      </c>
      <c r="AMQ1" s="1" t="s">
        <v>1029</v>
      </c>
      <c r="AMR1" s="1" t="s">
        <v>1030</v>
      </c>
      <c r="AMS1" s="1" t="s">
        <v>1031</v>
      </c>
      <c r="AMT1" s="1" t="s">
        <v>1032</v>
      </c>
      <c r="AMU1" s="1" t="s">
        <v>1033</v>
      </c>
      <c r="AMV1" s="1" t="s">
        <v>1034</v>
      </c>
      <c r="AMW1" s="1" t="s">
        <v>1035</v>
      </c>
      <c r="AMX1" s="1" t="s">
        <v>1036</v>
      </c>
      <c r="AMY1" s="1" t="s">
        <v>1037</v>
      </c>
      <c r="AMZ1" s="1" t="s">
        <v>1038</v>
      </c>
      <c r="ANA1" s="1" t="s">
        <v>1039</v>
      </c>
      <c r="ANB1" s="1" t="s">
        <v>1040</v>
      </c>
      <c r="ANC1" s="1" t="s">
        <v>1041</v>
      </c>
      <c r="AND1" s="1" t="s">
        <v>1042</v>
      </c>
      <c r="ANE1" s="1" t="s">
        <v>1043</v>
      </c>
      <c r="ANF1" s="1" t="s">
        <v>1044</v>
      </c>
      <c r="ANG1" s="1" t="s">
        <v>1045</v>
      </c>
      <c r="ANH1" s="1" t="s">
        <v>1046</v>
      </c>
      <c r="ANI1" s="1" t="s">
        <v>1047</v>
      </c>
      <c r="ANJ1" s="1" t="s">
        <v>1048</v>
      </c>
      <c r="ANK1" s="1" t="s">
        <v>1049</v>
      </c>
      <c r="ANL1" s="1" t="s">
        <v>1050</v>
      </c>
      <c r="ANM1" s="1" t="s">
        <v>1051</v>
      </c>
      <c r="ANN1" s="1" t="s">
        <v>1052</v>
      </c>
      <c r="ANO1" s="1" t="s">
        <v>1053</v>
      </c>
      <c r="ANP1" s="1" t="s">
        <v>1054</v>
      </c>
      <c r="ANQ1" s="1" t="s">
        <v>1055</v>
      </c>
      <c r="ANR1" s="1" t="s">
        <v>1056</v>
      </c>
      <c r="ANS1" s="1" t="s">
        <v>1057</v>
      </c>
      <c r="ANT1" s="1" t="s">
        <v>1058</v>
      </c>
      <c r="ANU1" s="1" t="s">
        <v>1059</v>
      </c>
      <c r="ANV1" s="1" t="s">
        <v>1060</v>
      </c>
      <c r="ANW1" s="1" t="s">
        <v>1061</v>
      </c>
      <c r="ANX1" s="1" t="s">
        <v>1062</v>
      </c>
      <c r="ANY1" s="1" t="s">
        <v>1063</v>
      </c>
      <c r="ANZ1" s="1" t="s">
        <v>1064</v>
      </c>
      <c r="AOA1" s="1" t="s">
        <v>1065</v>
      </c>
      <c r="AOB1" s="1" t="s">
        <v>1066</v>
      </c>
      <c r="AOC1" s="1" t="s">
        <v>1067</v>
      </c>
      <c r="AOD1" s="1" t="s">
        <v>1068</v>
      </c>
      <c r="AOE1" s="1" t="s">
        <v>1069</v>
      </c>
      <c r="AOF1" s="1" t="s">
        <v>1070</v>
      </c>
      <c r="AOG1" s="1" t="s">
        <v>1071</v>
      </c>
      <c r="AOH1" s="1" t="s">
        <v>1072</v>
      </c>
      <c r="AOI1" s="1" t="s">
        <v>1073</v>
      </c>
      <c r="AOJ1" s="1" t="s">
        <v>1074</v>
      </c>
      <c r="AOK1" s="1" t="s">
        <v>1075</v>
      </c>
      <c r="AOL1" s="1" t="s">
        <v>1076</v>
      </c>
      <c r="AOM1" s="1" t="s">
        <v>1077</v>
      </c>
      <c r="AON1" s="1" t="s">
        <v>1078</v>
      </c>
      <c r="AOO1" s="1" t="s">
        <v>1079</v>
      </c>
      <c r="AOP1" s="1" t="s">
        <v>1080</v>
      </c>
      <c r="AOQ1" s="1" t="s">
        <v>1081</v>
      </c>
      <c r="AOR1" s="1" t="s">
        <v>1082</v>
      </c>
      <c r="AOS1" s="1" t="s">
        <v>1083</v>
      </c>
      <c r="AOT1" s="1" t="s">
        <v>1084</v>
      </c>
      <c r="AOU1" s="1" t="s">
        <v>1085</v>
      </c>
      <c r="AOV1" s="1" t="s">
        <v>1086</v>
      </c>
      <c r="AOW1" s="1" t="s">
        <v>1087</v>
      </c>
      <c r="AOX1" s="1" t="s">
        <v>1088</v>
      </c>
      <c r="AOY1" s="1" t="s">
        <v>1089</v>
      </c>
      <c r="AOZ1" s="1" t="s">
        <v>1090</v>
      </c>
      <c r="APA1" s="1" t="s">
        <v>1091</v>
      </c>
      <c r="APB1" s="1" t="s">
        <v>1092</v>
      </c>
      <c r="APC1" s="1" t="s">
        <v>1093</v>
      </c>
      <c r="APD1" s="1" t="s">
        <v>1094</v>
      </c>
      <c r="APE1" s="1" t="s">
        <v>1095</v>
      </c>
      <c r="APF1" s="1" t="s">
        <v>1096</v>
      </c>
      <c r="APG1" s="1" t="s">
        <v>1097</v>
      </c>
      <c r="APH1" s="1" t="s">
        <v>1098</v>
      </c>
      <c r="API1" s="1" t="s">
        <v>1099</v>
      </c>
      <c r="APJ1" s="1" t="s">
        <v>1100</v>
      </c>
      <c r="APK1" s="1" t="s">
        <v>1101</v>
      </c>
      <c r="APL1" s="1" t="s">
        <v>1102</v>
      </c>
      <c r="APM1" s="1" t="s">
        <v>1103</v>
      </c>
      <c r="APN1" s="1" t="s">
        <v>1104</v>
      </c>
      <c r="APO1" s="1" t="s">
        <v>1105</v>
      </c>
      <c r="APP1" s="1" t="s">
        <v>1106</v>
      </c>
      <c r="APQ1" s="1" t="s">
        <v>1107</v>
      </c>
      <c r="APR1" s="1" t="s">
        <v>1108</v>
      </c>
      <c r="APS1" s="1" t="s">
        <v>1109</v>
      </c>
      <c r="APT1" s="1" t="s">
        <v>1110</v>
      </c>
      <c r="APU1" s="1" t="s">
        <v>1111</v>
      </c>
      <c r="APV1" s="1" t="s">
        <v>1112</v>
      </c>
      <c r="APW1" s="1" t="s">
        <v>1113</v>
      </c>
      <c r="APX1" s="1" t="s">
        <v>1114</v>
      </c>
      <c r="APY1" s="1" t="s">
        <v>1115</v>
      </c>
      <c r="APZ1" s="1" t="s">
        <v>1116</v>
      </c>
      <c r="AQA1" s="1" t="s">
        <v>1117</v>
      </c>
      <c r="AQB1" s="1" t="s">
        <v>1118</v>
      </c>
      <c r="AQC1" s="1" t="s">
        <v>1119</v>
      </c>
      <c r="AQD1" s="1" t="s">
        <v>1120</v>
      </c>
      <c r="AQE1" s="1" t="s">
        <v>1121</v>
      </c>
      <c r="AQF1" s="1" t="s">
        <v>1122</v>
      </c>
      <c r="AQG1" s="1" t="s">
        <v>1123</v>
      </c>
      <c r="AQH1" s="1" t="s">
        <v>1124</v>
      </c>
      <c r="AQI1" s="1" t="s">
        <v>1125</v>
      </c>
      <c r="AQJ1" s="1" t="s">
        <v>1126</v>
      </c>
      <c r="AQK1" s="1" t="s">
        <v>1127</v>
      </c>
      <c r="AQL1" s="1" t="s">
        <v>1128</v>
      </c>
      <c r="AQM1" s="1" t="s">
        <v>1129</v>
      </c>
      <c r="AQN1" s="1" t="s">
        <v>1130</v>
      </c>
      <c r="AQO1" s="1" t="s">
        <v>1131</v>
      </c>
      <c r="AQP1" s="1" t="s">
        <v>1132</v>
      </c>
      <c r="AQQ1" s="1" t="s">
        <v>1133</v>
      </c>
      <c r="AQR1" s="1" t="s">
        <v>1134</v>
      </c>
      <c r="AQS1" s="1" t="s">
        <v>1135</v>
      </c>
      <c r="AQT1" s="1" t="s">
        <v>1136</v>
      </c>
      <c r="AQU1" s="1" t="s">
        <v>1137</v>
      </c>
      <c r="AQV1" s="1" t="s">
        <v>1138</v>
      </c>
      <c r="AQW1" s="1" t="s">
        <v>1139</v>
      </c>
      <c r="AQX1" s="1" t="s">
        <v>1140</v>
      </c>
      <c r="AQY1" s="1" t="s">
        <v>1141</v>
      </c>
      <c r="AQZ1" s="1" t="s">
        <v>1142</v>
      </c>
      <c r="ARA1" s="1" t="s">
        <v>1143</v>
      </c>
      <c r="ARB1" s="1" t="s">
        <v>1144</v>
      </c>
      <c r="ARC1" s="1" t="s">
        <v>1145</v>
      </c>
      <c r="ARD1" s="1" t="s">
        <v>1146</v>
      </c>
      <c r="ARE1" s="1" t="s">
        <v>1147</v>
      </c>
      <c r="ARF1" s="1" t="s">
        <v>1148</v>
      </c>
      <c r="ARG1" s="1" t="s">
        <v>1149</v>
      </c>
      <c r="ARH1" s="1" t="s">
        <v>1150</v>
      </c>
      <c r="ARI1" s="1" t="s">
        <v>1151</v>
      </c>
      <c r="ARJ1" s="1" t="s">
        <v>1152</v>
      </c>
      <c r="ARK1" s="1" t="s">
        <v>1153</v>
      </c>
      <c r="ARL1" s="1" t="s">
        <v>1154</v>
      </c>
      <c r="ARM1" s="1" t="s">
        <v>1155</v>
      </c>
      <c r="ARN1" s="1" t="s">
        <v>1156</v>
      </c>
      <c r="ARO1" s="1" t="s">
        <v>1157</v>
      </c>
      <c r="ARP1" s="1" t="s">
        <v>1158</v>
      </c>
      <c r="ARQ1" s="1" t="s">
        <v>1159</v>
      </c>
      <c r="ARR1" s="1" t="s">
        <v>1160</v>
      </c>
      <c r="ARS1" s="1" t="s">
        <v>1161</v>
      </c>
      <c r="ART1" s="1" t="s">
        <v>1162</v>
      </c>
      <c r="ARU1" s="1" t="s">
        <v>1163</v>
      </c>
      <c r="ARV1" s="1" t="s">
        <v>1164</v>
      </c>
      <c r="ARW1" s="1" t="s">
        <v>1165</v>
      </c>
      <c r="ARX1" s="1" t="s">
        <v>1166</v>
      </c>
      <c r="ARY1" s="1" t="s">
        <v>1167</v>
      </c>
      <c r="ARZ1" s="1" t="s">
        <v>1168</v>
      </c>
      <c r="ASA1" s="1" t="s">
        <v>1169</v>
      </c>
      <c r="ASB1" s="1" t="s">
        <v>1170</v>
      </c>
      <c r="ASC1" s="1" t="s">
        <v>1171</v>
      </c>
      <c r="ASD1" s="1" t="s">
        <v>1172</v>
      </c>
      <c r="ASE1" s="1" t="s">
        <v>1173</v>
      </c>
      <c r="ASF1" s="1" t="s">
        <v>1174</v>
      </c>
      <c r="ASG1" s="1" t="s">
        <v>1175</v>
      </c>
      <c r="ASH1" s="1" t="s">
        <v>1176</v>
      </c>
      <c r="ASI1" s="1" t="s">
        <v>1177</v>
      </c>
      <c r="ASJ1" s="1" t="s">
        <v>1178</v>
      </c>
      <c r="ASK1" s="1" t="s">
        <v>1179</v>
      </c>
      <c r="ASL1" s="1" t="s">
        <v>1180</v>
      </c>
      <c r="ASM1" s="1" t="s">
        <v>1181</v>
      </c>
      <c r="ASN1" s="1" t="s">
        <v>1182</v>
      </c>
      <c r="ASO1" s="1" t="s">
        <v>1183</v>
      </c>
      <c r="ASP1" s="1" t="s">
        <v>1184</v>
      </c>
      <c r="ASQ1" s="1" t="s">
        <v>1185</v>
      </c>
      <c r="ASR1" s="1" t="s">
        <v>1186</v>
      </c>
      <c r="ASS1" s="1" t="s">
        <v>1187</v>
      </c>
      <c r="AST1" s="1" t="s">
        <v>1188</v>
      </c>
      <c r="ASU1" s="1" t="s">
        <v>1190</v>
      </c>
      <c r="ASV1" s="1" t="s">
        <v>1191</v>
      </c>
      <c r="ASW1" s="1" t="s">
        <v>1192</v>
      </c>
    </row>
    <row r="2" spans="1:1193" x14ac:dyDescent="0.3">
      <c r="A2" s="1" t="s">
        <v>2383</v>
      </c>
      <c r="B2" s="1" t="s">
        <v>2384</v>
      </c>
      <c r="C2" s="1" t="s">
        <v>2385</v>
      </c>
      <c r="D2" s="1" t="s">
        <v>2386</v>
      </c>
      <c r="E2" s="1" t="s">
        <v>1899</v>
      </c>
      <c r="F2" s="1" t="s">
        <v>2386</v>
      </c>
      <c r="H2" s="1" t="s">
        <v>1193</v>
      </c>
      <c r="I2" s="1" t="s">
        <v>2387</v>
      </c>
      <c r="J2" s="1" t="s">
        <v>2387</v>
      </c>
      <c r="L2" s="1" t="s">
        <v>1909</v>
      </c>
      <c r="M2" s="1" t="s">
        <v>1196</v>
      </c>
      <c r="N2" s="2">
        <v>1</v>
      </c>
      <c r="O2" s="2">
        <v>0</v>
      </c>
      <c r="P2" s="2">
        <v>0</v>
      </c>
      <c r="Q2" s="2">
        <v>0</v>
      </c>
      <c r="R2" s="2">
        <v>0</v>
      </c>
      <c r="U2" s="6" t="s">
        <v>1972</v>
      </c>
      <c r="W2" s="1" t="s">
        <v>1358</v>
      </c>
      <c r="X2" s="1" t="s">
        <v>1973</v>
      </c>
      <c r="Y2" s="2">
        <v>0</v>
      </c>
      <c r="Z2" s="2">
        <v>0</v>
      </c>
      <c r="AA2" s="2">
        <v>0</v>
      </c>
      <c r="AB2" s="2">
        <v>0</v>
      </c>
      <c r="AC2" s="2">
        <v>0</v>
      </c>
      <c r="AD2" s="2">
        <v>1</v>
      </c>
      <c r="AE2" s="2">
        <v>0</v>
      </c>
      <c r="AF2" s="2">
        <v>0</v>
      </c>
      <c r="AG2" s="2">
        <v>0</v>
      </c>
      <c r="AI2" s="1" t="s">
        <v>1360</v>
      </c>
      <c r="AJ2" s="2">
        <v>56</v>
      </c>
      <c r="AK2" s="1" t="s">
        <v>1200</v>
      </c>
      <c r="AL2" s="1" t="s">
        <v>1201</v>
      </c>
      <c r="AN2" s="1" t="s">
        <v>1199</v>
      </c>
      <c r="BI2" s="1" t="s">
        <v>1203</v>
      </c>
      <c r="BJ2" s="2">
        <v>0</v>
      </c>
      <c r="BK2" s="2">
        <v>0</v>
      </c>
      <c r="BL2" s="2">
        <v>0</v>
      </c>
      <c r="BM2" s="2">
        <v>0</v>
      </c>
      <c r="BN2" s="2">
        <v>0</v>
      </c>
      <c r="BO2" s="2">
        <v>1</v>
      </c>
      <c r="BP2" s="2">
        <v>0</v>
      </c>
      <c r="BQ2" s="2">
        <v>0</v>
      </c>
      <c r="BR2" s="2">
        <v>0</v>
      </c>
      <c r="BT2" s="1" t="s">
        <v>1199</v>
      </c>
      <c r="DK2" s="1" t="s">
        <v>1230</v>
      </c>
      <c r="DL2" s="2">
        <v>0</v>
      </c>
      <c r="DM2" s="2">
        <v>0</v>
      </c>
      <c r="DN2" s="2">
        <v>0</v>
      </c>
      <c r="DO2" s="2">
        <v>0</v>
      </c>
      <c r="DP2" s="2">
        <v>1</v>
      </c>
      <c r="DR2" s="1" t="s">
        <v>1547</v>
      </c>
      <c r="DS2" s="2">
        <v>0</v>
      </c>
      <c r="DT2" s="2">
        <v>0</v>
      </c>
      <c r="DU2" s="2">
        <v>0</v>
      </c>
      <c r="DV2" s="2">
        <v>0</v>
      </c>
      <c r="DW2" s="2">
        <v>0</v>
      </c>
      <c r="DX2" s="2">
        <v>0</v>
      </c>
      <c r="DY2" s="2">
        <v>0</v>
      </c>
      <c r="DZ2" s="2">
        <v>1</v>
      </c>
      <c r="EA2" s="2">
        <v>0</v>
      </c>
      <c r="EB2" s="2">
        <v>0</v>
      </c>
      <c r="EC2" s="2">
        <v>0</v>
      </c>
      <c r="ED2" s="2">
        <v>0</v>
      </c>
      <c r="EF2" s="1" t="s">
        <v>1975</v>
      </c>
      <c r="EG2" s="2">
        <v>0</v>
      </c>
      <c r="EH2" s="2">
        <v>0</v>
      </c>
      <c r="EI2" s="2">
        <v>0</v>
      </c>
      <c r="EJ2" s="2">
        <v>0</v>
      </c>
      <c r="EK2" s="2">
        <v>0</v>
      </c>
      <c r="EL2" s="2">
        <v>0</v>
      </c>
      <c r="EM2" s="2">
        <v>1</v>
      </c>
      <c r="EN2" s="2">
        <v>0</v>
      </c>
      <c r="EO2" s="2">
        <v>0</v>
      </c>
      <c r="EP2" s="2">
        <v>0</v>
      </c>
      <c r="EQ2" s="2">
        <v>0</v>
      </c>
      <c r="ER2" s="2">
        <v>0</v>
      </c>
      <c r="ET2" s="1" t="s">
        <v>1199</v>
      </c>
      <c r="GA2" s="1" t="s">
        <v>2388</v>
      </c>
      <c r="GB2" s="2">
        <v>0</v>
      </c>
      <c r="GC2" s="2">
        <v>0</v>
      </c>
      <c r="GD2" s="2">
        <v>0</v>
      </c>
      <c r="GE2" s="2">
        <v>0</v>
      </c>
      <c r="GF2" s="2">
        <v>0</v>
      </c>
      <c r="GG2" s="2">
        <v>1</v>
      </c>
      <c r="GH2" s="2">
        <v>0</v>
      </c>
      <c r="GI2" s="2">
        <v>1</v>
      </c>
      <c r="GJ2" s="2">
        <v>1</v>
      </c>
      <c r="GK2" s="2">
        <v>0</v>
      </c>
      <c r="GL2" s="2">
        <v>0</v>
      </c>
      <c r="GM2" s="2">
        <v>0</v>
      </c>
      <c r="GN2" s="2">
        <v>0</v>
      </c>
      <c r="AST2" s="1">
        <v>114326816</v>
      </c>
      <c r="ASU2" s="1" t="s">
        <v>2389</v>
      </c>
      <c r="ASW2" s="1">
        <v>56</v>
      </c>
    </row>
    <row r="3" spans="1:1193" x14ac:dyDescent="0.3">
      <c r="A3" s="1" t="s">
        <v>2390</v>
      </c>
      <c r="B3" s="1" t="s">
        <v>2391</v>
      </c>
      <c r="C3" s="1" t="s">
        <v>2392</v>
      </c>
      <c r="D3" s="1" t="s">
        <v>2386</v>
      </c>
      <c r="E3" s="1" t="s">
        <v>1899</v>
      </c>
      <c r="F3" s="1" t="s">
        <v>2386</v>
      </c>
      <c r="H3" s="1" t="s">
        <v>1193</v>
      </c>
      <c r="I3" s="1" t="s">
        <v>2387</v>
      </c>
      <c r="J3" s="1" t="s">
        <v>2387</v>
      </c>
      <c r="L3" s="1" t="s">
        <v>1909</v>
      </c>
      <c r="M3" s="1" t="s">
        <v>1196</v>
      </c>
      <c r="N3" s="2">
        <v>1</v>
      </c>
      <c r="O3" s="2">
        <v>0</v>
      </c>
      <c r="P3" s="2">
        <v>0</v>
      </c>
      <c r="Q3" s="2">
        <v>0</v>
      </c>
      <c r="R3" s="2">
        <v>0</v>
      </c>
      <c r="U3" s="6" t="s">
        <v>1371</v>
      </c>
      <c r="W3" s="1" t="s">
        <v>1358</v>
      </c>
      <c r="X3" s="1" t="s">
        <v>1973</v>
      </c>
      <c r="Y3" s="2">
        <v>0</v>
      </c>
      <c r="Z3" s="2">
        <v>0</v>
      </c>
      <c r="AA3" s="2">
        <v>0</v>
      </c>
      <c r="AB3" s="2">
        <v>0</v>
      </c>
      <c r="AC3" s="2">
        <v>0</v>
      </c>
      <c r="AD3" s="2">
        <v>1</v>
      </c>
      <c r="AE3" s="2">
        <v>0</v>
      </c>
      <c r="AF3" s="2">
        <v>0</v>
      </c>
      <c r="AG3" s="2">
        <v>0</v>
      </c>
      <c r="AI3" s="1" t="s">
        <v>1360</v>
      </c>
      <c r="AJ3" s="2">
        <v>42</v>
      </c>
      <c r="AK3" s="1" t="s">
        <v>1200</v>
      </c>
      <c r="AL3" s="1" t="s">
        <v>1201</v>
      </c>
      <c r="AN3" s="1" t="s">
        <v>1199</v>
      </c>
      <c r="BI3" s="1" t="s">
        <v>1203</v>
      </c>
      <c r="BJ3" s="2">
        <v>0</v>
      </c>
      <c r="BK3" s="2">
        <v>0</v>
      </c>
      <c r="BL3" s="2">
        <v>0</v>
      </c>
      <c r="BM3" s="2">
        <v>0</v>
      </c>
      <c r="BN3" s="2">
        <v>0</v>
      </c>
      <c r="BO3" s="2">
        <v>1</v>
      </c>
      <c r="BP3" s="2">
        <v>0</v>
      </c>
      <c r="BQ3" s="2">
        <v>0</v>
      </c>
      <c r="BR3" s="2">
        <v>0</v>
      </c>
      <c r="BT3" s="1" t="s">
        <v>1199</v>
      </c>
      <c r="DK3" s="1" t="s">
        <v>1230</v>
      </c>
      <c r="DL3" s="2">
        <v>0</v>
      </c>
      <c r="DM3" s="2">
        <v>0</v>
      </c>
      <c r="DN3" s="2">
        <v>0</v>
      </c>
      <c r="DO3" s="2">
        <v>0</v>
      </c>
      <c r="DP3" s="2">
        <v>1</v>
      </c>
      <c r="DR3" s="1" t="s">
        <v>2393</v>
      </c>
      <c r="DS3" s="2">
        <v>0</v>
      </c>
      <c r="DT3" s="2">
        <v>0</v>
      </c>
      <c r="DU3" s="2">
        <v>1</v>
      </c>
      <c r="DV3" s="2">
        <v>0</v>
      </c>
      <c r="DW3" s="2">
        <v>0</v>
      </c>
      <c r="DX3" s="2">
        <v>0</v>
      </c>
      <c r="DY3" s="2">
        <v>0</v>
      </c>
      <c r="DZ3" s="2">
        <v>0</v>
      </c>
      <c r="EA3" s="2">
        <v>1</v>
      </c>
      <c r="EB3" s="2">
        <v>0</v>
      </c>
      <c r="EC3" s="2">
        <v>0</v>
      </c>
      <c r="ED3" s="2">
        <v>0</v>
      </c>
      <c r="EF3" s="1" t="s">
        <v>1975</v>
      </c>
      <c r="EG3" s="2">
        <v>0</v>
      </c>
      <c r="EH3" s="2">
        <v>0</v>
      </c>
      <c r="EI3" s="2">
        <v>0</v>
      </c>
      <c r="EJ3" s="2">
        <v>0</v>
      </c>
      <c r="EK3" s="2">
        <v>0</v>
      </c>
      <c r="EL3" s="2">
        <v>0</v>
      </c>
      <c r="EM3" s="2">
        <v>1</v>
      </c>
      <c r="EN3" s="2">
        <v>0</v>
      </c>
      <c r="EO3" s="2">
        <v>0</v>
      </c>
      <c r="EP3" s="2">
        <v>0</v>
      </c>
      <c r="EQ3" s="2">
        <v>0</v>
      </c>
      <c r="ER3" s="2">
        <v>0</v>
      </c>
      <c r="ET3" s="1" t="s">
        <v>1199</v>
      </c>
      <c r="GA3" s="1" t="s">
        <v>2394</v>
      </c>
      <c r="GB3" s="2">
        <v>0</v>
      </c>
      <c r="GC3" s="2">
        <v>0</v>
      </c>
      <c r="GD3" s="2">
        <v>0</v>
      </c>
      <c r="GE3" s="2">
        <v>0</v>
      </c>
      <c r="GF3" s="2">
        <v>0</v>
      </c>
      <c r="GG3" s="2">
        <v>0</v>
      </c>
      <c r="GH3" s="2">
        <v>1</v>
      </c>
      <c r="GI3" s="2">
        <v>1</v>
      </c>
      <c r="GJ3" s="2">
        <v>1</v>
      </c>
      <c r="GK3" s="2">
        <v>0</v>
      </c>
      <c r="GL3" s="2">
        <v>1</v>
      </c>
      <c r="GM3" s="2">
        <v>0</v>
      </c>
      <c r="GN3" s="2">
        <v>0</v>
      </c>
      <c r="AST3" s="1">
        <v>114326856</v>
      </c>
      <c r="ASU3" s="1" t="s">
        <v>2395</v>
      </c>
      <c r="ASW3" s="1">
        <v>57</v>
      </c>
    </row>
    <row r="4" spans="1:1193" x14ac:dyDescent="0.3">
      <c r="A4" s="1" t="s">
        <v>2396</v>
      </c>
      <c r="B4" s="1" t="s">
        <v>2397</v>
      </c>
      <c r="C4" s="1" t="s">
        <v>2398</v>
      </c>
      <c r="D4" s="1" t="s">
        <v>2386</v>
      </c>
      <c r="E4" s="1" t="s">
        <v>1899</v>
      </c>
      <c r="F4" s="1" t="s">
        <v>2386</v>
      </c>
      <c r="H4" s="1" t="s">
        <v>1193</v>
      </c>
      <c r="I4" s="1" t="s">
        <v>2387</v>
      </c>
      <c r="J4" s="1" t="s">
        <v>2387</v>
      </c>
      <c r="L4" s="1" t="s">
        <v>1909</v>
      </c>
      <c r="M4" s="1" t="s">
        <v>1196</v>
      </c>
      <c r="N4" s="2">
        <v>1</v>
      </c>
      <c r="O4" s="2">
        <v>0</v>
      </c>
      <c r="P4" s="2">
        <v>0</v>
      </c>
      <c r="Q4" s="2">
        <v>0</v>
      </c>
      <c r="R4" s="2">
        <v>0</v>
      </c>
      <c r="U4" s="6" t="s">
        <v>1438</v>
      </c>
      <c r="W4" s="1" t="s">
        <v>1372</v>
      </c>
      <c r="X4" s="1" t="s">
        <v>1473</v>
      </c>
      <c r="Y4" s="2">
        <v>0</v>
      </c>
      <c r="Z4" s="2">
        <v>0</v>
      </c>
      <c r="AA4" s="2">
        <v>0</v>
      </c>
      <c r="AB4" s="2">
        <v>0</v>
      </c>
      <c r="AC4" s="2">
        <v>0</v>
      </c>
      <c r="AD4" s="2">
        <v>1</v>
      </c>
      <c r="AE4" s="2">
        <v>1</v>
      </c>
      <c r="AF4" s="2">
        <v>0</v>
      </c>
      <c r="AG4" s="2">
        <v>0</v>
      </c>
      <c r="AI4" s="1" t="s">
        <v>1360</v>
      </c>
      <c r="AJ4" s="2">
        <v>209</v>
      </c>
      <c r="AK4" s="1" t="s">
        <v>1199</v>
      </c>
      <c r="AL4" s="1" t="s">
        <v>1201</v>
      </c>
      <c r="AN4" s="1" t="s">
        <v>1200</v>
      </c>
      <c r="AO4" s="1" t="s">
        <v>1412</v>
      </c>
      <c r="AP4" s="1" t="s">
        <v>2399</v>
      </c>
      <c r="AQ4" s="2">
        <v>0</v>
      </c>
      <c r="AR4" s="2">
        <v>0</v>
      </c>
      <c r="AS4" s="2">
        <v>0</v>
      </c>
      <c r="AT4" s="2">
        <v>0</v>
      </c>
      <c r="AU4" s="2">
        <v>0</v>
      </c>
      <c r="AV4" s="2">
        <v>1</v>
      </c>
      <c r="AW4" s="2">
        <v>0</v>
      </c>
      <c r="AX4" s="2">
        <v>0</v>
      </c>
      <c r="BI4" s="1" t="s">
        <v>1203</v>
      </c>
      <c r="BJ4" s="2">
        <v>0</v>
      </c>
      <c r="BK4" s="2">
        <v>0</v>
      </c>
      <c r="BL4" s="2">
        <v>0</v>
      </c>
      <c r="BM4" s="2">
        <v>0</v>
      </c>
      <c r="BN4" s="2">
        <v>0</v>
      </c>
      <c r="BO4" s="2">
        <v>1</v>
      </c>
      <c r="BP4" s="2">
        <v>0</v>
      </c>
      <c r="BQ4" s="2">
        <v>0</v>
      </c>
      <c r="BR4" s="2">
        <v>0</v>
      </c>
      <c r="BT4" s="1" t="s">
        <v>1200</v>
      </c>
      <c r="BU4" s="1" t="s">
        <v>1901</v>
      </c>
      <c r="BW4" s="2">
        <v>250</v>
      </c>
      <c r="BX4" s="1" t="s">
        <v>1200</v>
      </c>
      <c r="BY4" s="1" t="s">
        <v>1412</v>
      </c>
      <c r="BZ4" s="1" t="s">
        <v>2400</v>
      </c>
      <c r="CA4" s="2">
        <v>0</v>
      </c>
      <c r="CB4" s="2">
        <v>1</v>
      </c>
      <c r="CC4" s="2">
        <v>0</v>
      </c>
      <c r="CD4" s="2">
        <v>0</v>
      </c>
      <c r="CE4" s="2">
        <v>0</v>
      </c>
      <c r="CF4" s="2">
        <v>0</v>
      </c>
      <c r="CR4" s="1" t="s">
        <v>2168</v>
      </c>
      <c r="CS4" s="2">
        <v>0</v>
      </c>
      <c r="CT4" s="2">
        <v>0</v>
      </c>
      <c r="CU4" s="2">
        <v>1</v>
      </c>
      <c r="CV4" s="2">
        <v>0</v>
      </c>
      <c r="CW4" s="2">
        <v>1</v>
      </c>
      <c r="CX4" s="2">
        <v>0</v>
      </c>
      <c r="CY4" s="2">
        <v>0</v>
      </c>
      <c r="CZ4" s="2">
        <v>0</v>
      </c>
      <c r="DB4" s="1" t="s">
        <v>1199</v>
      </c>
      <c r="DJ4" s="1" t="s">
        <v>1199</v>
      </c>
      <c r="DK4" s="1" t="s">
        <v>1230</v>
      </c>
      <c r="DL4" s="2">
        <v>0</v>
      </c>
      <c r="DM4" s="2">
        <v>0</v>
      </c>
      <c r="DN4" s="2">
        <v>0</v>
      </c>
      <c r="DO4" s="2">
        <v>0</v>
      </c>
      <c r="DP4" s="2">
        <v>1</v>
      </c>
      <c r="DR4" s="1" t="s">
        <v>2393</v>
      </c>
      <c r="DS4" s="2">
        <v>0</v>
      </c>
      <c r="DT4" s="2">
        <v>0</v>
      </c>
      <c r="DU4" s="2">
        <v>1</v>
      </c>
      <c r="DV4" s="2">
        <v>0</v>
      </c>
      <c r="DW4" s="2">
        <v>0</v>
      </c>
      <c r="DX4" s="2">
        <v>0</v>
      </c>
      <c r="DY4" s="2">
        <v>0</v>
      </c>
      <c r="DZ4" s="2">
        <v>0</v>
      </c>
      <c r="EA4" s="2">
        <v>1</v>
      </c>
      <c r="EB4" s="2">
        <v>0</v>
      </c>
      <c r="EC4" s="2">
        <v>0</v>
      </c>
      <c r="ED4" s="2">
        <v>0</v>
      </c>
      <c r="EF4" s="1" t="s">
        <v>1975</v>
      </c>
      <c r="EG4" s="2">
        <v>0</v>
      </c>
      <c r="EH4" s="2">
        <v>0</v>
      </c>
      <c r="EI4" s="2">
        <v>0</v>
      </c>
      <c r="EJ4" s="2">
        <v>0</v>
      </c>
      <c r="EK4" s="2">
        <v>0</v>
      </c>
      <c r="EL4" s="2">
        <v>0</v>
      </c>
      <c r="EM4" s="2">
        <v>1</v>
      </c>
      <c r="EN4" s="2">
        <v>0</v>
      </c>
      <c r="EO4" s="2">
        <v>0</v>
      </c>
      <c r="EP4" s="2">
        <v>0</v>
      </c>
      <c r="EQ4" s="2">
        <v>0</v>
      </c>
      <c r="ER4" s="2">
        <v>0</v>
      </c>
      <c r="ET4" s="1" t="s">
        <v>1199</v>
      </c>
      <c r="GA4" s="1" t="s">
        <v>2401</v>
      </c>
      <c r="GB4" s="2">
        <v>0</v>
      </c>
      <c r="GC4" s="2">
        <v>0</v>
      </c>
      <c r="GD4" s="2">
        <v>0</v>
      </c>
      <c r="GE4" s="2">
        <v>0</v>
      </c>
      <c r="GF4" s="2">
        <v>0</v>
      </c>
      <c r="GG4" s="2">
        <v>0</v>
      </c>
      <c r="GH4" s="2">
        <v>1</v>
      </c>
      <c r="GI4" s="2">
        <v>1</v>
      </c>
      <c r="GJ4" s="2">
        <v>0</v>
      </c>
      <c r="GK4" s="2">
        <v>0</v>
      </c>
      <c r="GL4" s="2">
        <v>1</v>
      </c>
      <c r="GM4" s="2">
        <v>0</v>
      </c>
      <c r="GN4" s="2">
        <v>0</v>
      </c>
      <c r="AST4" s="1">
        <v>114326891</v>
      </c>
      <c r="ASU4" s="1" t="s">
        <v>2402</v>
      </c>
      <c r="ASW4" s="1">
        <v>58</v>
      </c>
    </row>
    <row r="5" spans="1:1193" x14ac:dyDescent="0.3">
      <c r="A5" s="1" t="s">
        <v>2403</v>
      </c>
      <c r="B5" s="1" t="s">
        <v>2404</v>
      </c>
      <c r="C5" s="1" t="s">
        <v>2405</v>
      </c>
      <c r="D5" s="1" t="s">
        <v>2386</v>
      </c>
      <c r="E5" s="1" t="s">
        <v>1899</v>
      </c>
      <c r="F5" s="1" t="s">
        <v>2386</v>
      </c>
      <c r="H5" s="1" t="s">
        <v>1193</v>
      </c>
      <c r="I5" s="1" t="s">
        <v>2387</v>
      </c>
      <c r="J5" s="1" t="s">
        <v>2387</v>
      </c>
      <c r="L5" s="1" t="s">
        <v>1392</v>
      </c>
      <c r="M5" s="1" t="s">
        <v>1196</v>
      </c>
      <c r="N5" s="2">
        <v>1</v>
      </c>
      <c r="O5" s="2">
        <v>0</v>
      </c>
      <c r="P5" s="2">
        <v>0</v>
      </c>
      <c r="Q5" s="2">
        <v>0</v>
      </c>
      <c r="R5" s="2">
        <v>0</v>
      </c>
      <c r="U5" s="6" t="s">
        <v>1489</v>
      </c>
      <c r="W5" s="1" t="s">
        <v>1200</v>
      </c>
      <c r="AI5" s="1" t="s">
        <v>1360</v>
      </c>
      <c r="AJ5" s="2">
        <v>62</v>
      </c>
      <c r="AK5" s="1" t="s">
        <v>1200</v>
      </c>
      <c r="AL5" s="1" t="s">
        <v>1395</v>
      </c>
      <c r="AN5" s="1" t="s">
        <v>1199</v>
      </c>
      <c r="BI5" s="1" t="s">
        <v>1204</v>
      </c>
      <c r="BJ5" s="2">
        <v>0</v>
      </c>
      <c r="BK5" s="2">
        <v>0</v>
      </c>
      <c r="BL5" s="2">
        <v>1</v>
      </c>
      <c r="BM5" s="2">
        <v>0</v>
      </c>
      <c r="BN5" s="2">
        <v>0</v>
      </c>
      <c r="BO5" s="2">
        <v>0</v>
      </c>
      <c r="BP5" s="2">
        <v>0</v>
      </c>
      <c r="BQ5" s="2">
        <v>0</v>
      </c>
      <c r="BR5" s="2">
        <v>0</v>
      </c>
      <c r="BT5" s="1" t="s">
        <v>1199</v>
      </c>
      <c r="DK5" s="1" t="s">
        <v>1230</v>
      </c>
      <c r="DL5" s="2">
        <v>0</v>
      </c>
      <c r="DM5" s="2">
        <v>0</v>
      </c>
      <c r="DN5" s="2">
        <v>0</v>
      </c>
      <c r="DO5" s="2">
        <v>0</v>
      </c>
      <c r="DP5" s="2">
        <v>1</v>
      </c>
      <c r="DR5" s="1" t="s">
        <v>2406</v>
      </c>
      <c r="DS5" s="2">
        <v>1</v>
      </c>
      <c r="DT5" s="2">
        <v>1</v>
      </c>
      <c r="DU5" s="2">
        <v>1</v>
      </c>
      <c r="DV5" s="2">
        <v>0</v>
      </c>
      <c r="DW5" s="2">
        <v>0</v>
      </c>
      <c r="DX5" s="2">
        <v>0</v>
      </c>
      <c r="DY5" s="2">
        <v>0</v>
      </c>
      <c r="DZ5" s="2">
        <v>0</v>
      </c>
      <c r="EA5" s="2">
        <v>1</v>
      </c>
      <c r="EB5" s="2">
        <v>0</v>
      </c>
      <c r="EC5" s="2">
        <v>0</v>
      </c>
      <c r="ED5" s="2">
        <v>0</v>
      </c>
      <c r="EF5" s="1" t="s">
        <v>1230</v>
      </c>
      <c r="EG5" s="2">
        <v>0</v>
      </c>
      <c r="EH5" s="2">
        <v>0</v>
      </c>
      <c r="EI5" s="2">
        <v>0</v>
      </c>
      <c r="EJ5" s="2">
        <v>0</v>
      </c>
      <c r="EK5" s="2">
        <v>0</v>
      </c>
      <c r="EL5" s="2">
        <v>0</v>
      </c>
      <c r="EM5" s="2">
        <v>0</v>
      </c>
      <c r="EN5" s="2">
        <v>0</v>
      </c>
      <c r="EO5" s="2">
        <v>0</v>
      </c>
      <c r="EP5" s="2">
        <v>1</v>
      </c>
      <c r="EQ5" s="2">
        <v>0</v>
      </c>
      <c r="ER5" s="2">
        <v>0</v>
      </c>
      <c r="ET5" s="1" t="s">
        <v>1199</v>
      </c>
      <c r="GA5" s="1" t="s">
        <v>2407</v>
      </c>
      <c r="GB5" s="2">
        <v>0</v>
      </c>
      <c r="GC5" s="2">
        <v>0</v>
      </c>
      <c r="GD5" s="2">
        <v>1</v>
      </c>
      <c r="GE5" s="2">
        <v>0</v>
      </c>
      <c r="GF5" s="2">
        <v>0</v>
      </c>
      <c r="GG5" s="2">
        <v>0</v>
      </c>
      <c r="GH5" s="2">
        <v>0</v>
      </c>
      <c r="GI5" s="2">
        <v>0</v>
      </c>
      <c r="GJ5" s="2">
        <v>1</v>
      </c>
      <c r="GK5" s="2">
        <v>1</v>
      </c>
      <c r="GL5" s="2">
        <v>1</v>
      </c>
      <c r="GM5" s="2">
        <v>0</v>
      </c>
      <c r="GN5" s="2">
        <v>0</v>
      </c>
      <c r="AST5" s="1">
        <v>114326913</v>
      </c>
      <c r="ASU5" s="1" t="s">
        <v>2408</v>
      </c>
      <c r="ASW5" s="1">
        <v>59</v>
      </c>
    </row>
    <row r="6" spans="1:1193" x14ac:dyDescent="0.3">
      <c r="A6" s="1" t="s">
        <v>2409</v>
      </c>
      <c r="B6" s="1" t="s">
        <v>2410</v>
      </c>
      <c r="C6" s="1" t="s">
        <v>2411</v>
      </c>
      <c r="D6" s="1" t="s">
        <v>2386</v>
      </c>
      <c r="E6" s="1" t="s">
        <v>1899</v>
      </c>
      <c r="F6" s="1" t="s">
        <v>2386</v>
      </c>
      <c r="H6" s="1" t="s">
        <v>1193</v>
      </c>
      <c r="I6" s="1" t="s">
        <v>2387</v>
      </c>
      <c r="J6" s="1" t="s">
        <v>2387</v>
      </c>
      <c r="L6" s="1" t="s">
        <v>1909</v>
      </c>
      <c r="M6" s="1" t="s">
        <v>1196</v>
      </c>
      <c r="N6" s="2">
        <v>1</v>
      </c>
      <c r="O6" s="2">
        <v>0</v>
      </c>
      <c r="P6" s="2">
        <v>0</v>
      </c>
      <c r="Q6" s="2">
        <v>0</v>
      </c>
      <c r="R6" s="2">
        <v>0</v>
      </c>
      <c r="U6" s="6" t="s">
        <v>1393</v>
      </c>
      <c r="W6" s="1" t="s">
        <v>1200</v>
      </c>
      <c r="AI6" s="1" t="s">
        <v>1360</v>
      </c>
      <c r="AJ6" s="2">
        <v>28</v>
      </c>
      <c r="AK6" s="1" t="s">
        <v>1221</v>
      </c>
      <c r="AL6" s="1" t="s">
        <v>1395</v>
      </c>
      <c r="AN6" s="1" t="s">
        <v>1199</v>
      </c>
      <c r="BI6" s="1" t="s">
        <v>1204</v>
      </c>
      <c r="BJ6" s="2">
        <v>0</v>
      </c>
      <c r="BK6" s="2">
        <v>0</v>
      </c>
      <c r="BL6" s="2">
        <v>1</v>
      </c>
      <c r="BM6" s="2">
        <v>0</v>
      </c>
      <c r="BN6" s="2">
        <v>0</v>
      </c>
      <c r="BO6" s="2">
        <v>0</v>
      </c>
      <c r="BP6" s="2">
        <v>0</v>
      </c>
      <c r="BQ6" s="2">
        <v>0</v>
      </c>
      <c r="BR6" s="2">
        <v>0</v>
      </c>
      <c r="BT6" s="1" t="s">
        <v>1199</v>
      </c>
      <c r="DK6" s="1" t="s">
        <v>1230</v>
      </c>
      <c r="DL6" s="2">
        <v>0</v>
      </c>
      <c r="DM6" s="2">
        <v>0</v>
      </c>
      <c r="DN6" s="2">
        <v>0</v>
      </c>
      <c r="DO6" s="2">
        <v>0</v>
      </c>
      <c r="DP6" s="2">
        <v>1</v>
      </c>
      <c r="DR6" s="1" t="s">
        <v>1562</v>
      </c>
      <c r="DS6" s="2">
        <v>0</v>
      </c>
      <c r="DT6" s="2">
        <v>1</v>
      </c>
      <c r="DU6" s="2">
        <v>1</v>
      </c>
      <c r="DV6" s="2">
        <v>0</v>
      </c>
      <c r="DW6" s="2">
        <v>0</v>
      </c>
      <c r="DX6" s="2">
        <v>0</v>
      </c>
      <c r="DY6" s="2">
        <v>0</v>
      </c>
      <c r="DZ6" s="2">
        <v>0</v>
      </c>
      <c r="EA6" s="2">
        <v>0</v>
      </c>
      <c r="EB6" s="2">
        <v>0</v>
      </c>
      <c r="EC6" s="2">
        <v>0</v>
      </c>
      <c r="ED6" s="2">
        <v>0</v>
      </c>
      <c r="EF6" s="1" t="s">
        <v>1229</v>
      </c>
      <c r="EG6" s="2">
        <v>1</v>
      </c>
      <c r="EH6" s="2">
        <v>0</v>
      </c>
      <c r="EI6" s="2">
        <v>0</v>
      </c>
      <c r="EJ6" s="2">
        <v>0</v>
      </c>
      <c r="EK6" s="2">
        <v>0</v>
      </c>
      <c r="EL6" s="2">
        <v>0</v>
      </c>
      <c r="EM6" s="2">
        <v>0</v>
      </c>
      <c r="EN6" s="2">
        <v>0</v>
      </c>
      <c r="EO6" s="2">
        <v>0</v>
      </c>
      <c r="EP6" s="2">
        <v>0</v>
      </c>
      <c r="EQ6" s="2">
        <v>0</v>
      </c>
      <c r="ER6" s="2">
        <v>0</v>
      </c>
      <c r="ET6" s="1" t="s">
        <v>1199</v>
      </c>
      <c r="GA6" s="1" t="s">
        <v>2412</v>
      </c>
      <c r="GB6" s="2">
        <v>0</v>
      </c>
      <c r="GC6" s="2">
        <v>0</v>
      </c>
      <c r="GD6" s="2">
        <v>1</v>
      </c>
      <c r="GE6" s="2">
        <v>0</v>
      </c>
      <c r="GF6" s="2">
        <v>0</v>
      </c>
      <c r="GG6" s="2">
        <v>0</v>
      </c>
      <c r="GH6" s="2">
        <v>0</v>
      </c>
      <c r="GI6" s="2">
        <v>0</v>
      </c>
      <c r="GJ6" s="2">
        <v>0</v>
      </c>
      <c r="GK6" s="2">
        <v>0</v>
      </c>
      <c r="GL6" s="2">
        <v>1</v>
      </c>
      <c r="GM6" s="2">
        <v>0</v>
      </c>
      <c r="GN6" s="2">
        <v>0</v>
      </c>
      <c r="AST6" s="1">
        <v>114326945</v>
      </c>
      <c r="ASU6" s="1" t="s">
        <v>2413</v>
      </c>
      <c r="ASW6" s="1">
        <v>60</v>
      </c>
    </row>
    <row r="7" spans="1:1193" x14ac:dyDescent="0.3">
      <c r="A7" s="1" t="s">
        <v>2414</v>
      </c>
      <c r="B7" s="1" t="s">
        <v>2415</v>
      </c>
      <c r="C7" s="1" t="s">
        <v>2416</v>
      </c>
      <c r="D7" s="1" t="s">
        <v>2386</v>
      </c>
      <c r="E7" s="1" t="s">
        <v>1899</v>
      </c>
      <c r="F7" s="1" t="s">
        <v>2386</v>
      </c>
      <c r="H7" s="1" t="s">
        <v>1193</v>
      </c>
      <c r="I7" s="1" t="s">
        <v>2387</v>
      </c>
      <c r="J7" s="1" t="s">
        <v>2387</v>
      </c>
      <c r="L7" s="1" t="s">
        <v>1195</v>
      </c>
      <c r="M7" s="1" t="s">
        <v>1196</v>
      </c>
      <c r="N7" s="2">
        <v>1</v>
      </c>
      <c r="O7" s="2">
        <v>0</v>
      </c>
      <c r="P7" s="2">
        <v>0</v>
      </c>
      <c r="Q7" s="2">
        <v>0</v>
      </c>
      <c r="R7" s="2">
        <v>0</v>
      </c>
      <c r="U7" s="6" t="s">
        <v>1438</v>
      </c>
      <c r="W7" s="1" t="s">
        <v>1198</v>
      </c>
      <c r="X7" s="1" t="s">
        <v>2417</v>
      </c>
      <c r="Y7" s="2">
        <v>0</v>
      </c>
      <c r="Z7" s="2">
        <v>0</v>
      </c>
      <c r="AA7" s="2">
        <v>0</v>
      </c>
      <c r="AB7" s="2">
        <v>0</v>
      </c>
      <c r="AC7" s="2">
        <v>0</v>
      </c>
      <c r="AD7" s="2">
        <v>0</v>
      </c>
      <c r="AE7" s="2">
        <v>0</v>
      </c>
      <c r="AF7" s="2">
        <v>1</v>
      </c>
      <c r="AG7" s="2">
        <v>0</v>
      </c>
      <c r="AI7" s="1" t="s">
        <v>1360</v>
      </c>
      <c r="AJ7" s="2">
        <v>79</v>
      </c>
      <c r="AK7" s="1" t="s">
        <v>1221</v>
      </c>
      <c r="AL7" s="1" t="s">
        <v>1201</v>
      </c>
      <c r="AN7" s="1" t="s">
        <v>1199</v>
      </c>
      <c r="BI7" s="1" t="s">
        <v>1467</v>
      </c>
      <c r="BJ7" s="2">
        <v>0</v>
      </c>
      <c r="BK7" s="2">
        <v>0</v>
      </c>
      <c r="BL7" s="2">
        <v>0</v>
      </c>
      <c r="BM7" s="2">
        <v>0</v>
      </c>
      <c r="BN7" s="2">
        <v>1</v>
      </c>
      <c r="BO7" s="2">
        <v>0</v>
      </c>
      <c r="BP7" s="2">
        <v>0</v>
      </c>
      <c r="BQ7" s="2">
        <v>0</v>
      </c>
      <c r="BR7" s="2">
        <v>0</v>
      </c>
      <c r="BT7" s="1" t="s">
        <v>1199</v>
      </c>
      <c r="DK7" s="1" t="s">
        <v>1230</v>
      </c>
      <c r="DL7" s="2">
        <v>0</v>
      </c>
      <c r="DM7" s="2">
        <v>0</v>
      </c>
      <c r="DN7" s="2">
        <v>0</v>
      </c>
      <c r="DO7" s="2">
        <v>0</v>
      </c>
      <c r="DP7" s="2">
        <v>1</v>
      </c>
      <c r="DR7" s="1" t="s">
        <v>1364</v>
      </c>
      <c r="DS7" s="2">
        <v>1</v>
      </c>
      <c r="DT7" s="2">
        <v>1</v>
      </c>
      <c r="DU7" s="2">
        <v>0</v>
      </c>
      <c r="DV7" s="2">
        <v>0</v>
      </c>
      <c r="DW7" s="2">
        <v>0</v>
      </c>
      <c r="DX7" s="2">
        <v>0</v>
      </c>
      <c r="DY7" s="2">
        <v>0</v>
      </c>
      <c r="DZ7" s="2">
        <v>0</v>
      </c>
      <c r="EA7" s="2">
        <v>1</v>
      </c>
      <c r="EB7" s="2">
        <v>0</v>
      </c>
      <c r="EC7" s="2">
        <v>0</v>
      </c>
      <c r="ED7" s="2">
        <v>0</v>
      </c>
      <c r="EF7" s="1" t="s">
        <v>1966</v>
      </c>
      <c r="EG7" s="2">
        <v>1</v>
      </c>
      <c r="EH7" s="2">
        <v>0</v>
      </c>
      <c r="EI7" s="2">
        <v>0</v>
      </c>
      <c r="EJ7" s="2">
        <v>0</v>
      </c>
      <c r="EK7" s="2">
        <v>0</v>
      </c>
      <c r="EL7" s="2">
        <v>0</v>
      </c>
      <c r="EM7" s="2">
        <v>1</v>
      </c>
      <c r="EN7" s="2">
        <v>0</v>
      </c>
      <c r="EO7" s="2">
        <v>0</v>
      </c>
      <c r="EP7" s="2">
        <v>0</v>
      </c>
      <c r="EQ7" s="2">
        <v>0</v>
      </c>
      <c r="ER7" s="2">
        <v>0</v>
      </c>
      <c r="ET7" s="1" t="s">
        <v>1199</v>
      </c>
      <c r="GA7" s="1" t="s">
        <v>2418</v>
      </c>
      <c r="GB7" s="2">
        <v>0</v>
      </c>
      <c r="GC7" s="2">
        <v>0</v>
      </c>
      <c r="GD7" s="2">
        <v>1</v>
      </c>
      <c r="GE7" s="2">
        <v>1</v>
      </c>
      <c r="GF7" s="2">
        <v>1</v>
      </c>
      <c r="GG7" s="2">
        <v>1</v>
      </c>
      <c r="GH7" s="2">
        <v>0</v>
      </c>
      <c r="GI7" s="2">
        <v>0</v>
      </c>
      <c r="GJ7" s="2">
        <v>0</v>
      </c>
      <c r="GK7" s="2">
        <v>0</v>
      </c>
      <c r="GL7" s="2">
        <v>1</v>
      </c>
      <c r="GM7" s="2">
        <v>0</v>
      </c>
      <c r="GN7" s="2">
        <v>0</v>
      </c>
      <c r="AST7" s="1">
        <v>114327022</v>
      </c>
      <c r="ASU7" s="1" t="s">
        <v>2419</v>
      </c>
      <c r="ASW7" s="1">
        <v>61</v>
      </c>
    </row>
    <row r="8" spans="1:1193" x14ac:dyDescent="0.3">
      <c r="A8" s="1" t="s">
        <v>2420</v>
      </c>
      <c r="B8" s="1" t="s">
        <v>2421</v>
      </c>
      <c r="C8" s="1" t="s">
        <v>2422</v>
      </c>
      <c r="D8" s="1" t="s">
        <v>2386</v>
      </c>
      <c r="E8" s="1" t="s">
        <v>1899</v>
      </c>
      <c r="F8" s="1" t="s">
        <v>2386</v>
      </c>
      <c r="H8" s="1" t="s">
        <v>1193</v>
      </c>
      <c r="I8" s="1" t="s">
        <v>2387</v>
      </c>
      <c r="J8" s="1" t="s">
        <v>2387</v>
      </c>
      <c r="L8" s="1" t="s">
        <v>1195</v>
      </c>
      <c r="M8" s="1" t="s">
        <v>1196</v>
      </c>
      <c r="N8" s="2">
        <v>1</v>
      </c>
      <c r="O8" s="2">
        <v>0</v>
      </c>
      <c r="P8" s="2">
        <v>0</v>
      </c>
      <c r="Q8" s="2">
        <v>0</v>
      </c>
      <c r="R8" s="2">
        <v>0</v>
      </c>
      <c r="U8" s="6" t="s">
        <v>1438</v>
      </c>
      <c r="W8" s="1" t="s">
        <v>1372</v>
      </c>
      <c r="X8" s="1" t="s">
        <v>1973</v>
      </c>
      <c r="Y8" s="2">
        <v>0</v>
      </c>
      <c r="Z8" s="2">
        <v>0</v>
      </c>
      <c r="AA8" s="2">
        <v>0</v>
      </c>
      <c r="AB8" s="2">
        <v>0</v>
      </c>
      <c r="AC8" s="2">
        <v>0</v>
      </c>
      <c r="AD8" s="2">
        <v>1</v>
      </c>
      <c r="AE8" s="2">
        <v>0</v>
      </c>
      <c r="AF8" s="2">
        <v>0</v>
      </c>
      <c r="AG8" s="2">
        <v>0</v>
      </c>
      <c r="AI8" s="1" t="s">
        <v>1360</v>
      </c>
      <c r="AJ8" s="2">
        <v>150</v>
      </c>
      <c r="AK8" s="1" t="s">
        <v>1221</v>
      </c>
      <c r="AL8" s="1" t="s">
        <v>1201</v>
      </c>
      <c r="AN8" s="1" t="s">
        <v>1199</v>
      </c>
      <c r="BI8" s="1" t="s">
        <v>1467</v>
      </c>
      <c r="BJ8" s="2">
        <v>0</v>
      </c>
      <c r="BK8" s="2">
        <v>0</v>
      </c>
      <c r="BL8" s="2">
        <v>0</v>
      </c>
      <c r="BM8" s="2">
        <v>0</v>
      </c>
      <c r="BN8" s="2">
        <v>1</v>
      </c>
      <c r="BO8" s="2">
        <v>0</v>
      </c>
      <c r="BP8" s="2">
        <v>0</v>
      </c>
      <c r="BQ8" s="2">
        <v>0</v>
      </c>
      <c r="BR8" s="2">
        <v>0</v>
      </c>
      <c r="BT8" s="1" t="s">
        <v>1199</v>
      </c>
      <c r="DK8" s="1" t="s">
        <v>1230</v>
      </c>
      <c r="DL8" s="2">
        <v>0</v>
      </c>
      <c r="DM8" s="2">
        <v>0</v>
      </c>
      <c r="DN8" s="2">
        <v>0</v>
      </c>
      <c r="DO8" s="2">
        <v>0</v>
      </c>
      <c r="DP8" s="2">
        <v>1</v>
      </c>
      <c r="DR8" s="1" t="s">
        <v>1570</v>
      </c>
      <c r="DS8" s="2">
        <v>1</v>
      </c>
      <c r="DT8" s="2">
        <v>1</v>
      </c>
      <c r="DU8" s="2">
        <v>0</v>
      </c>
      <c r="DV8" s="2">
        <v>0</v>
      </c>
      <c r="DW8" s="2">
        <v>0</v>
      </c>
      <c r="DX8" s="2">
        <v>0</v>
      </c>
      <c r="DY8" s="2">
        <v>0</v>
      </c>
      <c r="DZ8" s="2">
        <v>1</v>
      </c>
      <c r="EA8" s="2">
        <v>0</v>
      </c>
      <c r="EB8" s="2">
        <v>0</v>
      </c>
      <c r="EC8" s="2">
        <v>0</v>
      </c>
      <c r="ED8" s="2">
        <v>0</v>
      </c>
      <c r="EF8" s="1" t="s">
        <v>1229</v>
      </c>
      <c r="EG8" s="2">
        <v>1</v>
      </c>
      <c r="EH8" s="2">
        <v>0</v>
      </c>
      <c r="EI8" s="2">
        <v>0</v>
      </c>
      <c r="EJ8" s="2">
        <v>0</v>
      </c>
      <c r="EK8" s="2">
        <v>0</v>
      </c>
      <c r="EL8" s="2">
        <v>0</v>
      </c>
      <c r="EM8" s="2">
        <v>0</v>
      </c>
      <c r="EN8" s="2">
        <v>0</v>
      </c>
      <c r="EO8" s="2">
        <v>0</v>
      </c>
      <c r="EP8" s="2">
        <v>0</v>
      </c>
      <c r="EQ8" s="2">
        <v>0</v>
      </c>
      <c r="ER8" s="2">
        <v>0</v>
      </c>
      <c r="ET8" s="1" t="s">
        <v>1199</v>
      </c>
      <c r="GA8" s="1" t="s">
        <v>2423</v>
      </c>
      <c r="GB8" s="2">
        <v>0</v>
      </c>
      <c r="GC8" s="2">
        <v>0</v>
      </c>
      <c r="GD8" s="2">
        <v>0</v>
      </c>
      <c r="GE8" s="2">
        <v>0</v>
      </c>
      <c r="GF8" s="2">
        <v>1</v>
      </c>
      <c r="GG8" s="2">
        <v>0</v>
      </c>
      <c r="GH8" s="2">
        <v>1</v>
      </c>
      <c r="GI8" s="2">
        <v>0</v>
      </c>
      <c r="GJ8" s="2">
        <v>1</v>
      </c>
      <c r="GK8" s="2">
        <v>0</v>
      </c>
      <c r="GL8" s="2">
        <v>0</v>
      </c>
      <c r="GM8" s="2">
        <v>0</v>
      </c>
      <c r="GN8" s="2">
        <v>0</v>
      </c>
      <c r="AST8" s="1">
        <v>114327070</v>
      </c>
      <c r="ASU8" s="1" t="s">
        <v>2424</v>
      </c>
      <c r="ASW8" s="1">
        <v>62</v>
      </c>
    </row>
    <row r="9" spans="1:1193" x14ac:dyDescent="0.3">
      <c r="A9" s="1" t="s">
        <v>2425</v>
      </c>
      <c r="B9" s="1" t="s">
        <v>2426</v>
      </c>
      <c r="C9" s="1" t="s">
        <v>2427</v>
      </c>
      <c r="D9" s="1" t="s">
        <v>2386</v>
      </c>
      <c r="E9" s="1" t="s">
        <v>1899</v>
      </c>
      <c r="F9" s="1" t="s">
        <v>2386</v>
      </c>
      <c r="H9" s="1" t="s">
        <v>1193</v>
      </c>
      <c r="I9" s="1" t="s">
        <v>2387</v>
      </c>
      <c r="J9" s="1" t="s">
        <v>2387</v>
      </c>
      <c r="L9" s="1" t="s">
        <v>1197</v>
      </c>
      <c r="M9" s="1" t="s">
        <v>1196</v>
      </c>
      <c r="N9" s="2">
        <v>1</v>
      </c>
      <c r="O9" s="2">
        <v>0</v>
      </c>
      <c r="P9" s="2">
        <v>0</v>
      </c>
      <c r="Q9" s="2">
        <v>0</v>
      </c>
      <c r="R9" s="2">
        <v>0</v>
      </c>
      <c r="S9" s="1" t="s">
        <v>2428</v>
      </c>
      <c r="U9" s="6" t="s">
        <v>1489</v>
      </c>
      <c r="W9" s="1" t="s">
        <v>1200</v>
      </c>
      <c r="AI9" s="1" t="s">
        <v>1360</v>
      </c>
      <c r="AJ9" s="2">
        <v>58</v>
      </c>
      <c r="AK9" s="1" t="s">
        <v>1221</v>
      </c>
      <c r="AL9" s="1" t="s">
        <v>1395</v>
      </c>
      <c r="AN9" s="1" t="s">
        <v>1199</v>
      </c>
      <c r="BI9" s="1" t="s">
        <v>1204</v>
      </c>
      <c r="BJ9" s="2">
        <v>0</v>
      </c>
      <c r="BK9" s="2">
        <v>0</v>
      </c>
      <c r="BL9" s="2">
        <v>1</v>
      </c>
      <c r="BM9" s="2">
        <v>0</v>
      </c>
      <c r="BN9" s="2">
        <v>0</v>
      </c>
      <c r="BO9" s="2">
        <v>0</v>
      </c>
      <c r="BP9" s="2">
        <v>0</v>
      </c>
      <c r="BQ9" s="2">
        <v>0</v>
      </c>
      <c r="BR9" s="2">
        <v>0</v>
      </c>
      <c r="BT9" s="1" t="s">
        <v>1199</v>
      </c>
      <c r="DK9" s="1" t="s">
        <v>1230</v>
      </c>
      <c r="DL9" s="2">
        <v>0</v>
      </c>
      <c r="DM9" s="2">
        <v>0</v>
      </c>
      <c r="DN9" s="2">
        <v>0</v>
      </c>
      <c r="DO9" s="2">
        <v>0</v>
      </c>
      <c r="DP9" s="2">
        <v>1</v>
      </c>
      <c r="DR9" s="1" t="s">
        <v>2135</v>
      </c>
      <c r="DS9" s="2">
        <v>0</v>
      </c>
      <c r="DT9" s="2">
        <v>1</v>
      </c>
      <c r="DU9" s="2">
        <v>0</v>
      </c>
      <c r="DV9" s="2">
        <v>0</v>
      </c>
      <c r="DW9" s="2">
        <v>0</v>
      </c>
      <c r="DX9" s="2">
        <v>0</v>
      </c>
      <c r="DY9" s="2">
        <v>0</v>
      </c>
      <c r="DZ9" s="2">
        <v>0</v>
      </c>
      <c r="EA9" s="2">
        <v>1</v>
      </c>
      <c r="EB9" s="2">
        <v>0</v>
      </c>
      <c r="EC9" s="2">
        <v>0</v>
      </c>
      <c r="ED9" s="2">
        <v>0</v>
      </c>
      <c r="EF9" s="1" t="s">
        <v>1975</v>
      </c>
      <c r="EG9" s="2">
        <v>0</v>
      </c>
      <c r="EH9" s="2">
        <v>0</v>
      </c>
      <c r="EI9" s="2">
        <v>0</v>
      </c>
      <c r="EJ9" s="2">
        <v>0</v>
      </c>
      <c r="EK9" s="2">
        <v>0</v>
      </c>
      <c r="EL9" s="2">
        <v>0</v>
      </c>
      <c r="EM9" s="2">
        <v>1</v>
      </c>
      <c r="EN9" s="2">
        <v>0</v>
      </c>
      <c r="EO9" s="2">
        <v>0</v>
      </c>
      <c r="EP9" s="2">
        <v>0</v>
      </c>
      <c r="EQ9" s="2">
        <v>0</v>
      </c>
      <c r="ER9" s="2">
        <v>0</v>
      </c>
      <c r="ET9" s="1" t="s">
        <v>1199</v>
      </c>
      <c r="GA9" s="1" t="s">
        <v>2429</v>
      </c>
      <c r="GB9" s="2">
        <v>1</v>
      </c>
      <c r="GC9" s="2">
        <v>1</v>
      </c>
      <c r="GD9" s="2">
        <v>0</v>
      </c>
      <c r="GE9" s="2">
        <v>0</v>
      </c>
      <c r="GF9" s="2">
        <v>0</v>
      </c>
      <c r="GG9" s="2">
        <v>0</v>
      </c>
      <c r="GH9" s="2">
        <v>0</v>
      </c>
      <c r="GI9" s="2">
        <v>0</v>
      </c>
      <c r="GJ9" s="2">
        <v>0</v>
      </c>
      <c r="GK9" s="2">
        <v>0</v>
      </c>
      <c r="GL9" s="2">
        <v>1</v>
      </c>
      <c r="GM9" s="2">
        <v>0</v>
      </c>
      <c r="GN9" s="2">
        <v>0</v>
      </c>
      <c r="AST9" s="1">
        <v>114327096</v>
      </c>
      <c r="ASU9" s="1" t="s">
        <v>2430</v>
      </c>
      <c r="ASW9" s="1">
        <v>63</v>
      </c>
    </row>
    <row r="10" spans="1:1193" x14ac:dyDescent="0.3">
      <c r="A10" s="1" t="s">
        <v>2431</v>
      </c>
      <c r="B10" s="1" t="s">
        <v>2432</v>
      </c>
      <c r="C10" s="1" t="s">
        <v>2433</v>
      </c>
      <c r="D10" s="1" t="s">
        <v>2386</v>
      </c>
      <c r="E10" s="1" t="s">
        <v>2131</v>
      </c>
      <c r="F10" s="1" t="s">
        <v>2386</v>
      </c>
      <c r="H10" s="1" t="s">
        <v>1193</v>
      </c>
      <c r="I10" s="1" t="s">
        <v>2387</v>
      </c>
      <c r="J10" s="1" t="s">
        <v>2387</v>
      </c>
      <c r="L10" s="1" t="s">
        <v>1197</v>
      </c>
      <c r="M10" s="1" t="s">
        <v>1196</v>
      </c>
      <c r="N10" s="2">
        <v>1</v>
      </c>
      <c r="O10" s="2">
        <v>0</v>
      </c>
      <c r="P10" s="2">
        <v>0</v>
      </c>
      <c r="Q10" s="2">
        <v>0</v>
      </c>
      <c r="R10" s="2">
        <v>0</v>
      </c>
      <c r="S10" s="1" t="s">
        <v>2090</v>
      </c>
      <c r="U10" s="6" t="s">
        <v>1489</v>
      </c>
      <c r="W10" s="1" t="s">
        <v>1200</v>
      </c>
      <c r="AI10" s="1" t="s">
        <v>1448</v>
      </c>
      <c r="AJ10" s="2">
        <v>45</v>
      </c>
      <c r="AK10" s="1" t="s">
        <v>1200</v>
      </c>
      <c r="AL10" s="1" t="s">
        <v>1458</v>
      </c>
      <c r="AN10" s="1" t="s">
        <v>1199</v>
      </c>
      <c r="BI10" s="1" t="s">
        <v>1197</v>
      </c>
      <c r="BJ10" s="2">
        <v>0</v>
      </c>
      <c r="BK10" s="2">
        <v>0</v>
      </c>
      <c r="BL10" s="2">
        <v>0</v>
      </c>
      <c r="BM10" s="2">
        <v>0</v>
      </c>
      <c r="BN10" s="2">
        <v>0</v>
      </c>
      <c r="BO10" s="2">
        <v>0</v>
      </c>
      <c r="BP10" s="2">
        <v>0</v>
      </c>
      <c r="BQ10" s="2">
        <v>0</v>
      </c>
      <c r="BR10" s="2">
        <v>1</v>
      </c>
      <c r="BS10" s="15" t="s">
        <v>2434</v>
      </c>
      <c r="BT10" s="1" t="s">
        <v>1199</v>
      </c>
      <c r="DK10" s="1" t="s">
        <v>1230</v>
      </c>
      <c r="DL10" s="2">
        <v>0</v>
      </c>
      <c r="DM10" s="2">
        <v>0</v>
      </c>
      <c r="DN10" s="2">
        <v>0</v>
      </c>
      <c r="DO10" s="2">
        <v>0</v>
      </c>
      <c r="DP10" s="2">
        <v>1</v>
      </c>
      <c r="DR10" s="1" t="s">
        <v>2435</v>
      </c>
      <c r="DS10" s="2">
        <v>1</v>
      </c>
      <c r="DT10" s="2">
        <v>0</v>
      </c>
      <c r="DU10" s="2">
        <v>0</v>
      </c>
      <c r="DV10" s="2">
        <v>1</v>
      </c>
      <c r="DW10" s="2">
        <v>0</v>
      </c>
      <c r="DX10" s="2">
        <v>0</v>
      </c>
      <c r="DY10" s="2">
        <v>0</v>
      </c>
      <c r="DZ10" s="2">
        <v>1</v>
      </c>
      <c r="EA10" s="2">
        <v>0</v>
      </c>
      <c r="EB10" s="2">
        <v>0</v>
      </c>
      <c r="EC10" s="2">
        <v>0</v>
      </c>
      <c r="ED10" s="2">
        <v>0</v>
      </c>
      <c r="EF10" s="1" t="s">
        <v>1230</v>
      </c>
      <c r="EG10" s="2">
        <v>0</v>
      </c>
      <c r="EH10" s="2">
        <v>0</v>
      </c>
      <c r="EI10" s="2">
        <v>0</v>
      </c>
      <c r="EJ10" s="2">
        <v>0</v>
      </c>
      <c r="EK10" s="2">
        <v>0</v>
      </c>
      <c r="EL10" s="2">
        <v>0</v>
      </c>
      <c r="EM10" s="2">
        <v>0</v>
      </c>
      <c r="EN10" s="2">
        <v>0</v>
      </c>
      <c r="EO10" s="2">
        <v>0</v>
      </c>
      <c r="EP10" s="2">
        <v>1</v>
      </c>
      <c r="EQ10" s="2">
        <v>0</v>
      </c>
      <c r="ER10" s="2">
        <v>0</v>
      </c>
      <c r="ET10" s="1" t="s">
        <v>1199</v>
      </c>
      <c r="GA10" s="1" t="s">
        <v>2436</v>
      </c>
      <c r="GB10" s="2">
        <v>0</v>
      </c>
      <c r="GC10" s="2">
        <v>0</v>
      </c>
      <c r="GD10" s="2">
        <v>1</v>
      </c>
      <c r="GE10" s="2">
        <v>0</v>
      </c>
      <c r="GF10" s="2">
        <v>0</v>
      </c>
      <c r="GG10" s="2">
        <v>0</v>
      </c>
      <c r="GH10" s="2">
        <v>1</v>
      </c>
      <c r="GI10" s="2">
        <v>0</v>
      </c>
      <c r="GJ10" s="2">
        <v>1</v>
      </c>
      <c r="GK10" s="2">
        <v>0</v>
      </c>
      <c r="GL10" s="2">
        <v>0</v>
      </c>
      <c r="GM10" s="2">
        <v>0</v>
      </c>
      <c r="GN10" s="2">
        <v>0</v>
      </c>
      <c r="AST10" s="1">
        <v>114327400</v>
      </c>
      <c r="ASU10" s="1" t="s">
        <v>2437</v>
      </c>
      <c r="ASW10" s="1">
        <v>64</v>
      </c>
    </row>
    <row r="11" spans="1:1193" x14ac:dyDescent="0.3">
      <c r="A11" s="1" t="s">
        <v>2438</v>
      </c>
      <c r="B11" s="1" t="s">
        <v>2439</v>
      </c>
      <c r="C11" s="1" t="s">
        <v>2440</v>
      </c>
      <c r="D11" s="1" t="s">
        <v>2386</v>
      </c>
      <c r="E11" s="1" t="s">
        <v>2131</v>
      </c>
      <c r="F11" s="1" t="s">
        <v>2386</v>
      </c>
      <c r="H11" s="1" t="s">
        <v>1193</v>
      </c>
      <c r="I11" s="1" t="s">
        <v>2387</v>
      </c>
      <c r="J11" s="1" t="s">
        <v>2387</v>
      </c>
      <c r="L11" s="1" t="s">
        <v>1197</v>
      </c>
      <c r="M11" s="1" t="s">
        <v>1196</v>
      </c>
      <c r="N11" s="2">
        <v>1</v>
      </c>
      <c r="O11" s="2">
        <v>0</v>
      </c>
      <c r="P11" s="2">
        <v>0</v>
      </c>
      <c r="Q11" s="2">
        <v>0</v>
      </c>
      <c r="R11" s="2">
        <v>0</v>
      </c>
      <c r="S11" s="1" t="s">
        <v>2090</v>
      </c>
      <c r="U11" s="6" t="s">
        <v>1489</v>
      </c>
      <c r="W11" s="1" t="s">
        <v>1200</v>
      </c>
      <c r="AI11" s="1" t="s">
        <v>1360</v>
      </c>
      <c r="AJ11" s="2">
        <v>60</v>
      </c>
      <c r="AK11" s="1" t="s">
        <v>1199</v>
      </c>
      <c r="AL11" s="1" t="s">
        <v>1201</v>
      </c>
      <c r="AN11" s="1" t="s">
        <v>1199</v>
      </c>
      <c r="BI11" s="1" t="s">
        <v>1197</v>
      </c>
      <c r="BJ11" s="2">
        <v>0</v>
      </c>
      <c r="BK11" s="2">
        <v>0</v>
      </c>
      <c r="BL11" s="2">
        <v>0</v>
      </c>
      <c r="BM11" s="2">
        <v>0</v>
      </c>
      <c r="BN11" s="2">
        <v>0</v>
      </c>
      <c r="BO11" s="2">
        <v>0</v>
      </c>
      <c r="BP11" s="2">
        <v>0</v>
      </c>
      <c r="BQ11" s="2">
        <v>0</v>
      </c>
      <c r="BR11" s="2">
        <v>1</v>
      </c>
      <c r="BS11" s="15" t="s">
        <v>2434</v>
      </c>
      <c r="BT11" s="1" t="s">
        <v>1199</v>
      </c>
      <c r="DK11" s="1" t="s">
        <v>1230</v>
      </c>
      <c r="DL11" s="2">
        <v>0</v>
      </c>
      <c r="DM11" s="2">
        <v>0</v>
      </c>
      <c r="DN11" s="2">
        <v>0</v>
      </c>
      <c r="DO11" s="2">
        <v>0</v>
      </c>
      <c r="DP11" s="2">
        <v>1</v>
      </c>
      <c r="DR11" s="1" t="s">
        <v>2435</v>
      </c>
      <c r="DS11" s="2">
        <v>1</v>
      </c>
      <c r="DT11" s="2">
        <v>0</v>
      </c>
      <c r="DU11" s="2">
        <v>0</v>
      </c>
      <c r="DV11" s="2">
        <v>1</v>
      </c>
      <c r="DW11" s="2">
        <v>0</v>
      </c>
      <c r="DX11" s="2">
        <v>0</v>
      </c>
      <c r="DY11" s="2">
        <v>0</v>
      </c>
      <c r="DZ11" s="2">
        <v>1</v>
      </c>
      <c r="EA11" s="2">
        <v>0</v>
      </c>
      <c r="EB11" s="2">
        <v>0</v>
      </c>
      <c r="EC11" s="2">
        <v>0</v>
      </c>
      <c r="ED11" s="2">
        <v>0</v>
      </c>
      <c r="EF11" s="1" t="s">
        <v>1230</v>
      </c>
      <c r="EG11" s="2">
        <v>0</v>
      </c>
      <c r="EH11" s="2">
        <v>0</v>
      </c>
      <c r="EI11" s="2">
        <v>0</v>
      </c>
      <c r="EJ11" s="2">
        <v>0</v>
      </c>
      <c r="EK11" s="2">
        <v>0</v>
      </c>
      <c r="EL11" s="2">
        <v>0</v>
      </c>
      <c r="EM11" s="2">
        <v>0</v>
      </c>
      <c r="EN11" s="2">
        <v>0</v>
      </c>
      <c r="EO11" s="2">
        <v>0</v>
      </c>
      <c r="EP11" s="2">
        <v>1</v>
      </c>
      <c r="EQ11" s="2">
        <v>0</v>
      </c>
      <c r="ER11" s="2">
        <v>0</v>
      </c>
      <c r="ET11" s="1" t="s">
        <v>1199</v>
      </c>
      <c r="GA11" s="1" t="s">
        <v>2098</v>
      </c>
      <c r="GB11" s="2">
        <v>0</v>
      </c>
      <c r="GC11" s="2">
        <v>1</v>
      </c>
      <c r="GD11" s="2">
        <v>1</v>
      </c>
      <c r="GE11" s="2">
        <v>0</v>
      </c>
      <c r="GF11" s="2">
        <v>0</v>
      </c>
      <c r="GG11" s="2">
        <v>0</v>
      </c>
      <c r="GH11" s="2">
        <v>1</v>
      </c>
      <c r="GI11" s="2">
        <v>0</v>
      </c>
      <c r="GJ11" s="2">
        <v>0</v>
      </c>
      <c r="GK11" s="2">
        <v>0</v>
      </c>
      <c r="GL11" s="2">
        <v>0</v>
      </c>
      <c r="GM11" s="2">
        <v>0</v>
      </c>
      <c r="GN11" s="2">
        <v>0</v>
      </c>
      <c r="AST11" s="1">
        <v>114327442</v>
      </c>
      <c r="ASU11" s="1" t="s">
        <v>2441</v>
      </c>
      <c r="ASW11" s="1">
        <v>65</v>
      </c>
    </row>
    <row r="12" spans="1:1193" x14ac:dyDescent="0.3">
      <c r="A12" s="1" t="s">
        <v>2442</v>
      </c>
      <c r="B12" s="1" t="s">
        <v>2443</v>
      </c>
      <c r="C12" s="1" t="s">
        <v>2444</v>
      </c>
      <c r="D12" s="1" t="s">
        <v>2386</v>
      </c>
      <c r="E12" s="1" t="s">
        <v>2131</v>
      </c>
      <c r="F12" s="1" t="s">
        <v>2386</v>
      </c>
      <c r="H12" s="1" t="s">
        <v>1193</v>
      </c>
      <c r="I12" s="1" t="s">
        <v>2387</v>
      </c>
      <c r="J12" s="1" t="s">
        <v>2387</v>
      </c>
      <c r="L12" s="1" t="s">
        <v>1197</v>
      </c>
      <c r="M12" s="1" t="s">
        <v>1196</v>
      </c>
      <c r="N12" s="2">
        <v>1</v>
      </c>
      <c r="O12" s="2">
        <v>0</v>
      </c>
      <c r="P12" s="2">
        <v>0</v>
      </c>
      <c r="Q12" s="2">
        <v>0</v>
      </c>
      <c r="R12" s="2">
        <v>0</v>
      </c>
      <c r="S12" s="1" t="s">
        <v>2090</v>
      </c>
      <c r="U12" s="6" t="s">
        <v>1371</v>
      </c>
      <c r="W12" s="1" t="s">
        <v>1372</v>
      </c>
      <c r="X12" s="1" t="s">
        <v>1447</v>
      </c>
      <c r="Y12" s="2">
        <v>1</v>
      </c>
      <c r="Z12" s="2">
        <v>0</v>
      </c>
      <c r="AA12" s="2">
        <v>0</v>
      </c>
      <c r="AB12" s="2">
        <v>0</v>
      </c>
      <c r="AC12" s="2">
        <v>0</v>
      </c>
      <c r="AD12" s="2">
        <v>0</v>
      </c>
      <c r="AE12" s="2">
        <v>0</v>
      </c>
      <c r="AF12" s="2">
        <v>0</v>
      </c>
      <c r="AG12" s="2">
        <v>0</v>
      </c>
      <c r="AI12" s="1" t="s">
        <v>1448</v>
      </c>
      <c r="AJ12" s="2">
        <v>100</v>
      </c>
      <c r="AK12" s="1" t="s">
        <v>1199</v>
      </c>
      <c r="AL12" s="1" t="s">
        <v>1201</v>
      </c>
      <c r="AN12" s="1" t="s">
        <v>1221</v>
      </c>
      <c r="BI12" s="1" t="s">
        <v>1203</v>
      </c>
      <c r="BJ12" s="2">
        <v>0</v>
      </c>
      <c r="BK12" s="2">
        <v>0</v>
      </c>
      <c r="BL12" s="2">
        <v>0</v>
      </c>
      <c r="BM12" s="2">
        <v>0</v>
      </c>
      <c r="BN12" s="2">
        <v>0</v>
      </c>
      <c r="BO12" s="2">
        <v>1</v>
      </c>
      <c r="BP12" s="2">
        <v>0</v>
      </c>
      <c r="BQ12" s="2">
        <v>0</v>
      </c>
      <c r="BR12" s="2">
        <v>0</v>
      </c>
      <c r="BT12" s="1" t="s">
        <v>1199</v>
      </c>
      <c r="DK12" s="1" t="s">
        <v>1230</v>
      </c>
      <c r="DL12" s="2">
        <v>0</v>
      </c>
      <c r="DM12" s="2">
        <v>0</v>
      </c>
      <c r="DN12" s="2">
        <v>0</v>
      </c>
      <c r="DO12" s="2">
        <v>0</v>
      </c>
      <c r="DP12" s="2">
        <v>1</v>
      </c>
      <c r="DR12" s="1" t="s">
        <v>1449</v>
      </c>
      <c r="DS12" s="2">
        <v>0</v>
      </c>
      <c r="DT12" s="2">
        <v>0</v>
      </c>
      <c r="DU12" s="2">
        <v>0</v>
      </c>
      <c r="DV12" s="2">
        <v>1</v>
      </c>
      <c r="DW12" s="2">
        <v>0</v>
      </c>
      <c r="DX12" s="2">
        <v>0</v>
      </c>
      <c r="DY12" s="2">
        <v>0</v>
      </c>
      <c r="DZ12" s="2">
        <v>0</v>
      </c>
      <c r="EA12" s="2">
        <v>0</v>
      </c>
      <c r="EB12" s="2">
        <v>0</v>
      </c>
      <c r="EC12" s="2">
        <v>0</v>
      </c>
      <c r="ED12" s="2">
        <v>0</v>
      </c>
      <c r="EF12" s="1" t="s">
        <v>1492</v>
      </c>
      <c r="EG12" s="2">
        <v>0</v>
      </c>
      <c r="EH12" s="2">
        <v>0</v>
      </c>
      <c r="EI12" s="2">
        <v>0</v>
      </c>
      <c r="EJ12" s="2">
        <v>0</v>
      </c>
      <c r="EK12" s="2">
        <v>0</v>
      </c>
      <c r="EL12" s="2">
        <v>0</v>
      </c>
      <c r="EM12" s="2">
        <v>0</v>
      </c>
      <c r="EN12" s="2">
        <v>1</v>
      </c>
      <c r="EO12" s="2">
        <v>0</v>
      </c>
      <c r="EP12" s="2">
        <v>0</v>
      </c>
      <c r="EQ12" s="2">
        <v>0</v>
      </c>
      <c r="ER12" s="2">
        <v>0</v>
      </c>
      <c r="ET12" s="1" t="s">
        <v>1199</v>
      </c>
      <c r="GA12" s="1" t="s">
        <v>2098</v>
      </c>
      <c r="GB12" s="2">
        <v>0</v>
      </c>
      <c r="GC12" s="2">
        <v>1</v>
      </c>
      <c r="GD12" s="2">
        <v>1</v>
      </c>
      <c r="GE12" s="2">
        <v>0</v>
      </c>
      <c r="GF12" s="2">
        <v>0</v>
      </c>
      <c r="GG12" s="2">
        <v>0</v>
      </c>
      <c r="GH12" s="2">
        <v>1</v>
      </c>
      <c r="GI12" s="2">
        <v>0</v>
      </c>
      <c r="GJ12" s="2">
        <v>0</v>
      </c>
      <c r="GK12" s="2">
        <v>0</v>
      </c>
      <c r="GL12" s="2">
        <v>0</v>
      </c>
      <c r="GM12" s="2">
        <v>0</v>
      </c>
      <c r="GN12" s="2">
        <v>0</v>
      </c>
      <c r="AST12" s="1">
        <v>114327494</v>
      </c>
      <c r="ASU12" s="1" t="s">
        <v>2445</v>
      </c>
      <c r="ASW12" s="1">
        <v>66</v>
      </c>
    </row>
    <row r="13" spans="1:1193" x14ac:dyDescent="0.3">
      <c r="A13" s="1" t="s">
        <v>2446</v>
      </c>
      <c r="B13" s="1" t="s">
        <v>2447</v>
      </c>
      <c r="C13" s="1" t="s">
        <v>2448</v>
      </c>
      <c r="D13" s="1" t="s">
        <v>2386</v>
      </c>
      <c r="E13" s="1" t="s">
        <v>2131</v>
      </c>
      <c r="F13" s="1" t="s">
        <v>2386</v>
      </c>
      <c r="H13" s="1" t="s">
        <v>1193</v>
      </c>
      <c r="I13" s="1" t="s">
        <v>2387</v>
      </c>
      <c r="J13" s="1" t="s">
        <v>2387</v>
      </c>
      <c r="L13" s="1" t="s">
        <v>1909</v>
      </c>
      <c r="M13" s="1" t="s">
        <v>1196</v>
      </c>
      <c r="N13" s="2">
        <v>1</v>
      </c>
      <c r="O13" s="2">
        <v>0</v>
      </c>
      <c r="P13" s="2">
        <v>0</v>
      </c>
      <c r="Q13" s="2">
        <v>0</v>
      </c>
      <c r="R13" s="2">
        <v>0</v>
      </c>
      <c r="U13" s="6" t="s">
        <v>1438</v>
      </c>
      <c r="W13" s="1" t="s">
        <v>1200</v>
      </c>
      <c r="AI13" s="1" t="s">
        <v>1360</v>
      </c>
      <c r="AJ13" s="2">
        <v>20</v>
      </c>
      <c r="AK13" s="1" t="s">
        <v>1200</v>
      </c>
      <c r="AL13" s="1" t="s">
        <v>1395</v>
      </c>
      <c r="AN13" s="1" t="s">
        <v>1200</v>
      </c>
      <c r="AO13" s="1" t="s">
        <v>1202</v>
      </c>
      <c r="AP13" s="1" t="s">
        <v>1447</v>
      </c>
      <c r="AQ13" s="2">
        <v>1</v>
      </c>
      <c r="AR13" s="2">
        <v>0</v>
      </c>
      <c r="AS13" s="2">
        <v>0</v>
      </c>
      <c r="AT13" s="2">
        <v>0</v>
      </c>
      <c r="AU13" s="2">
        <v>0</v>
      </c>
      <c r="AV13" s="2">
        <v>0</v>
      </c>
      <c r="AW13" s="2">
        <v>0</v>
      </c>
      <c r="AX13" s="2">
        <v>0</v>
      </c>
      <c r="BI13" s="1" t="s">
        <v>1203</v>
      </c>
      <c r="BJ13" s="2">
        <v>0</v>
      </c>
      <c r="BK13" s="2">
        <v>0</v>
      </c>
      <c r="BL13" s="2">
        <v>0</v>
      </c>
      <c r="BM13" s="2">
        <v>0</v>
      </c>
      <c r="BN13" s="2">
        <v>0</v>
      </c>
      <c r="BO13" s="2">
        <v>1</v>
      </c>
      <c r="BP13" s="2">
        <v>0</v>
      </c>
      <c r="BQ13" s="2">
        <v>0</v>
      </c>
      <c r="BR13" s="2">
        <v>0</v>
      </c>
      <c r="BT13" s="1" t="s">
        <v>1199</v>
      </c>
      <c r="DK13" s="1" t="s">
        <v>1230</v>
      </c>
      <c r="DL13" s="2">
        <v>0</v>
      </c>
      <c r="DM13" s="2">
        <v>0</v>
      </c>
      <c r="DN13" s="2">
        <v>0</v>
      </c>
      <c r="DO13" s="2">
        <v>0</v>
      </c>
      <c r="DP13" s="2">
        <v>1</v>
      </c>
      <c r="DR13" s="1" t="s">
        <v>2135</v>
      </c>
      <c r="DS13" s="2">
        <v>0</v>
      </c>
      <c r="DT13" s="2">
        <v>1</v>
      </c>
      <c r="DU13" s="2">
        <v>0</v>
      </c>
      <c r="DV13" s="2">
        <v>0</v>
      </c>
      <c r="DW13" s="2">
        <v>0</v>
      </c>
      <c r="DX13" s="2">
        <v>0</v>
      </c>
      <c r="DY13" s="2">
        <v>0</v>
      </c>
      <c r="DZ13" s="2">
        <v>0</v>
      </c>
      <c r="EA13" s="2">
        <v>1</v>
      </c>
      <c r="EB13" s="2">
        <v>0</v>
      </c>
      <c r="EC13" s="2">
        <v>0</v>
      </c>
      <c r="ED13" s="2">
        <v>0</v>
      </c>
      <c r="EF13" s="1" t="s">
        <v>1492</v>
      </c>
      <c r="EG13" s="2">
        <v>0</v>
      </c>
      <c r="EH13" s="2">
        <v>0</v>
      </c>
      <c r="EI13" s="2">
        <v>0</v>
      </c>
      <c r="EJ13" s="2">
        <v>0</v>
      </c>
      <c r="EK13" s="2">
        <v>0</v>
      </c>
      <c r="EL13" s="2">
        <v>0</v>
      </c>
      <c r="EM13" s="2">
        <v>0</v>
      </c>
      <c r="EN13" s="2">
        <v>1</v>
      </c>
      <c r="EO13" s="2">
        <v>0</v>
      </c>
      <c r="EP13" s="2">
        <v>0</v>
      </c>
      <c r="EQ13" s="2">
        <v>0</v>
      </c>
      <c r="ER13" s="2">
        <v>0</v>
      </c>
      <c r="ET13" s="1" t="s">
        <v>1199</v>
      </c>
      <c r="GA13" s="1" t="s">
        <v>2449</v>
      </c>
      <c r="GB13" s="2">
        <v>0</v>
      </c>
      <c r="GC13" s="2">
        <v>1</v>
      </c>
      <c r="GD13" s="2">
        <v>1</v>
      </c>
      <c r="GE13" s="2">
        <v>0</v>
      </c>
      <c r="GF13" s="2">
        <v>1</v>
      </c>
      <c r="GG13" s="2">
        <v>0</v>
      </c>
      <c r="GH13" s="2">
        <v>1</v>
      </c>
      <c r="GI13" s="2">
        <v>0</v>
      </c>
      <c r="GJ13" s="2">
        <v>0</v>
      </c>
      <c r="GK13" s="2">
        <v>0</v>
      </c>
      <c r="GL13" s="2">
        <v>0</v>
      </c>
      <c r="GM13" s="2">
        <v>0</v>
      </c>
      <c r="GN13" s="2">
        <v>0</v>
      </c>
      <c r="AST13" s="1">
        <v>114327527</v>
      </c>
      <c r="ASU13" s="1" t="s">
        <v>2450</v>
      </c>
      <c r="ASW13" s="1">
        <v>67</v>
      </c>
    </row>
    <row r="14" spans="1:1193" x14ac:dyDescent="0.3">
      <c r="A14" s="1" t="s">
        <v>2451</v>
      </c>
      <c r="B14" s="1" t="s">
        <v>2452</v>
      </c>
      <c r="C14" s="1" t="s">
        <v>2453</v>
      </c>
      <c r="D14" s="1" t="s">
        <v>2386</v>
      </c>
      <c r="E14" s="1" t="s">
        <v>2131</v>
      </c>
      <c r="F14" s="1" t="s">
        <v>2386</v>
      </c>
      <c r="H14" s="1" t="s">
        <v>1193</v>
      </c>
      <c r="I14" s="1" t="s">
        <v>2387</v>
      </c>
      <c r="J14" s="1" t="s">
        <v>2387</v>
      </c>
      <c r="L14" s="1" t="s">
        <v>1909</v>
      </c>
      <c r="M14" s="1" t="s">
        <v>1196</v>
      </c>
      <c r="N14" s="2">
        <v>1</v>
      </c>
      <c r="O14" s="2">
        <v>0</v>
      </c>
      <c r="P14" s="2">
        <v>0</v>
      </c>
      <c r="Q14" s="2">
        <v>0</v>
      </c>
      <c r="R14" s="2">
        <v>0</v>
      </c>
      <c r="U14" s="6" t="s">
        <v>1438</v>
      </c>
      <c r="W14" s="1" t="s">
        <v>1200</v>
      </c>
      <c r="AI14" s="1" t="s">
        <v>1360</v>
      </c>
      <c r="AJ14" s="2">
        <v>200</v>
      </c>
      <c r="AK14" s="1" t="s">
        <v>1200</v>
      </c>
      <c r="AL14" s="1" t="s">
        <v>1201</v>
      </c>
      <c r="AN14" s="1" t="s">
        <v>1200</v>
      </c>
      <c r="AO14" s="1" t="s">
        <v>1245</v>
      </c>
      <c r="AZ14" s="1" t="s">
        <v>2018</v>
      </c>
      <c r="BA14" s="2">
        <v>0</v>
      </c>
      <c r="BB14" s="2">
        <v>0</v>
      </c>
      <c r="BC14" s="2">
        <v>0</v>
      </c>
      <c r="BD14" s="2">
        <v>1</v>
      </c>
      <c r="BE14" s="2">
        <v>0</v>
      </c>
      <c r="BF14" s="2">
        <v>0</v>
      </c>
      <c r="BG14" s="2">
        <v>0</v>
      </c>
      <c r="BI14" s="1" t="s">
        <v>1203</v>
      </c>
      <c r="BJ14" s="2">
        <v>0</v>
      </c>
      <c r="BK14" s="2">
        <v>0</v>
      </c>
      <c r="BL14" s="2">
        <v>0</v>
      </c>
      <c r="BM14" s="2">
        <v>0</v>
      </c>
      <c r="BN14" s="2">
        <v>0</v>
      </c>
      <c r="BO14" s="2">
        <v>1</v>
      </c>
      <c r="BP14" s="2">
        <v>0</v>
      </c>
      <c r="BQ14" s="2">
        <v>0</v>
      </c>
      <c r="BR14" s="2">
        <v>0</v>
      </c>
      <c r="BT14" s="1" t="s">
        <v>1200</v>
      </c>
      <c r="BU14" s="15" t="s">
        <v>2044</v>
      </c>
      <c r="BV14" s="15"/>
      <c r="BW14" s="79">
        <v>25</v>
      </c>
      <c r="BX14" s="1" t="s">
        <v>1199</v>
      </c>
      <c r="CR14" s="1" t="s">
        <v>2083</v>
      </c>
      <c r="CS14" s="2">
        <v>0</v>
      </c>
      <c r="CT14" s="2">
        <v>0</v>
      </c>
      <c r="CU14" s="2">
        <v>0</v>
      </c>
      <c r="CV14" s="2">
        <v>0</v>
      </c>
      <c r="CW14" s="2">
        <v>1</v>
      </c>
      <c r="CX14" s="2">
        <v>0</v>
      </c>
      <c r="CY14" s="2">
        <v>0</v>
      </c>
      <c r="CZ14" s="2">
        <v>0</v>
      </c>
      <c r="DB14" s="1" t="s">
        <v>1200</v>
      </c>
      <c r="DC14" s="1" t="s">
        <v>1221</v>
      </c>
      <c r="DD14" s="2">
        <v>0</v>
      </c>
      <c r="DE14" s="2">
        <v>0</v>
      </c>
      <c r="DF14" s="2">
        <v>0</v>
      </c>
      <c r="DG14" s="2">
        <v>1</v>
      </c>
      <c r="DH14" s="2">
        <v>0</v>
      </c>
      <c r="DJ14" s="1" t="s">
        <v>1200</v>
      </c>
      <c r="DK14" s="1" t="s">
        <v>1230</v>
      </c>
      <c r="DL14" s="2">
        <v>0</v>
      </c>
      <c r="DM14" s="2">
        <v>0</v>
      </c>
      <c r="DN14" s="2">
        <v>0</v>
      </c>
      <c r="DO14" s="2">
        <v>0</v>
      </c>
      <c r="DP14" s="2">
        <v>1</v>
      </c>
      <c r="DR14" s="1" t="s">
        <v>1562</v>
      </c>
      <c r="DS14" s="2">
        <v>0</v>
      </c>
      <c r="DT14" s="2">
        <v>1</v>
      </c>
      <c r="DU14" s="2">
        <v>1</v>
      </c>
      <c r="DV14" s="2">
        <v>0</v>
      </c>
      <c r="DW14" s="2">
        <v>0</v>
      </c>
      <c r="DX14" s="2">
        <v>0</v>
      </c>
      <c r="DY14" s="2">
        <v>0</v>
      </c>
      <c r="DZ14" s="2">
        <v>0</v>
      </c>
      <c r="EA14" s="2">
        <v>0</v>
      </c>
      <c r="EB14" s="2">
        <v>0</v>
      </c>
      <c r="EC14" s="2">
        <v>0</v>
      </c>
      <c r="ED14" s="2">
        <v>0</v>
      </c>
      <c r="EF14" s="1" t="s">
        <v>1230</v>
      </c>
      <c r="EG14" s="2">
        <v>0</v>
      </c>
      <c r="EH14" s="2">
        <v>0</v>
      </c>
      <c r="EI14" s="2">
        <v>0</v>
      </c>
      <c r="EJ14" s="2">
        <v>0</v>
      </c>
      <c r="EK14" s="2">
        <v>0</v>
      </c>
      <c r="EL14" s="2">
        <v>0</v>
      </c>
      <c r="EM14" s="2">
        <v>0</v>
      </c>
      <c r="EN14" s="2">
        <v>0</v>
      </c>
      <c r="EO14" s="2">
        <v>0</v>
      </c>
      <c r="EP14" s="2">
        <v>1</v>
      </c>
      <c r="EQ14" s="2">
        <v>0</v>
      </c>
      <c r="ER14" s="2">
        <v>0</v>
      </c>
      <c r="ET14" s="1" t="s">
        <v>1199</v>
      </c>
      <c r="GA14" s="1" t="s">
        <v>2454</v>
      </c>
      <c r="GB14" s="2">
        <v>0</v>
      </c>
      <c r="GC14" s="2">
        <v>1</v>
      </c>
      <c r="GD14" s="2">
        <v>1</v>
      </c>
      <c r="GE14" s="2">
        <v>1</v>
      </c>
      <c r="GF14" s="2">
        <v>1</v>
      </c>
      <c r="GG14" s="2">
        <v>0</v>
      </c>
      <c r="GH14" s="2">
        <v>0</v>
      </c>
      <c r="GI14" s="2">
        <v>0</v>
      </c>
      <c r="GJ14" s="2">
        <v>0</v>
      </c>
      <c r="GK14" s="2">
        <v>0</v>
      </c>
      <c r="GL14" s="2">
        <v>0</v>
      </c>
      <c r="GM14" s="2">
        <v>0</v>
      </c>
      <c r="GN14" s="2">
        <v>0</v>
      </c>
      <c r="AST14" s="1">
        <v>114327550</v>
      </c>
      <c r="ASU14" s="1" t="s">
        <v>2455</v>
      </c>
      <c r="ASW14" s="1">
        <v>68</v>
      </c>
    </row>
    <row r="15" spans="1:1193" x14ac:dyDescent="0.3">
      <c r="A15" s="1" t="s">
        <v>2456</v>
      </c>
      <c r="B15" s="1" t="s">
        <v>2457</v>
      </c>
      <c r="C15" s="1" t="s">
        <v>2458</v>
      </c>
      <c r="D15" s="1" t="s">
        <v>2386</v>
      </c>
      <c r="E15" s="1" t="s">
        <v>2072</v>
      </c>
      <c r="F15" s="1" t="s">
        <v>2386</v>
      </c>
      <c r="H15" s="1" t="s">
        <v>1193</v>
      </c>
      <c r="I15" s="1" t="s">
        <v>2387</v>
      </c>
      <c r="J15" s="1" t="s">
        <v>2387</v>
      </c>
      <c r="L15" s="1" t="s">
        <v>1909</v>
      </c>
      <c r="M15" s="1" t="s">
        <v>1196</v>
      </c>
      <c r="N15" s="2">
        <v>1</v>
      </c>
      <c r="O15" s="2">
        <v>0</v>
      </c>
      <c r="P15" s="2">
        <v>0</v>
      </c>
      <c r="Q15" s="2">
        <v>0</v>
      </c>
      <c r="R15" s="2">
        <v>0</v>
      </c>
      <c r="U15" s="6" t="s">
        <v>1489</v>
      </c>
      <c r="W15" s="1" t="s">
        <v>1372</v>
      </c>
      <c r="X15" s="1" t="s">
        <v>2459</v>
      </c>
      <c r="Y15" s="2">
        <v>1</v>
      </c>
      <c r="Z15" s="2">
        <v>0</v>
      </c>
      <c r="AA15" s="2">
        <v>0</v>
      </c>
      <c r="AB15" s="2">
        <v>0</v>
      </c>
      <c r="AC15" s="2">
        <v>0</v>
      </c>
      <c r="AD15" s="2">
        <v>1</v>
      </c>
      <c r="AE15" s="2">
        <v>0</v>
      </c>
      <c r="AF15" s="2">
        <v>1</v>
      </c>
      <c r="AG15" s="2">
        <v>0</v>
      </c>
      <c r="AI15" s="1" t="s">
        <v>1448</v>
      </c>
      <c r="AJ15" s="2">
        <v>30</v>
      </c>
      <c r="AK15" s="1" t="s">
        <v>1200</v>
      </c>
      <c r="AL15" s="1" t="s">
        <v>1262</v>
      </c>
      <c r="AN15" s="1" t="s">
        <v>1200</v>
      </c>
      <c r="AO15" s="1" t="s">
        <v>1245</v>
      </c>
      <c r="AZ15" s="1" t="s">
        <v>1940</v>
      </c>
      <c r="BA15" s="2">
        <v>0</v>
      </c>
      <c r="BB15" s="2">
        <v>0</v>
      </c>
      <c r="BC15" s="2">
        <v>1</v>
      </c>
      <c r="BD15" s="2">
        <v>0</v>
      </c>
      <c r="BE15" s="2">
        <v>0</v>
      </c>
      <c r="BF15" s="2">
        <v>0</v>
      </c>
      <c r="BG15" s="2">
        <v>0</v>
      </c>
      <c r="BI15" s="1" t="s">
        <v>1467</v>
      </c>
      <c r="BJ15" s="2">
        <v>0</v>
      </c>
      <c r="BK15" s="2">
        <v>0</v>
      </c>
      <c r="BL15" s="2">
        <v>0</v>
      </c>
      <c r="BM15" s="2">
        <v>0</v>
      </c>
      <c r="BN15" s="2">
        <v>1</v>
      </c>
      <c r="BO15" s="2">
        <v>0</v>
      </c>
      <c r="BP15" s="2">
        <v>0</v>
      </c>
      <c r="BQ15" s="2">
        <v>0</v>
      </c>
      <c r="BR15" s="2">
        <v>0</v>
      </c>
      <c r="BT15" s="1" t="s">
        <v>1199</v>
      </c>
      <c r="DK15" s="1" t="s">
        <v>1230</v>
      </c>
      <c r="DL15" s="2">
        <v>0</v>
      </c>
      <c r="DM15" s="2">
        <v>0</v>
      </c>
      <c r="DN15" s="2">
        <v>0</v>
      </c>
      <c r="DO15" s="2">
        <v>0</v>
      </c>
      <c r="DP15" s="2">
        <v>1</v>
      </c>
      <c r="DR15" s="1" t="s">
        <v>1364</v>
      </c>
      <c r="DS15" s="2">
        <v>1</v>
      </c>
      <c r="DT15" s="2">
        <v>1</v>
      </c>
      <c r="DU15" s="2">
        <v>0</v>
      </c>
      <c r="DV15" s="2">
        <v>0</v>
      </c>
      <c r="DW15" s="2">
        <v>0</v>
      </c>
      <c r="DX15" s="2">
        <v>0</v>
      </c>
      <c r="DY15" s="2">
        <v>0</v>
      </c>
      <c r="DZ15" s="2">
        <v>0</v>
      </c>
      <c r="EA15" s="2">
        <v>1</v>
      </c>
      <c r="EB15" s="2">
        <v>0</v>
      </c>
      <c r="EC15" s="2">
        <v>0</v>
      </c>
      <c r="ED15" s="2">
        <v>0</v>
      </c>
      <c r="EF15" s="1" t="s">
        <v>2460</v>
      </c>
      <c r="EG15" s="2">
        <v>0</v>
      </c>
      <c r="EH15" s="2">
        <v>1</v>
      </c>
      <c r="EI15" s="2">
        <v>0</v>
      </c>
      <c r="EJ15" s="2">
        <v>1</v>
      </c>
      <c r="EK15" s="2">
        <v>1</v>
      </c>
      <c r="EL15" s="2">
        <v>0</v>
      </c>
      <c r="EM15" s="2">
        <v>0</v>
      </c>
      <c r="EN15" s="2">
        <v>0</v>
      </c>
      <c r="EO15" s="2">
        <v>0</v>
      </c>
      <c r="EP15" s="2">
        <v>0</v>
      </c>
      <c r="EQ15" s="2">
        <v>0</v>
      </c>
      <c r="ER15" s="2">
        <v>0</v>
      </c>
      <c r="ET15" s="1" t="s">
        <v>1199</v>
      </c>
      <c r="GA15" s="1" t="s">
        <v>2461</v>
      </c>
      <c r="GB15" s="2">
        <v>0</v>
      </c>
      <c r="GC15" s="2">
        <v>1</v>
      </c>
      <c r="GD15" s="2">
        <v>0</v>
      </c>
      <c r="GE15" s="2">
        <v>0</v>
      </c>
      <c r="GF15" s="2">
        <v>1</v>
      </c>
      <c r="GG15" s="2">
        <v>0</v>
      </c>
      <c r="GH15" s="2">
        <v>1</v>
      </c>
      <c r="GI15" s="2">
        <v>1</v>
      </c>
      <c r="GJ15" s="2">
        <v>0</v>
      </c>
      <c r="GK15" s="2">
        <v>0</v>
      </c>
      <c r="GL15" s="2">
        <v>1</v>
      </c>
      <c r="GM15" s="2">
        <v>0</v>
      </c>
      <c r="GN15" s="2">
        <v>0</v>
      </c>
      <c r="AST15" s="1">
        <v>114327558</v>
      </c>
      <c r="ASU15" s="1" t="s">
        <v>2462</v>
      </c>
      <c r="ASW15" s="1">
        <v>69</v>
      </c>
    </row>
    <row r="16" spans="1:1193" x14ac:dyDescent="0.3">
      <c r="A16" s="1" t="s">
        <v>2463</v>
      </c>
      <c r="B16" s="1" t="s">
        <v>2464</v>
      </c>
      <c r="C16" s="1" t="s">
        <v>2465</v>
      </c>
      <c r="D16" s="1" t="s">
        <v>2386</v>
      </c>
      <c r="E16" s="1" t="s">
        <v>2072</v>
      </c>
      <c r="F16" s="1" t="s">
        <v>2386</v>
      </c>
      <c r="H16" s="1" t="s">
        <v>1193</v>
      </c>
      <c r="I16" s="1" t="s">
        <v>2387</v>
      </c>
      <c r="J16" s="1" t="s">
        <v>2387</v>
      </c>
      <c r="L16" s="1" t="s">
        <v>1909</v>
      </c>
      <c r="M16" s="1" t="s">
        <v>1196</v>
      </c>
      <c r="N16" s="2">
        <v>1</v>
      </c>
      <c r="O16" s="2">
        <v>0</v>
      </c>
      <c r="P16" s="2">
        <v>0</v>
      </c>
      <c r="Q16" s="2">
        <v>0</v>
      </c>
      <c r="R16" s="2">
        <v>0</v>
      </c>
      <c r="U16" s="6" t="s">
        <v>1489</v>
      </c>
      <c r="W16" s="1" t="s">
        <v>1200</v>
      </c>
      <c r="AI16" s="1" t="s">
        <v>1360</v>
      </c>
      <c r="AJ16" s="2">
        <v>200</v>
      </c>
      <c r="AK16" s="1" t="s">
        <v>1200</v>
      </c>
      <c r="AL16" s="1" t="s">
        <v>1262</v>
      </c>
      <c r="AN16" s="1" t="s">
        <v>1200</v>
      </c>
      <c r="AO16" s="1" t="s">
        <v>1202</v>
      </c>
      <c r="AP16" s="1" t="s">
        <v>1917</v>
      </c>
      <c r="AQ16" s="2">
        <v>0</v>
      </c>
      <c r="AR16" s="2">
        <v>0</v>
      </c>
      <c r="AS16" s="2">
        <v>0</v>
      </c>
      <c r="AT16" s="2">
        <v>1</v>
      </c>
      <c r="AU16" s="2">
        <v>0</v>
      </c>
      <c r="AV16" s="2">
        <v>0</v>
      </c>
      <c r="AW16" s="2">
        <v>0</v>
      </c>
      <c r="AX16" s="2">
        <v>0</v>
      </c>
      <c r="BI16" s="1" t="s">
        <v>1467</v>
      </c>
      <c r="BJ16" s="2">
        <v>0</v>
      </c>
      <c r="BK16" s="2">
        <v>0</v>
      </c>
      <c r="BL16" s="2">
        <v>0</v>
      </c>
      <c r="BM16" s="2">
        <v>0</v>
      </c>
      <c r="BN16" s="2">
        <v>1</v>
      </c>
      <c r="BO16" s="2">
        <v>0</v>
      </c>
      <c r="BP16" s="2">
        <v>0</v>
      </c>
      <c r="BQ16" s="2">
        <v>0</v>
      </c>
      <c r="BR16" s="2">
        <v>0</v>
      </c>
      <c r="BT16" s="1" t="s">
        <v>1199</v>
      </c>
      <c r="DK16" s="1" t="s">
        <v>1230</v>
      </c>
      <c r="DL16" s="2">
        <v>0</v>
      </c>
      <c r="DM16" s="2">
        <v>0</v>
      </c>
      <c r="DN16" s="2">
        <v>0</v>
      </c>
      <c r="DO16" s="2">
        <v>0</v>
      </c>
      <c r="DP16" s="2">
        <v>1</v>
      </c>
      <c r="DR16" s="1" t="s">
        <v>2466</v>
      </c>
      <c r="DS16" s="2">
        <v>1</v>
      </c>
      <c r="DT16" s="2">
        <v>1</v>
      </c>
      <c r="DU16" s="2">
        <v>0</v>
      </c>
      <c r="DV16" s="2">
        <v>0</v>
      </c>
      <c r="DW16" s="2">
        <v>0</v>
      </c>
      <c r="DX16" s="2">
        <v>0</v>
      </c>
      <c r="DY16" s="2">
        <v>0</v>
      </c>
      <c r="DZ16" s="2">
        <v>0</v>
      </c>
      <c r="EA16" s="2">
        <v>1</v>
      </c>
      <c r="EB16" s="2">
        <v>0</v>
      </c>
      <c r="EC16" s="2">
        <v>0</v>
      </c>
      <c r="ED16" s="2">
        <v>0</v>
      </c>
      <c r="EF16" s="1" t="s">
        <v>1416</v>
      </c>
      <c r="EG16" s="2">
        <v>0</v>
      </c>
      <c r="EH16" s="2">
        <v>1</v>
      </c>
      <c r="EI16" s="2">
        <v>0</v>
      </c>
      <c r="EJ16" s="2">
        <v>0</v>
      </c>
      <c r="EK16" s="2">
        <v>0</v>
      </c>
      <c r="EL16" s="2">
        <v>0</v>
      </c>
      <c r="EM16" s="2">
        <v>0</v>
      </c>
      <c r="EN16" s="2">
        <v>0</v>
      </c>
      <c r="EO16" s="2">
        <v>0</v>
      </c>
      <c r="EP16" s="2">
        <v>0</v>
      </c>
      <c r="EQ16" s="2">
        <v>0</v>
      </c>
      <c r="ER16" s="2">
        <v>0</v>
      </c>
      <c r="ET16" s="1" t="s">
        <v>1200</v>
      </c>
      <c r="EU16" s="1" t="s">
        <v>1197</v>
      </c>
      <c r="EV16" s="2">
        <v>0</v>
      </c>
      <c r="EW16" s="2">
        <v>0</v>
      </c>
      <c r="EX16" s="2">
        <v>0</v>
      </c>
      <c r="EY16" s="2">
        <v>0</v>
      </c>
      <c r="EZ16" s="2">
        <v>0</v>
      </c>
      <c r="FA16" s="2">
        <v>0</v>
      </c>
      <c r="FB16" s="2">
        <v>1</v>
      </c>
      <c r="FC16" s="1" t="s">
        <v>2467</v>
      </c>
      <c r="FD16" s="1" t="s">
        <v>1197</v>
      </c>
      <c r="FE16" s="2">
        <v>0</v>
      </c>
      <c r="FF16" s="2">
        <v>0</v>
      </c>
      <c r="FG16" s="2">
        <v>0</v>
      </c>
      <c r="FH16" s="2">
        <v>0</v>
      </c>
      <c r="FI16" s="2">
        <v>0</v>
      </c>
      <c r="FJ16" s="2">
        <v>0</v>
      </c>
      <c r="FK16" s="2">
        <v>0</v>
      </c>
      <c r="FL16" s="2">
        <v>0</v>
      </c>
      <c r="FM16" s="2">
        <v>0</v>
      </c>
      <c r="FN16" s="2">
        <v>0</v>
      </c>
      <c r="FO16" s="2">
        <v>0</v>
      </c>
      <c r="FP16" s="2">
        <v>0</v>
      </c>
      <c r="FQ16" s="2">
        <v>1</v>
      </c>
      <c r="FR16" s="1" t="s">
        <v>2468</v>
      </c>
      <c r="FS16" s="1" t="s">
        <v>1200</v>
      </c>
      <c r="GA16" s="1" t="s">
        <v>2469</v>
      </c>
      <c r="GB16" s="2">
        <v>0</v>
      </c>
      <c r="GC16" s="2">
        <v>1</v>
      </c>
      <c r="GD16" s="2">
        <v>1</v>
      </c>
      <c r="GE16" s="2">
        <v>0</v>
      </c>
      <c r="GF16" s="2">
        <v>0</v>
      </c>
      <c r="GG16" s="2">
        <v>0</v>
      </c>
      <c r="GH16" s="2">
        <v>1</v>
      </c>
      <c r="GI16" s="2">
        <v>0</v>
      </c>
      <c r="GJ16" s="2">
        <v>0</v>
      </c>
      <c r="GK16" s="2">
        <v>0</v>
      </c>
      <c r="GL16" s="2">
        <v>1</v>
      </c>
      <c r="GM16" s="2">
        <v>0</v>
      </c>
      <c r="GN16" s="2">
        <v>0</v>
      </c>
      <c r="AST16" s="1">
        <v>114327564</v>
      </c>
      <c r="ASU16" s="1" t="s">
        <v>2470</v>
      </c>
      <c r="ASW16" s="1">
        <v>70</v>
      </c>
    </row>
    <row r="17" spans="1:1193" x14ac:dyDescent="0.3">
      <c r="A17" s="1" t="s">
        <v>2471</v>
      </c>
      <c r="B17" s="1" t="s">
        <v>2472</v>
      </c>
      <c r="C17" s="1" t="s">
        <v>2473</v>
      </c>
      <c r="D17" s="1" t="s">
        <v>2386</v>
      </c>
      <c r="E17" s="1" t="s">
        <v>2131</v>
      </c>
      <c r="F17" s="1" t="s">
        <v>2386</v>
      </c>
      <c r="H17" s="1" t="s">
        <v>1193</v>
      </c>
      <c r="I17" s="1" t="s">
        <v>2387</v>
      </c>
      <c r="J17" s="1" t="s">
        <v>2387</v>
      </c>
      <c r="L17" s="1" t="s">
        <v>1197</v>
      </c>
      <c r="M17" s="1" t="s">
        <v>1213</v>
      </c>
      <c r="N17" s="2">
        <v>0</v>
      </c>
      <c r="O17" s="2">
        <v>0</v>
      </c>
      <c r="P17" s="2">
        <v>0</v>
      </c>
      <c r="Q17" s="2">
        <v>0</v>
      </c>
      <c r="R17" s="2">
        <v>1</v>
      </c>
      <c r="S17" s="1" t="s">
        <v>2474</v>
      </c>
      <c r="AIO17" s="1" t="s">
        <v>2475</v>
      </c>
      <c r="AIP17" s="2">
        <v>1</v>
      </c>
      <c r="AIQ17" s="2">
        <v>0</v>
      </c>
      <c r="AIR17" s="2">
        <v>1</v>
      </c>
      <c r="AIS17" s="2">
        <v>0</v>
      </c>
      <c r="AIT17" s="2">
        <v>1</v>
      </c>
      <c r="AIU17" s="2">
        <v>0</v>
      </c>
      <c r="AIV17" s="2">
        <v>0</v>
      </c>
      <c r="AIW17" s="2">
        <v>0</v>
      </c>
      <c r="AIY17" s="1" t="s">
        <v>1200</v>
      </c>
      <c r="AJI17" s="1" t="s">
        <v>1244</v>
      </c>
      <c r="AJJ17" s="2">
        <v>1</v>
      </c>
      <c r="AJK17" s="2">
        <v>1</v>
      </c>
      <c r="AJL17" s="2">
        <v>1</v>
      </c>
      <c r="AJM17" s="2">
        <v>1</v>
      </c>
      <c r="AJN17" s="2">
        <v>1</v>
      </c>
      <c r="AJO17" s="2">
        <v>1</v>
      </c>
      <c r="AJP17" s="2">
        <v>1</v>
      </c>
      <c r="AJQ17" s="1" t="s">
        <v>1215</v>
      </c>
      <c r="AJR17" s="2">
        <v>0</v>
      </c>
      <c r="AJS17" s="2">
        <v>1</v>
      </c>
      <c r="AJT17" s="2">
        <v>0</v>
      </c>
      <c r="AJU17" s="2">
        <v>0</v>
      </c>
      <c r="AJV17" s="2">
        <v>0</v>
      </c>
      <c r="AJX17" s="1" t="s">
        <v>1200</v>
      </c>
      <c r="AJY17" s="1" t="s">
        <v>1200</v>
      </c>
      <c r="AKF17" s="1" t="s">
        <v>1199</v>
      </c>
      <c r="AKP17" s="2">
        <v>25</v>
      </c>
      <c r="AKQ17" s="1" t="s">
        <v>1200</v>
      </c>
      <c r="AKR17" s="1" t="s">
        <v>1412</v>
      </c>
      <c r="AKS17" s="1" t="s">
        <v>2476</v>
      </c>
      <c r="AKT17" s="2">
        <v>1</v>
      </c>
      <c r="AKU17" s="2">
        <v>0</v>
      </c>
      <c r="AKV17" s="2">
        <v>0</v>
      </c>
      <c r="AKW17" s="2">
        <v>0</v>
      </c>
      <c r="AKX17" s="2">
        <v>0</v>
      </c>
      <c r="AKY17" s="2">
        <v>0</v>
      </c>
      <c r="AKZ17" s="2">
        <v>0</v>
      </c>
      <c r="ALA17" s="2">
        <v>0</v>
      </c>
      <c r="ALB17" s="2">
        <v>0</v>
      </c>
      <c r="ALP17" s="1" t="s">
        <v>1200</v>
      </c>
      <c r="ALQ17" s="2">
        <v>6</v>
      </c>
      <c r="ALR17" s="1" t="s">
        <v>1221</v>
      </c>
      <c r="ALS17" s="2">
        <v>0</v>
      </c>
      <c r="ALT17" s="2">
        <v>0</v>
      </c>
      <c r="ALU17" s="2">
        <v>0</v>
      </c>
      <c r="ALV17" s="2">
        <v>0</v>
      </c>
      <c r="ALW17" s="2">
        <v>0</v>
      </c>
      <c r="ALX17" s="2">
        <v>0</v>
      </c>
      <c r="ALY17" s="2">
        <v>1</v>
      </c>
      <c r="ALZ17" s="2">
        <v>0</v>
      </c>
      <c r="AMB17" s="1" t="s">
        <v>1221</v>
      </c>
      <c r="AMD17" s="1" t="s">
        <v>2477</v>
      </c>
      <c r="AMF17" s="2">
        <v>70</v>
      </c>
      <c r="AMG17" s="1" t="s">
        <v>2003</v>
      </c>
      <c r="AMH17" s="2">
        <v>1</v>
      </c>
      <c r="AMI17" s="2">
        <v>1</v>
      </c>
      <c r="AMJ17" s="2">
        <v>0</v>
      </c>
      <c r="AMK17" s="2">
        <v>0</v>
      </c>
      <c r="AML17" s="2">
        <v>0</v>
      </c>
      <c r="AMM17" s="2">
        <v>0</v>
      </c>
      <c r="AMN17" s="2">
        <v>0</v>
      </c>
      <c r="AMO17" s="2">
        <v>0</v>
      </c>
      <c r="AMQ17" s="1" t="s">
        <v>1586</v>
      </c>
      <c r="AMS17" s="1" t="s">
        <v>2477</v>
      </c>
      <c r="AMU17" s="2">
        <v>70</v>
      </c>
      <c r="AMV17" s="1" t="s">
        <v>1587</v>
      </c>
      <c r="AMX17" s="1" t="s">
        <v>1199</v>
      </c>
      <c r="ANR17" s="1" t="s">
        <v>1200</v>
      </c>
      <c r="ANS17" s="1" t="s">
        <v>1229</v>
      </c>
      <c r="ANT17" s="2">
        <v>1</v>
      </c>
      <c r="ANU17" s="2">
        <v>0</v>
      </c>
      <c r="ANV17" s="2">
        <v>0</v>
      </c>
      <c r="ANW17" s="2">
        <v>0</v>
      </c>
      <c r="ANX17" s="2">
        <v>0</v>
      </c>
      <c r="ANY17" s="2">
        <v>0</v>
      </c>
      <c r="ANZ17" s="2">
        <v>0</v>
      </c>
      <c r="AOB17" s="1" t="s">
        <v>1229</v>
      </c>
      <c r="AOC17" s="2">
        <v>0</v>
      </c>
      <c r="AOD17" s="2">
        <v>1</v>
      </c>
      <c r="AOE17" s="2">
        <v>0</v>
      </c>
      <c r="AOF17" s="2">
        <v>0</v>
      </c>
      <c r="AOG17" s="2">
        <v>0</v>
      </c>
      <c r="AOH17" s="2">
        <v>0</v>
      </c>
      <c r="AOI17" s="2">
        <v>0</v>
      </c>
      <c r="AOJ17" s="2">
        <v>0</v>
      </c>
      <c r="AOK17" s="2">
        <v>0</v>
      </c>
      <c r="AOM17" s="1" t="s">
        <v>1229</v>
      </c>
      <c r="AON17" s="2">
        <v>1</v>
      </c>
      <c r="AOO17" s="2">
        <v>0</v>
      </c>
      <c r="AOP17" s="2">
        <v>0</v>
      </c>
      <c r="AOQ17" s="2">
        <v>0</v>
      </c>
      <c r="AOR17" s="2">
        <v>0</v>
      </c>
      <c r="AOS17" s="2">
        <v>0</v>
      </c>
      <c r="AOT17" s="2">
        <v>0</v>
      </c>
      <c r="AOV17" s="1" t="s">
        <v>1200</v>
      </c>
      <c r="AOW17" s="1" t="s">
        <v>2478</v>
      </c>
      <c r="AOX17" s="2">
        <v>0</v>
      </c>
      <c r="AOY17" s="2">
        <v>1</v>
      </c>
      <c r="AOZ17" s="2">
        <v>0</v>
      </c>
      <c r="APA17" s="2">
        <v>0</v>
      </c>
      <c r="APB17" s="2">
        <v>0</v>
      </c>
      <c r="APC17" s="2">
        <v>0</v>
      </c>
      <c r="APD17" s="2">
        <v>0</v>
      </c>
      <c r="APF17" s="1" t="s">
        <v>1199</v>
      </c>
      <c r="APQ17" s="1" t="s">
        <v>1230</v>
      </c>
      <c r="APR17" s="2">
        <v>0</v>
      </c>
      <c r="APS17" s="2">
        <v>0</v>
      </c>
      <c r="APT17" s="2">
        <v>0</v>
      </c>
      <c r="APU17" s="2">
        <v>0</v>
      </c>
      <c r="APV17" s="2">
        <v>1</v>
      </c>
      <c r="APX17" s="1" t="s">
        <v>1229</v>
      </c>
      <c r="APY17" s="2">
        <v>1</v>
      </c>
      <c r="APZ17" s="2">
        <v>0</v>
      </c>
      <c r="AQA17" s="2">
        <v>0</v>
      </c>
      <c r="AQB17" s="2">
        <v>0</v>
      </c>
      <c r="AQC17" s="2">
        <v>0</v>
      </c>
      <c r="AQD17" s="2">
        <v>0</v>
      </c>
      <c r="AQE17" s="2">
        <v>0</v>
      </c>
      <c r="AQF17" s="2">
        <v>0</v>
      </c>
      <c r="AQG17" s="2">
        <v>0</v>
      </c>
      <c r="AQH17" s="2">
        <v>0</v>
      </c>
      <c r="AQI17" s="2">
        <v>0</v>
      </c>
      <c r="AQJ17" s="2">
        <v>0</v>
      </c>
      <c r="AQL17" s="1" t="s">
        <v>2479</v>
      </c>
      <c r="AQM17" s="2">
        <v>0</v>
      </c>
      <c r="AQN17" s="2">
        <v>0</v>
      </c>
      <c r="AQO17" s="2">
        <v>1</v>
      </c>
      <c r="AQP17" s="2">
        <v>0</v>
      </c>
      <c r="AQQ17" s="2">
        <v>1</v>
      </c>
      <c r="AQR17" s="2">
        <v>0</v>
      </c>
      <c r="AQS17" s="2">
        <v>0</v>
      </c>
      <c r="AQT17" s="2">
        <v>0</v>
      </c>
      <c r="AQU17" s="2">
        <v>1</v>
      </c>
      <c r="AQV17" s="2">
        <v>0</v>
      </c>
      <c r="AQW17" s="2">
        <v>0</v>
      </c>
      <c r="AQX17" s="2">
        <v>0</v>
      </c>
      <c r="AQY17" s="2">
        <v>0</v>
      </c>
      <c r="AQZ17" s="2">
        <v>0</v>
      </c>
      <c r="ARA17" s="2">
        <v>0</v>
      </c>
      <c r="ARB17" s="2">
        <v>0</v>
      </c>
      <c r="ARC17" s="2">
        <v>0</v>
      </c>
      <c r="ARE17" s="1" t="s">
        <v>1199</v>
      </c>
      <c r="ASI17" s="1" t="s">
        <v>2480</v>
      </c>
      <c r="ASJ17" s="2">
        <v>0</v>
      </c>
      <c r="ASK17" s="2">
        <v>1</v>
      </c>
      <c r="ASL17" s="2">
        <v>1</v>
      </c>
      <c r="ASM17" s="2">
        <v>1</v>
      </c>
      <c r="ASN17" s="2">
        <v>1</v>
      </c>
      <c r="ASO17" s="2">
        <v>1</v>
      </c>
      <c r="ASP17" s="2">
        <v>1</v>
      </c>
      <c r="ASQ17" s="2">
        <v>0</v>
      </c>
      <c r="ASR17" s="2">
        <v>0</v>
      </c>
      <c r="AST17" s="1">
        <v>114327574</v>
      </c>
      <c r="ASU17" s="1" t="s">
        <v>2481</v>
      </c>
      <c r="ASW17" s="1">
        <v>71</v>
      </c>
    </row>
    <row r="18" spans="1:1193" x14ac:dyDescent="0.3">
      <c r="A18" s="1" t="s">
        <v>2482</v>
      </c>
      <c r="B18" s="1" t="s">
        <v>2483</v>
      </c>
      <c r="C18" s="1" t="s">
        <v>2484</v>
      </c>
      <c r="D18" s="1" t="s">
        <v>2386</v>
      </c>
      <c r="E18" s="1" t="s">
        <v>2072</v>
      </c>
      <c r="F18" s="1" t="s">
        <v>2386</v>
      </c>
      <c r="H18" s="1" t="s">
        <v>1193</v>
      </c>
      <c r="I18" s="1" t="s">
        <v>2387</v>
      </c>
      <c r="J18" s="1" t="s">
        <v>2387</v>
      </c>
      <c r="L18" s="1" t="s">
        <v>1981</v>
      </c>
      <c r="M18" s="1" t="s">
        <v>1196</v>
      </c>
      <c r="N18" s="2">
        <v>1</v>
      </c>
      <c r="O18" s="2">
        <v>0</v>
      </c>
      <c r="P18" s="2">
        <v>0</v>
      </c>
      <c r="Q18" s="2">
        <v>0</v>
      </c>
      <c r="R18" s="2">
        <v>0</v>
      </c>
      <c r="U18" s="6" t="s">
        <v>1489</v>
      </c>
      <c r="W18" s="1" t="s">
        <v>1372</v>
      </c>
      <c r="X18" s="1" t="s">
        <v>1373</v>
      </c>
      <c r="Y18" s="2">
        <v>1</v>
      </c>
      <c r="Z18" s="2">
        <v>0</v>
      </c>
      <c r="AA18" s="2">
        <v>0</v>
      </c>
      <c r="AB18" s="2">
        <v>0</v>
      </c>
      <c r="AC18" s="2">
        <v>0</v>
      </c>
      <c r="AD18" s="2">
        <v>1</v>
      </c>
      <c r="AE18" s="2">
        <v>0</v>
      </c>
      <c r="AF18" s="2">
        <v>0</v>
      </c>
      <c r="AG18" s="2">
        <v>0</v>
      </c>
      <c r="AI18" s="1" t="s">
        <v>1457</v>
      </c>
      <c r="AJ18" s="2">
        <v>25</v>
      </c>
      <c r="AK18" s="1" t="s">
        <v>1200</v>
      </c>
      <c r="AL18" s="1" t="s">
        <v>1262</v>
      </c>
      <c r="AN18" s="1" t="s">
        <v>1199</v>
      </c>
      <c r="BI18" s="1" t="s">
        <v>1467</v>
      </c>
      <c r="BJ18" s="2">
        <v>0</v>
      </c>
      <c r="BK18" s="2">
        <v>0</v>
      </c>
      <c r="BL18" s="2">
        <v>0</v>
      </c>
      <c r="BM18" s="2">
        <v>0</v>
      </c>
      <c r="BN18" s="2">
        <v>1</v>
      </c>
      <c r="BO18" s="2">
        <v>0</v>
      </c>
      <c r="BP18" s="2">
        <v>0</v>
      </c>
      <c r="BQ18" s="2">
        <v>0</v>
      </c>
      <c r="BR18" s="2">
        <v>0</v>
      </c>
      <c r="BT18" s="1" t="s">
        <v>1199</v>
      </c>
      <c r="DK18" s="1" t="s">
        <v>1230</v>
      </c>
      <c r="DL18" s="2">
        <v>0</v>
      </c>
      <c r="DM18" s="2">
        <v>0</v>
      </c>
      <c r="DN18" s="2">
        <v>0</v>
      </c>
      <c r="DO18" s="2">
        <v>0</v>
      </c>
      <c r="DP18" s="2">
        <v>1</v>
      </c>
      <c r="DR18" s="1" t="s">
        <v>1364</v>
      </c>
      <c r="DS18" s="2">
        <v>1</v>
      </c>
      <c r="DT18" s="2">
        <v>1</v>
      </c>
      <c r="DU18" s="2">
        <v>0</v>
      </c>
      <c r="DV18" s="2">
        <v>0</v>
      </c>
      <c r="DW18" s="2">
        <v>0</v>
      </c>
      <c r="DX18" s="2">
        <v>0</v>
      </c>
      <c r="DY18" s="2">
        <v>0</v>
      </c>
      <c r="DZ18" s="2">
        <v>0</v>
      </c>
      <c r="EA18" s="2">
        <v>1</v>
      </c>
      <c r="EB18" s="2">
        <v>0</v>
      </c>
      <c r="EC18" s="2">
        <v>0</v>
      </c>
      <c r="ED18" s="2">
        <v>0</v>
      </c>
      <c r="EF18" s="1" t="s">
        <v>1966</v>
      </c>
      <c r="EG18" s="2">
        <v>1</v>
      </c>
      <c r="EH18" s="2">
        <v>0</v>
      </c>
      <c r="EI18" s="2">
        <v>0</v>
      </c>
      <c r="EJ18" s="2">
        <v>0</v>
      </c>
      <c r="EK18" s="2">
        <v>0</v>
      </c>
      <c r="EL18" s="2">
        <v>0</v>
      </c>
      <c r="EM18" s="2">
        <v>1</v>
      </c>
      <c r="EN18" s="2">
        <v>0</v>
      </c>
      <c r="EO18" s="2">
        <v>0</v>
      </c>
      <c r="EP18" s="2">
        <v>0</v>
      </c>
      <c r="EQ18" s="2">
        <v>0</v>
      </c>
      <c r="ER18" s="2">
        <v>0</v>
      </c>
      <c r="ET18" s="1" t="s">
        <v>1199</v>
      </c>
      <c r="GA18" s="1" t="s">
        <v>2485</v>
      </c>
      <c r="GB18" s="2">
        <v>1</v>
      </c>
      <c r="GC18" s="2">
        <v>1</v>
      </c>
      <c r="GD18" s="2">
        <v>1</v>
      </c>
      <c r="GE18" s="2">
        <v>0</v>
      </c>
      <c r="GF18" s="2">
        <v>1</v>
      </c>
      <c r="GG18" s="2">
        <v>0</v>
      </c>
      <c r="GH18" s="2">
        <v>0</v>
      </c>
      <c r="GI18" s="2">
        <v>0</v>
      </c>
      <c r="GJ18" s="2">
        <v>0</v>
      </c>
      <c r="GK18" s="2">
        <v>1</v>
      </c>
      <c r="GL18" s="2">
        <v>1</v>
      </c>
      <c r="GM18" s="2">
        <v>0</v>
      </c>
      <c r="GN18" s="2">
        <v>0</v>
      </c>
      <c r="AST18" s="1">
        <v>114327580</v>
      </c>
      <c r="ASU18" s="1" t="s">
        <v>2486</v>
      </c>
      <c r="ASW18" s="1">
        <v>72</v>
      </c>
    </row>
    <row r="19" spans="1:1193" x14ac:dyDescent="0.3">
      <c r="A19" s="1" t="s">
        <v>2487</v>
      </c>
      <c r="B19" s="1" t="s">
        <v>2488</v>
      </c>
      <c r="C19" s="1" t="s">
        <v>2489</v>
      </c>
      <c r="D19" s="1" t="s">
        <v>2386</v>
      </c>
      <c r="E19" s="1" t="s">
        <v>2072</v>
      </c>
      <c r="F19" s="1" t="s">
        <v>2386</v>
      </c>
      <c r="H19" s="1" t="s">
        <v>1193</v>
      </c>
      <c r="I19" s="1" t="s">
        <v>2387</v>
      </c>
      <c r="J19" s="1" t="s">
        <v>2387</v>
      </c>
      <c r="L19" s="1" t="s">
        <v>1349</v>
      </c>
      <c r="M19" s="1" t="s">
        <v>1271</v>
      </c>
      <c r="N19" s="2">
        <v>0</v>
      </c>
      <c r="O19" s="2">
        <v>0</v>
      </c>
      <c r="P19" s="2">
        <v>1</v>
      </c>
      <c r="Q19" s="2">
        <v>0</v>
      </c>
      <c r="R19" s="2">
        <v>0</v>
      </c>
      <c r="YO19" s="1" t="s">
        <v>1272</v>
      </c>
      <c r="YQ19" s="1" t="s">
        <v>1273</v>
      </c>
      <c r="YS19" s="1" t="s">
        <v>1274</v>
      </c>
      <c r="YT19" s="2">
        <v>1</v>
      </c>
      <c r="YU19" s="2">
        <v>0</v>
      </c>
      <c r="YV19" s="2">
        <v>0</v>
      </c>
      <c r="YW19" s="2">
        <v>0</v>
      </c>
      <c r="YX19" s="2">
        <v>0</v>
      </c>
      <c r="YZ19" s="1" t="s">
        <v>1294</v>
      </c>
      <c r="ZA19" s="2">
        <v>0</v>
      </c>
      <c r="ZB19" s="2">
        <v>0</v>
      </c>
      <c r="ZC19" s="2">
        <v>0</v>
      </c>
      <c r="ZD19" s="2">
        <v>0</v>
      </c>
      <c r="ZE19" s="2">
        <v>0</v>
      </c>
      <c r="ZF19" s="2">
        <v>0</v>
      </c>
      <c r="ZG19" s="2">
        <v>1</v>
      </c>
      <c r="ZH19" s="2">
        <v>0</v>
      </c>
      <c r="ZI19" s="2">
        <v>0</v>
      </c>
      <c r="ZK19" s="2">
        <v>1964</v>
      </c>
      <c r="ZL19" s="1" t="s">
        <v>1200</v>
      </c>
      <c r="ZM19" s="1" t="s">
        <v>2490</v>
      </c>
      <c r="ZN19" s="2">
        <v>1</v>
      </c>
      <c r="ZO19" s="2">
        <v>0</v>
      </c>
      <c r="ZP19" s="2">
        <v>1</v>
      </c>
      <c r="ZQ19" s="2">
        <v>0</v>
      </c>
      <c r="ZR19" s="2">
        <v>1</v>
      </c>
      <c r="ZS19" s="2">
        <v>0</v>
      </c>
      <c r="ZT19" s="2">
        <v>0</v>
      </c>
      <c r="ZV19" s="2">
        <v>3</v>
      </c>
      <c r="ZW19" s="1" t="s">
        <v>1200</v>
      </c>
      <c r="ZX19" s="5">
        <v>32</v>
      </c>
      <c r="ZY19" s="1" t="s">
        <v>1200</v>
      </c>
      <c r="ZZ19" s="2">
        <v>6</v>
      </c>
      <c r="AAA19" s="1" t="s">
        <v>1200</v>
      </c>
      <c r="AAB19" s="2">
        <v>3</v>
      </c>
      <c r="AAC19" s="2">
        <v>3</v>
      </c>
      <c r="AAD19" s="2">
        <v>3</v>
      </c>
      <c r="AAE19" s="2">
        <v>6</v>
      </c>
      <c r="AAG19" s="1" t="s">
        <v>1199</v>
      </c>
      <c r="AAH19" s="1" t="s">
        <v>1200</v>
      </c>
      <c r="AAI19" s="1" t="s">
        <v>1438</v>
      </c>
      <c r="AAK19" s="1" t="s">
        <v>1338</v>
      </c>
      <c r="AAL19" s="2">
        <v>371</v>
      </c>
      <c r="AAM19" s="2">
        <v>198</v>
      </c>
      <c r="AAN19" s="2">
        <v>173</v>
      </c>
      <c r="AAO19" s="2">
        <v>173</v>
      </c>
      <c r="AAP19" s="2">
        <v>371</v>
      </c>
      <c r="AAR19" s="2">
        <v>7</v>
      </c>
      <c r="AAS19" s="2">
        <v>20</v>
      </c>
      <c r="AAT19" s="1" t="s">
        <v>1200</v>
      </c>
      <c r="AAU19" s="1" t="s">
        <v>1216</v>
      </c>
      <c r="ABD19" s="1" t="s">
        <v>2491</v>
      </c>
      <c r="ABE19" s="2">
        <v>1</v>
      </c>
      <c r="ABF19" s="2">
        <v>0</v>
      </c>
      <c r="ABG19" s="2">
        <v>0</v>
      </c>
      <c r="ABH19" s="2">
        <v>1</v>
      </c>
      <c r="ABI19" s="2">
        <v>0</v>
      </c>
      <c r="ABJ19" s="2">
        <v>0</v>
      </c>
      <c r="ABK19" s="2">
        <v>0</v>
      </c>
      <c r="ABM19" s="2">
        <v>0</v>
      </c>
      <c r="ABN19" s="2">
        <v>0</v>
      </c>
      <c r="ABO19" s="2">
        <v>0</v>
      </c>
      <c r="ABP19" s="2">
        <v>0</v>
      </c>
      <c r="ABQ19" s="2">
        <v>0</v>
      </c>
      <c r="ABS19" s="1" t="s">
        <v>1199</v>
      </c>
      <c r="ACJ19" s="2">
        <v>0</v>
      </c>
      <c r="ACK19" s="2">
        <v>0</v>
      </c>
      <c r="ACL19" s="2">
        <v>0</v>
      </c>
      <c r="ACM19" s="2">
        <v>0</v>
      </c>
      <c r="ACN19" s="2">
        <v>0</v>
      </c>
      <c r="ACP19" s="1" t="s">
        <v>1199</v>
      </c>
      <c r="ADG19" s="2">
        <v>2</v>
      </c>
      <c r="ADH19" s="2">
        <v>0</v>
      </c>
      <c r="ADI19" s="2">
        <v>2</v>
      </c>
      <c r="ADJ19" s="2">
        <v>2</v>
      </c>
      <c r="ADK19" s="2">
        <v>2</v>
      </c>
      <c r="ADM19" s="1" t="s">
        <v>1199</v>
      </c>
      <c r="AEC19" s="1" t="s">
        <v>1200</v>
      </c>
      <c r="AED19" s="1" t="s">
        <v>1200</v>
      </c>
      <c r="AEE19" s="1" t="s">
        <v>1199</v>
      </c>
      <c r="AFL19" s="1" t="s">
        <v>1230</v>
      </c>
      <c r="AFM19" s="2">
        <v>0</v>
      </c>
      <c r="AFN19" s="2">
        <v>0</v>
      </c>
      <c r="AFO19" s="2">
        <v>0</v>
      </c>
      <c r="AFP19" s="2">
        <v>0</v>
      </c>
      <c r="AFQ19" s="2">
        <v>1</v>
      </c>
      <c r="AFS19" s="1" t="s">
        <v>1352</v>
      </c>
      <c r="AFT19" s="2">
        <v>1</v>
      </c>
      <c r="AFU19" s="2">
        <v>1</v>
      </c>
      <c r="AFV19" s="2">
        <v>0</v>
      </c>
      <c r="AFW19" s="2">
        <v>1</v>
      </c>
      <c r="AFX19" s="2">
        <v>0</v>
      </c>
      <c r="AFY19" s="2">
        <v>0</v>
      </c>
      <c r="AFZ19" s="2">
        <v>0</v>
      </c>
      <c r="AGA19" s="2">
        <v>0</v>
      </c>
      <c r="AGB19" s="2">
        <v>0</v>
      </c>
      <c r="AGC19" s="2">
        <v>0</v>
      </c>
      <c r="AGD19" s="2">
        <v>0</v>
      </c>
      <c r="AGF19" s="1" t="s">
        <v>2104</v>
      </c>
      <c r="AGG19" s="2">
        <v>1</v>
      </c>
      <c r="AGH19" s="2">
        <v>1</v>
      </c>
      <c r="AGI19" s="2">
        <v>0</v>
      </c>
      <c r="AGJ19" s="2">
        <v>0</v>
      </c>
      <c r="AGK19" s="2">
        <v>0</v>
      </c>
      <c r="AGL19" s="2">
        <v>0</v>
      </c>
      <c r="AGM19" s="2">
        <v>0</v>
      </c>
      <c r="AGN19" s="2">
        <v>0</v>
      </c>
      <c r="AGO19" s="2">
        <v>0</v>
      </c>
      <c r="AGP19" s="2">
        <v>0</v>
      </c>
      <c r="AGQ19" s="2">
        <v>0</v>
      </c>
      <c r="AGR19" s="2">
        <v>0</v>
      </c>
      <c r="AGT19" s="1" t="s">
        <v>1199</v>
      </c>
      <c r="AHZ19" s="1" t="s">
        <v>2492</v>
      </c>
      <c r="AIA19" s="2">
        <v>1</v>
      </c>
      <c r="AIB19" s="2">
        <v>1</v>
      </c>
      <c r="AIC19" s="2">
        <v>0</v>
      </c>
      <c r="AID19" s="2">
        <v>1</v>
      </c>
      <c r="AIE19" s="2">
        <v>0</v>
      </c>
      <c r="AIF19" s="2">
        <v>0</v>
      </c>
      <c r="AIG19" s="2">
        <v>1</v>
      </c>
      <c r="AIH19" s="2">
        <v>0</v>
      </c>
      <c r="AII19" s="2">
        <v>1</v>
      </c>
      <c r="AIJ19" s="2">
        <v>1</v>
      </c>
      <c r="AIK19" s="2">
        <v>0</v>
      </c>
      <c r="AIL19" s="2">
        <v>0</v>
      </c>
      <c r="AST19" s="1">
        <v>114327594</v>
      </c>
      <c r="ASU19" s="1" t="s">
        <v>2493</v>
      </c>
      <c r="ASW19" s="1">
        <v>73</v>
      </c>
    </row>
    <row r="20" spans="1:1193" x14ac:dyDescent="0.3">
      <c r="A20" s="1" t="s">
        <v>2494</v>
      </c>
      <c r="B20" s="1" t="s">
        <v>2495</v>
      </c>
      <c r="C20" s="1" t="s">
        <v>2496</v>
      </c>
      <c r="D20" s="1" t="s">
        <v>2386</v>
      </c>
      <c r="E20" s="1" t="s">
        <v>2072</v>
      </c>
      <c r="F20" s="1" t="s">
        <v>2386</v>
      </c>
      <c r="H20" s="1" t="s">
        <v>1193</v>
      </c>
      <c r="I20" s="1" t="s">
        <v>2387</v>
      </c>
      <c r="J20" s="1" t="s">
        <v>2387</v>
      </c>
      <c r="L20" s="1" t="s">
        <v>1909</v>
      </c>
      <c r="M20" s="1" t="s">
        <v>1910</v>
      </c>
      <c r="N20" s="2">
        <v>0</v>
      </c>
      <c r="O20" s="2">
        <v>0</v>
      </c>
      <c r="P20" s="2">
        <v>0</v>
      </c>
      <c r="Q20" s="2">
        <v>1</v>
      </c>
      <c r="R20" s="2">
        <v>0</v>
      </c>
      <c r="NX20" s="1" t="s">
        <v>1866</v>
      </c>
      <c r="NZ20" s="1" t="s">
        <v>1200</v>
      </c>
      <c r="OO20" s="1" t="s">
        <v>1200</v>
      </c>
      <c r="OP20" s="2">
        <v>3</v>
      </c>
      <c r="OQ20" s="1" t="s">
        <v>1200</v>
      </c>
      <c r="OR20" s="2">
        <v>2</v>
      </c>
      <c r="OS20" s="2">
        <v>1</v>
      </c>
      <c r="OT20" s="1" t="s">
        <v>1199</v>
      </c>
      <c r="OU20" s="1" t="s">
        <v>1200</v>
      </c>
      <c r="OV20" s="1" t="s">
        <v>2497</v>
      </c>
      <c r="OX20" s="1" t="s">
        <v>1199</v>
      </c>
      <c r="PA20" s="1" t="s">
        <v>1200</v>
      </c>
      <c r="PB20" s="1" t="s">
        <v>2498</v>
      </c>
      <c r="PC20" s="1" t="s">
        <v>2499</v>
      </c>
      <c r="PD20" s="2">
        <v>1</v>
      </c>
      <c r="PE20" s="2">
        <v>1</v>
      </c>
      <c r="PF20" s="2">
        <v>1</v>
      </c>
      <c r="PG20" s="2">
        <v>1</v>
      </c>
      <c r="PH20" s="2">
        <v>1</v>
      </c>
      <c r="PI20" s="2">
        <v>1</v>
      </c>
      <c r="PJ20" s="2">
        <v>0</v>
      </c>
      <c r="PK20" s="2">
        <v>0</v>
      </c>
      <c r="PL20" s="2">
        <v>0</v>
      </c>
      <c r="PM20" s="2">
        <v>1</v>
      </c>
      <c r="PN20" s="2">
        <v>1</v>
      </c>
      <c r="PO20" s="2">
        <v>0</v>
      </c>
      <c r="PP20" s="2">
        <v>0</v>
      </c>
      <c r="PR20" s="1" t="s">
        <v>1200</v>
      </c>
      <c r="PS20" s="1" t="s">
        <v>2500</v>
      </c>
      <c r="PT20" s="2">
        <v>1</v>
      </c>
      <c r="PU20" s="2">
        <v>1</v>
      </c>
      <c r="PV20" s="2">
        <v>0</v>
      </c>
      <c r="PW20" s="2">
        <v>1</v>
      </c>
      <c r="PX20" s="1" t="s">
        <v>1869</v>
      </c>
      <c r="PY20" s="1" t="s">
        <v>1199</v>
      </c>
      <c r="QG20" s="2">
        <v>1</v>
      </c>
      <c r="QH20" s="1" t="s">
        <v>1200</v>
      </c>
      <c r="QI20" s="1" t="s">
        <v>1216</v>
      </c>
      <c r="QV20" s="1" t="s">
        <v>1197</v>
      </c>
      <c r="QW20" s="2">
        <v>0</v>
      </c>
      <c r="QX20" s="2">
        <v>0</v>
      </c>
      <c r="QY20" s="2">
        <v>0</v>
      </c>
      <c r="QZ20" s="2">
        <v>0</v>
      </c>
      <c r="RA20" s="2">
        <v>0</v>
      </c>
      <c r="RB20" s="2">
        <v>0</v>
      </c>
      <c r="RC20" s="2">
        <v>1</v>
      </c>
      <c r="RD20" s="15" t="s">
        <v>2501</v>
      </c>
      <c r="RE20" s="1" t="s">
        <v>1871</v>
      </c>
      <c r="RF20" s="2">
        <v>8</v>
      </c>
      <c r="RG20" s="2">
        <v>0</v>
      </c>
      <c r="RH20" s="2">
        <v>1</v>
      </c>
      <c r="RI20" s="2">
        <v>1</v>
      </c>
      <c r="RJ20" s="2">
        <v>0</v>
      </c>
      <c r="RK20" s="2">
        <v>0</v>
      </c>
      <c r="RL20" s="2">
        <v>7</v>
      </c>
      <c r="RM20" s="2">
        <v>0</v>
      </c>
      <c r="RN20" s="1" t="s">
        <v>1416</v>
      </c>
      <c r="RO20" s="2">
        <v>1</v>
      </c>
      <c r="RP20" s="2">
        <v>0</v>
      </c>
      <c r="RQ20" s="2">
        <v>0</v>
      </c>
      <c r="RR20" s="2">
        <v>0</v>
      </c>
      <c r="RS20" s="2">
        <v>0</v>
      </c>
      <c r="RT20" s="2">
        <v>0</v>
      </c>
      <c r="RU20" s="2">
        <v>0</v>
      </c>
      <c r="RV20" s="2">
        <v>0</v>
      </c>
      <c r="RW20" s="2">
        <v>0</v>
      </c>
      <c r="RY20" s="1" t="s">
        <v>1199</v>
      </c>
      <c r="SG20" s="1" t="s">
        <v>1199</v>
      </c>
      <c r="TE20" s="1" t="s">
        <v>1197</v>
      </c>
      <c r="TF20" s="2">
        <v>0</v>
      </c>
      <c r="TG20" s="2">
        <v>0</v>
      </c>
      <c r="TH20" s="2">
        <v>0</v>
      </c>
      <c r="TI20" s="2">
        <v>1</v>
      </c>
      <c r="TJ20" s="2">
        <v>0</v>
      </c>
      <c r="TK20" s="1" t="s">
        <v>2502</v>
      </c>
      <c r="TL20" s="1" t="s">
        <v>1272</v>
      </c>
      <c r="TN20" s="1" t="s">
        <v>1200</v>
      </c>
      <c r="TO20" s="1" t="s">
        <v>2503</v>
      </c>
      <c r="TP20" s="2">
        <v>1</v>
      </c>
      <c r="TQ20" s="2">
        <v>0</v>
      </c>
      <c r="TR20" s="2">
        <v>1</v>
      </c>
      <c r="TS20" s="2">
        <v>0</v>
      </c>
      <c r="TT20" s="2">
        <v>0</v>
      </c>
      <c r="TU20" s="2">
        <v>1</v>
      </c>
      <c r="TV20" s="2">
        <v>0</v>
      </c>
      <c r="TW20" s="2">
        <v>0</v>
      </c>
      <c r="TX20" s="2">
        <v>0</v>
      </c>
      <c r="TY20" s="2">
        <v>0</v>
      </c>
      <c r="TZ20" s="2">
        <v>0</v>
      </c>
      <c r="UA20" s="2">
        <v>1</v>
      </c>
      <c r="UB20" s="2">
        <v>0</v>
      </c>
      <c r="UC20" s="2">
        <v>0</v>
      </c>
      <c r="UD20" s="2">
        <v>0</v>
      </c>
      <c r="UE20" s="2">
        <v>0</v>
      </c>
      <c r="UG20" s="1" t="s">
        <v>1230</v>
      </c>
      <c r="UH20" s="2">
        <v>0</v>
      </c>
      <c r="UI20" s="2">
        <v>0</v>
      </c>
      <c r="UJ20" s="2">
        <v>0</v>
      </c>
      <c r="UK20" s="2">
        <v>0</v>
      </c>
      <c r="UL20" s="2">
        <v>0</v>
      </c>
      <c r="UM20" s="2">
        <v>0</v>
      </c>
      <c r="UN20" s="2">
        <v>0</v>
      </c>
      <c r="UO20" s="2">
        <v>0</v>
      </c>
      <c r="UP20" s="2">
        <v>0</v>
      </c>
      <c r="UQ20" s="2">
        <v>1</v>
      </c>
      <c r="UR20" s="2">
        <v>0</v>
      </c>
      <c r="US20" s="2">
        <v>0</v>
      </c>
      <c r="UU20" s="1" t="s">
        <v>1200</v>
      </c>
      <c r="UV20" s="1" t="s">
        <v>1203</v>
      </c>
      <c r="UW20" s="2">
        <v>0</v>
      </c>
      <c r="UX20" s="2">
        <v>0</v>
      </c>
      <c r="UY20" s="2">
        <v>0</v>
      </c>
      <c r="UZ20" s="2">
        <v>0</v>
      </c>
      <c r="VA20" s="2">
        <v>1</v>
      </c>
      <c r="VB20" s="2">
        <v>0</v>
      </c>
      <c r="VC20" s="2">
        <v>0</v>
      </c>
      <c r="VE20" s="1" t="s">
        <v>2504</v>
      </c>
      <c r="VF20" s="2">
        <v>1</v>
      </c>
      <c r="VG20" s="2">
        <v>0</v>
      </c>
      <c r="VH20" s="2">
        <v>1</v>
      </c>
      <c r="VI20" s="2">
        <v>1</v>
      </c>
      <c r="VJ20" s="2">
        <v>1</v>
      </c>
      <c r="VK20" s="2">
        <v>1</v>
      </c>
      <c r="VL20" s="2">
        <v>0</v>
      </c>
      <c r="VM20" s="2">
        <v>0</v>
      </c>
      <c r="VN20" s="2">
        <v>0</v>
      </c>
      <c r="VO20" s="2">
        <v>0</v>
      </c>
      <c r="VP20" s="2">
        <v>0</v>
      </c>
      <c r="VQ20" s="2">
        <v>0</v>
      </c>
      <c r="VR20" s="2">
        <v>0</v>
      </c>
      <c r="VT20" s="1" t="s">
        <v>1200</v>
      </c>
      <c r="WB20" s="1" t="s">
        <v>2505</v>
      </c>
      <c r="WC20" s="2">
        <v>0</v>
      </c>
      <c r="WD20" s="2">
        <v>0</v>
      </c>
      <c r="WE20" s="2">
        <v>0</v>
      </c>
      <c r="WF20" s="2">
        <v>0</v>
      </c>
      <c r="WG20" s="2">
        <v>1</v>
      </c>
      <c r="WH20" s="2">
        <v>0</v>
      </c>
      <c r="WI20" s="2">
        <v>0</v>
      </c>
      <c r="WJ20" s="2">
        <v>1</v>
      </c>
      <c r="WK20" s="2">
        <v>1</v>
      </c>
      <c r="WL20" s="2">
        <v>0</v>
      </c>
      <c r="WM20" s="2">
        <v>0</v>
      </c>
      <c r="WN20" s="2">
        <v>0</v>
      </c>
      <c r="WO20" s="2">
        <v>0</v>
      </c>
      <c r="WR20" s="1" t="s">
        <v>1200</v>
      </c>
      <c r="WS20" s="1" t="s">
        <v>2506</v>
      </c>
      <c r="WT20" s="2">
        <v>1</v>
      </c>
      <c r="WU20" s="2">
        <v>1</v>
      </c>
      <c r="WV20" s="2">
        <v>1</v>
      </c>
      <c r="WW20" s="2">
        <v>1</v>
      </c>
      <c r="WX20" s="2">
        <v>1</v>
      </c>
      <c r="WY20" s="2">
        <v>0</v>
      </c>
      <c r="WZ20" s="2">
        <v>0</v>
      </c>
      <c r="XA20" s="2">
        <v>0</v>
      </c>
      <c r="XC20" s="1" t="s">
        <v>1200</v>
      </c>
      <c r="XD20" s="1" t="s">
        <v>1200</v>
      </c>
      <c r="XE20" s="1" t="s">
        <v>1200</v>
      </c>
      <c r="XF20" s="1" t="s">
        <v>1199</v>
      </c>
      <c r="XY20" s="1" t="s">
        <v>1200</v>
      </c>
      <c r="XZ20" s="2">
        <v>1000</v>
      </c>
      <c r="YB20" s="1" t="s">
        <v>1199</v>
      </c>
      <c r="YD20" s="2">
        <v>70</v>
      </c>
      <c r="YE20" s="1" t="s">
        <v>1200</v>
      </c>
      <c r="YF20" s="1" t="s">
        <v>1200</v>
      </c>
      <c r="YG20" s="1" t="s">
        <v>1200</v>
      </c>
      <c r="YH20" s="1" t="s">
        <v>1200</v>
      </c>
      <c r="YI20" s="2">
        <v>1</v>
      </c>
      <c r="YJ20" s="1" t="s">
        <v>1200</v>
      </c>
      <c r="YK20" s="2">
        <v>2</v>
      </c>
      <c r="YL20" s="1" t="s">
        <v>1199</v>
      </c>
      <c r="AST20" s="1">
        <v>114327602</v>
      </c>
      <c r="ASU20" s="1" t="s">
        <v>2507</v>
      </c>
      <c r="ASW20" s="1">
        <v>74</v>
      </c>
    </row>
    <row r="21" spans="1:1193" x14ac:dyDescent="0.3">
      <c r="A21" s="1" t="s">
        <v>2508</v>
      </c>
      <c r="B21" s="1" t="s">
        <v>2509</v>
      </c>
      <c r="C21" s="1" t="s">
        <v>2510</v>
      </c>
      <c r="D21" s="1" t="s">
        <v>2386</v>
      </c>
      <c r="E21" s="1" t="s">
        <v>2072</v>
      </c>
      <c r="F21" s="1" t="s">
        <v>2386</v>
      </c>
      <c r="H21" s="1" t="s">
        <v>1193</v>
      </c>
      <c r="I21" s="1" t="s">
        <v>2387</v>
      </c>
      <c r="J21" s="1" t="s">
        <v>2387</v>
      </c>
      <c r="L21" s="1" t="s">
        <v>1392</v>
      </c>
      <c r="M21" s="1" t="s">
        <v>1196</v>
      </c>
      <c r="N21" s="2">
        <v>1</v>
      </c>
      <c r="O21" s="2">
        <v>0</v>
      </c>
      <c r="P21" s="2">
        <v>0</v>
      </c>
      <c r="Q21" s="2">
        <v>0</v>
      </c>
      <c r="R21" s="2">
        <v>0</v>
      </c>
      <c r="U21" s="6" t="s">
        <v>1438</v>
      </c>
      <c r="W21" s="1" t="s">
        <v>1200</v>
      </c>
      <c r="AI21" s="1" t="s">
        <v>1360</v>
      </c>
      <c r="AJ21" s="2">
        <v>300</v>
      </c>
      <c r="AK21" s="1" t="s">
        <v>1200</v>
      </c>
      <c r="AL21" s="1" t="s">
        <v>1262</v>
      </c>
      <c r="AN21" s="1" t="s">
        <v>1200</v>
      </c>
      <c r="AO21" s="1" t="s">
        <v>1245</v>
      </c>
      <c r="AZ21" s="1" t="s">
        <v>2511</v>
      </c>
      <c r="BA21" s="2">
        <v>1</v>
      </c>
      <c r="BB21" s="2">
        <v>0</v>
      </c>
      <c r="BC21" s="2">
        <v>0</v>
      </c>
      <c r="BD21" s="2">
        <v>0</v>
      </c>
      <c r="BE21" s="2">
        <v>0</v>
      </c>
      <c r="BF21" s="2">
        <v>0</v>
      </c>
      <c r="BG21" s="2">
        <v>0</v>
      </c>
      <c r="BI21" s="1" t="s">
        <v>1203</v>
      </c>
      <c r="BJ21" s="2">
        <v>0</v>
      </c>
      <c r="BK21" s="2">
        <v>0</v>
      </c>
      <c r="BL21" s="2">
        <v>0</v>
      </c>
      <c r="BM21" s="2">
        <v>0</v>
      </c>
      <c r="BN21" s="2">
        <v>0</v>
      </c>
      <c r="BO21" s="2">
        <v>1</v>
      </c>
      <c r="BP21" s="2">
        <v>0</v>
      </c>
      <c r="BQ21" s="2">
        <v>0</v>
      </c>
      <c r="BR21" s="2">
        <v>0</v>
      </c>
      <c r="BT21" s="1" t="s">
        <v>1199</v>
      </c>
      <c r="DK21" s="1" t="s">
        <v>1601</v>
      </c>
      <c r="DL21" s="2">
        <v>0</v>
      </c>
      <c r="DM21" s="2">
        <v>0</v>
      </c>
      <c r="DN21" s="2">
        <v>0</v>
      </c>
      <c r="DO21" s="2">
        <v>0</v>
      </c>
      <c r="DP21" s="2">
        <v>1</v>
      </c>
      <c r="DQ21" s="1" t="s">
        <v>2512</v>
      </c>
      <c r="DR21" s="1" t="s">
        <v>2513</v>
      </c>
      <c r="DS21" s="2">
        <v>0</v>
      </c>
      <c r="DT21" s="2">
        <v>1</v>
      </c>
      <c r="DU21" s="2">
        <v>0</v>
      </c>
      <c r="DV21" s="2">
        <v>0</v>
      </c>
      <c r="DW21" s="2">
        <v>0</v>
      </c>
      <c r="DX21" s="2">
        <v>0</v>
      </c>
      <c r="DY21" s="2">
        <v>0</v>
      </c>
      <c r="DZ21" s="2">
        <v>0</v>
      </c>
      <c r="EA21" s="2">
        <v>1</v>
      </c>
      <c r="EB21" s="2">
        <v>0</v>
      </c>
      <c r="EC21" s="2">
        <v>0</v>
      </c>
      <c r="ED21" s="2">
        <v>0</v>
      </c>
      <c r="EF21" s="1" t="s">
        <v>2514</v>
      </c>
      <c r="EG21" s="2">
        <v>0</v>
      </c>
      <c r="EH21" s="2">
        <v>0</v>
      </c>
      <c r="EI21" s="2">
        <v>0</v>
      </c>
      <c r="EJ21" s="2">
        <v>1</v>
      </c>
      <c r="EK21" s="2">
        <v>1</v>
      </c>
      <c r="EL21" s="2">
        <v>0</v>
      </c>
      <c r="EM21" s="2">
        <v>0</v>
      </c>
      <c r="EN21" s="2">
        <v>0</v>
      </c>
      <c r="EO21" s="2">
        <v>0</v>
      </c>
      <c r="EP21" s="2">
        <v>0</v>
      </c>
      <c r="EQ21" s="2">
        <v>0</v>
      </c>
      <c r="ER21" s="2">
        <v>0</v>
      </c>
      <c r="ET21" s="1" t="s">
        <v>1199</v>
      </c>
      <c r="GA21" s="1" t="s">
        <v>2515</v>
      </c>
      <c r="GB21" s="2">
        <v>1</v>
      </c>
      <c r="GC21" s="2">
        <v>0</v>
      </c>
      <c r="GD21" s="2">
        <v>1</v>
      </c>
      <c r="GE21" s="2">
        <v>0</v>
      </c>
      <c r="GF21" s="2">
        <v>1</v>
      </c>
      <c r="GG21" s="2">
        <v>0</v>
      </c>
      <c r="GH21" s="2">
        <v>0</v>
      </c>
      <c r="GI21" s="2">
        <v>0</v>
      </c>
      <c r="GJ21" s="2">
        <v>0</v>
      </c>
      <c r="GK21" s="2">
        <v>0</v>
      </c>
      <c r="GL21" s="2">
        <v>0</v>
      </c>
      <c r="GM21" s="2">
        <v>0</v>
      </c>
      <c r="GN21" s="2">
        <v>0</v>
      </c>
      <c r="ABM21" s="3"/>
      <c r="ABN21" s="3"/>
      <c r="ABO21" s="3"/>
      <c r="ABP21" s="3"/>
      <c r="ABQ21" s="3"/>
      <c r="ABR21" s="3"/>
      <c r="AST21" s="1">
        <v>114327606</v>
      </c>
      <c r="ASU21" s="1" t="s">
        <v>2516</v>
      </c>
      <c r="ASW21" s="1">
        <v>75</v>
      </c>
    </row>
    <row r="22" spans="1:1193" x14ac:dyDescent="0.3">
      <c r="A22" s="1" t="s">
        <v>2517</v>
      </c>
      <c r="B22" s="1" t="s">
        <v>2518</v>
      </c>
      <c r="C22" s="1" t="s">
        <v>2519</v>
      </c>
      <c r="D22" s="1" t="s">
        <v>2386</v>
      </c>
      <c r="E22" s="1" t="s">
        <v>2072</v>
      </c>
      <c r="F22" s="1" t="s">
        <v>2386</v>
      </c>
      <c r="H22" s="1" t="s">
        <v>1193</v>
      </c>
      <c r="I22" s="1" t="s">
        <v>2387</v>
      </c>
      <c r="J22" s="1" t="s">
        <v>2387</v>
      </c>
      <c r="L22" s="1" t="s">
        <v>2520</v>
      </c>
      <c r="M22" s="1" t="s">
        <v>1271</v>
      </c>
      <c r="N22" s="2">
        <v>0</v>
      </c>
      <c r="O22" s="2">
        <v>0</v>
      </c>
      <c r="P22" s="2">
        <v>1</v>
      </c>
      <c r="Q22" s="2">
        <v>0</v>
      </c>
      <c r="R22" s="2">
        <v>0</v>
      </c>
      <c r="YO22" s="1" t="s">
        <v>1272</v>
      </c>
      <c r="YQ22" s="1" t="s">
        <v>1273</v>
      </c>
      <c r="YS22" s="1" t="s">
        <v>1274</v>
      </c>
      <c r="YT22" s="2">
        <v>1</v>
      </c>
      <c r="YU22" s="2">
        <v>0</v>
      </c>
      <c r="YV22" s="2">
        <v>0</v>
      </c>
      <c r="YW22" s="2">
        <v>0</v>
      </c>
      <c r="YX22" s="2">
        <v>0</v>
      </c>
      <c r="YZ22" s="1" t="s">
        <v>1416</v>
      </c>
      <c r="ZA22" s="2">
        <v>1</v>
      </c>
      <c r="ZB22" s="2">
        <v>0</v>
      </c>
      <c r="ZC22" s="2">
        <v>0</v>
      </c>
      <c r="ZD22" s="2">
        <v>0</v>
      </c>
      <c r="ZE22" s="2">
        <v>0</v>
      </c>
      <c r="ZF22" s="2">
        <v>0</v>
      </c>
      <c r="ZG22" s="2">
        <v>0</v>
      </c>
      <c r="ZH22" s="2">
        <v>0</v>
      </c>
      <c r="ZI22" s="2">
        <v>0</v>
      </c>
      <c r="ZK22" s="2">
        <v>1994</v>
      </c>
      <c r="ZL22" s="1" t="s">
        <v>1199</v>
      </c>
      <c r="ZV22" s="2">
        <v>3</v>
      </c>
      <c r="ZW22" s="1" t="s">
        <v>1200</v>
      </c>
      <c r="ZX22" s="5">
        <v>33</v>
      </c>
      <c r="ZY22" s="1" t="s">
        <v>1200</v>
      </c>
      <c r="ZZ22" s="2">
        <v>6</v>
      </c>
      <c r="AAA22" s="1" t="s">
        <v>1200</v>
      </c>
      <c r="AAB22" s="2">
        <v>3</v>
      </c>
      <c r="AAC22" s="2">
        <v>3</v>
      </c>
      <c r="AAD22" s="2">
        <v>3</v>
      </c>
      <c r="AAE22" s="2">
        <v>6</v>
      </c>
      <c r="AAG22" s="1" t="s">
        <v>1199</v>
      </c>
      <c r="AAH22" s="1" t="s">
        <v>1200</v>
      </c>
      <c r="AAI22" s="1" t="s">
        <v>1438</v>
      </c>
      <c r="AAK22" s="1" t="s">
        <v>1338</v>
      </c>
      <c r="AAL22" s="2">
        <v>596</v>
      </c>
      <c r="AAM22" s="2">
        <v>281</v>
      </c>
      <c r="AAN22" s="2">
        <v>315</v>
      </c>
      <c r="AAO22" s="2">
        <v>315</v>
      </c>
      <c r="AAP22" s="2">
        <v>596</v>
      </c>
      <c r="AAR22" s="2">
        <v>7</v>
      </c>
      <c r="AAS22" s="2">
        <v>15</v>
      </c>
      <c r="AAT22" s="1" t="s">
        <v>1200</v>
      </c>
      <c r="AAU22" s="1" t="s">
        <v>1202</v>
      </c>
      <c r="AAV22" s="1" t="s">
        <v>1413</v>
      </c>
      <c r="AAW22" s="2">
        <v>0</v>
      </c>
      <c r="AAX22" s="2">
        <v>1</v>
      </c>
      <c r="AAY22" s="2">
        <v>0</v>
      </c>
      <c r="AAZ22" s="2">
        <v>0</v>
      </c>
      <c r="ABA22" s="2">
        <v>0</v>
      </c>
      <c r="ABB22" s="2">
        <v>0</v>
      </c>
      <c r="ABM22" s="5">
        <v>1</v>
      </c>
      <c r="ABN22" s="5">
        <v>0</v>
      </c>
      <c r="ABO22" s="5">
        <v>1</v>
      </c>
      <c r="ABP22" s="5">
        <v>1</v>
      </c>
      <c r="ABQ22" s="5">
        <v>1</v>
      </c>
      <c r="ABR22" s="3"/>
      <c r="ABS22" s="1" t="s">
        <v>1199</v>
      </c>
      <c r="ACJ22" s="2">
        <v>1</v>
      </c>
      <c r="ACK22" s="2">
        <v>1</v>
      </c>
      <c r="ACL22" s="2">
        <v>0</v>
      </c>
      <c r="ACM22" s="2">
        <v>0</v>
      </c>
      <c r="ACN22" s="2">
        <v>1</v>
      </c>
      <c r="ACP22" s="1" t="s">
        <v>1199</v>
      </c>
      <c r="ADG22" s="2">
        <v>1</v>
      </c>
      <c r="ADH22" s="2">
        <v>0</v>
      </c>
      <c r="ADI22" s="2">
        <v>1</v>
      </c>
      <c r="ADJ22" s="2">
        <v>1</v>
      </c>
      <c r="ADK22" s="2">
        <v>1</v>
      </c>
      <c r="ADM22" s="1" t="s">
        <v>1199</v>
      </c>
      <c r="AEC22" s="1" t="s">
        <v>1414</v>
      </c>
      <c r="AED22" s="1" t="s">
        <v>1200</v>
      </c>
      <c r="AEE22" s="1" t="s">
        <v>1200</v>
      </c>
      <c r="AEF22" s="2">
        <v>100</v>
      </c>
      <c r="AEG22" s="1" t="s">
        <v>1326</v>
      </c>
      <c r="AEH22" s="2">
        <v>1</v>
      </c>
      <c r="AEI22" s="2">
        <v>1</v>
      </c>
      <c r="AEJ22" s="2">
        <v>0</v>
      </c>
      <c r="AEK22" s="2">
        <v>0</v>
      </c>
      <c r="AEL22" s="2">
        <v>0</v>
      </c>
      <c r="AEM22" s="2">
        <v>0</v>
      </c>
      <c r="AEO22" s="1" t="s">
        <v>1199</v>
      </c>
      <c r="AFL22" s="1" t="s">
        <v>1230</v>
      </c>
      <c r="AFM22" s="2">
        <v>0</v>
      </c>
      <c r="AFN22" s="2">
        <v>0</v>
      </c>
      <c r="AFO22" s="2">
        <v>0</v>
      </c>
      <c r="AFP22" s="2">
        <v>0</v>
      </c>
      <c r="AFQ22" s="2">
        <v>1</v>
      </c>
      <c r="AFS22" s="1" t="s">
        <v>1352</v>
      </c>
      <c r="AFT22" s="2">
        <v>1</v>
      </c>
      <c r="AFU22" s="2">
        <v>1</v>
      </c>
      <c r="AFV22" s="2">
        <v>0</v>
      </c>
      <c r="AFW22" s="2">
        <v>1</v>
      </c>
      <c r="AFX22" s="2">
        <v>0</v>
      </c>
      <c r="AFY22" s="2">
        <v>0</v>
      </c>
      <c r="AFZ22" s="2">
        <v>0</v>
      </c>
      <c r="AGA22" s="2">
        <v>0</v>
      </c>
      <c r="AGB22" s="2">
        <v>0</v>
      </c>
      <c r="AGC22" s="2">
        <v>0</v>
      </c>
      <c r="AGD22" s="2">
        <v>0</v>
      </c>
      <c r="AGF22" s="1" t="s">
        <v>2621</v>
      </c>
      <c r="AGG22" s="2">
        <v>1</v>
      </c>
      <c r="AGH22" s="2">
        <v>1</v>
      </c>
      <c r="AGI22" s="2">
        <v>0</v>
      </c>
      <c r="AGJ22" s="2">
        <v>0</v>
      </c>
      <c r="AGK22" s="2">
        <v>0</v>
      </c>
      <c r="AGL22" s="2">
        <v>0</v>
      </c>
      <c r="AGM22" s="2">
        <v>0</v>
      </c>
      <c r="AGN22" s="2">
        <v>0</v>
      </c>
      <c r="AGO22" s="2">
        <v>0</v>
      </c>
      <c r="AGP22" s="2">
        <v>0</v>
      </c>
      <c r="AGQ22" s="2">
        <v>0</v>
      </c>
      <c r="AGR22" s="2">
        <v>0</v>
      </c>
      <c r="AGS22" s="1" t="s">
        <v>2521</v>
      </c>
      <c r="AGT22" s="1" t="s">
        <v>1200</v>
      </c>
      <c r="AGU22" s="1" t="s">
        <v>1197</v>
      </c>
      <c r="AGV22" s="2">
        <v>0</v>
      </c>
      <c r="AGW22" s="2">
        <v>0</v>
      </c>
      <c r="AGX22" s="2">
        <v>0</v>
      </c>
      <c r="AGY22" s="2">
        <v>0</v>
      </c>
      <c r="AGZ22" s="2">
        <v>1</v>
      </c>
      <c r="AHA22" s="2">
        <v>0</v>
      </c>
      <c r="AHB22" s="2">
        <v>0</v>
      </c>
      <c r="AHC22" s="1" t="s">
        <v>2522</v>
      </c>
      <c r="AHD22" s="1" t="s">
        <v>2523</v>
      </c>
      <c r="AHE22" s="2">
        <v>1</v>
      </c>
      <c r="AHF22" s="2">
        <v>1</v>
      </c>
      <c r="AHG22" s="2">
        <v>0</v>
      </c>
      <c r="AHH22" s="2">
        <v>0</v>
      </c>
      <c r="AHI22" s="2">
        <v>0</v>
      </c>
      <c r="AHJ22" s="2">
        <v>0</v>
      </c>
      <c r="AHK22" s="2">
        <v>1</v>
      </c>
      <c r="AHL22" s="2">
        <v>0</v>
      </c>
      <c r="AHM22" s="2">
        <v>0</v>
      </c>
      <c r="AHN22" s="2">
        <v>0</v>
      </c>
      <c r="AHO22" s="2">
        <v>0</v>
      </c>
      <c r="AHP22" s="2">
        <v>1</v>
      </c>
      <c r="AHQ22" s="1" t="s">
        <v>2524</v>
      </c>
      <c r="AHR22" s="1" t="s">
        <v>1200</v>
      </c>
      <c r="AHZ22" s="1" t="s">
        <v>2525</v>
      </c>
      <c r="AIA22" s="2">
        <v>1</v>
      </c>
      <c r="AIB22" s="2">
        <v>1</v>
      </c>
      <c r="AIC22" s="2">
        <v>1</v>
      </c>
      <c r="AID22" s="2">
        <v>0</v>
      </c>
      <c r="AIE22" s="2">
        <v>0</v>
      </c>
      <c r="AIF22" s="2">
        <v>1</v>
      </c>
      <c r="AIG22" s="2">
        <v>1</v>
      </c>
      <c r="AIH22" s="2">
        <v>1</v>
      </c>
      <c r="AII22" s="2">
        <v>0</v>
      </c>
      <c r="AIJ22" s="2">
        <v>1</v>
      </c>
      <c r="AIK22" s="2">
        <v>0</v>
      </c>
      <c r="AIL22" s="2">
        <v>0</v>
      </c>
      <c r="AST22" s="1">
        <v>114327615</v>
      </c>
      <c r="ASU22" s="1" t="s">
        <v>2526</v>
      </c>
      <c r="ASW22" s="1">
        <v>76</v>
      </c>
    </row>
    <row r="23" spans="1:1193" x14ac:dyDescent="0.3">
      <c r="A23" s="1" t="s">
        <v>2527</v>
      </c>
      <c r="B23" s="1" t="s">
        <v>2528</v>
      </c>
      <c r="C23" s="1" t="s">
        <v>2529</v>
      </c>
      <c r="D23" s="1" t="s">
        <v>2386</v>
      </c>
      <c r="E23" s="1" t="s">
        <v>2072</v>
      </c>
      <c r="F23" s="1" t="s">
        <v>2386</v>
      </c>
      <c r="H23" s="1" t="s">
        <v>1193</v>
      </c>
      <c r="I23" s="1" t="s">
        <v>2387</v>
      </c>
      <c r="J23" s="1" t="s">
        <v>2387</v>
      </c>
      <c r="L23" s="1" t="s">
        <v>1270</v>
      </c>
      <c r="M23" s="1" t="s">
        <v>1196</v>
      </c>
      <c r="N23" s="2">
        <v>1</v>
      </c>
      <c r="O23" s="2">
        <v>0</v>
      </c>
      <c r="P23" s="2">
        <v>0</v>
      </c>
      <c r="Q23" s="2">
        <v>0</v>
      </c>
      <c r="R23" s="2">
        <v>0</v>
      </c>
      <c r="U23" s="6" t="s">
        <v>1438</v>
      </c>
      <c r="W23" s="1" t="s">
        <v>1358</v>
      </c>
      <c r="X23" s="1" t="s">
        <v>1359</v>
      </c>
      <c r="Y23" s="2">
        <v>1</v>
      </c>
      <c r="Z23" s="2">
        <v>0</v>
      </c>
      <c r="AA23" s="2">
        <v>0</v>
      </c>
      <c r="AB23" s="2">
        <v>0</v>
      </c>
      <c r="AC23" s="2">
        <v>0</v>
      </c>
      <c r="AD23" s="2">
        <v>0</v>
      </c>
      <c r="AE23" s="2">
        <v>0</v>
      </c>
      <c r="AF23" s="2">
        <v>1</v>
      </c>
      <c r="AG23" s="2">
        <v>0</v>
      </c>
      <c r="AI23" s="1" t="s">
        <v>1360</v>
      </c>
      <c r="AJ23" s="2">
        <v>60</v>
      </c>
      <c r="AK23" s="1" t="s">
        <v>1200</v>
      </c>
      <c r="AL23" s="1" t="s">
        <v>1262</v>
      </c>
      <c r="AN23" s="1" t="s">
        <v>1199</v>
      </c>
      <c r="BI23" s="1" t="s">
        <v>1467</v>
      </c>
      <c r="BJ23" s="2">
        <v>0</v>
      </c>
      <c r="BK23" s="2">
        <v>0</v>
      </c>
      <c r="BL23" s="2">
        <v>0</v>
      </c>
      <c r="BM23" s="2">
        <v>0</v>
      </c>
      <c r="BN23" s="2">
        <v>1</v>
      </c>
      <c r="BO23" s="2">
        <v>0</v>
      </c>
      <c r="BP23" s="2">
        <v>0</v>
      </c>
      <c r="BQ23" s="2">
        <v>0</v>
      </c>
      <c r="BR23" s="2">
        <v>0</v>
      </c>
      <c r="BT23" s="1" t="s">
        <v>1199</v>
      </c>
      <c r="DK23" s="1" t="s">
        <v>1230</v>
      </c>
      <c r="DL23" s="2">
        <v>0</v>
      </c>
      <c r="DM23" s="2">
        <v>0</v>
      </c>
      <c r="DN23" s="2">
        <v>0</v>
      </c>
      <c r="DO23" s="2">
        <v>0</v>
      </c>
      <c r="DP23" s="2">
        <v>1</v>
      </c>
      <c r="DR23" s="1" t="s">
        <v>2530</v>
      </c>
      <c r="DS23" s="2">
        <v>0</v>
      </c>
      <c r="DT23" s="2">
        <v>0</v>
      </c>
      <c r="DU23" s="2">
        <v>0</v>
      </c>
      <c r="DV23" s="2">
        <v>0</v>
      </c>
      <c r="DW23" s="2">
        <v>0</v>
      </c>
      <c r="DX23" s="2">
        <v>0</v>
      </c>
      <c r="DY23" s="2">
        <v>0</v>
      </c>
      <c r="DZ23" s="2">
        <v>0</v>
      </c>
      <c r="EA23" s="2">
        <v>1</v>
      </c>
      <c r="EB23" s="2">
        <v>0</v>
      </c>
      <c r="EC23" s="2">
        <v>0</v>
      </c>
      <c r="ED23" s="2">
        <v>1</v>
      </c>
      <c r="EE23" s="1" t="s">
        <v>2531</v>
      </c>
      <c r="EF23" s="1" t="s">
        <v>1450</v>
      </c>
      <c r="EG23" s="2">
        <v>0</v>
      </c>
      <c r="EH23" s="2">
        <v>0</v>
      </c>
      <c r="EI23" s="2">
        <v>0</v>
      </c>
      <c r="EJ23" s="2">
        <v>0</v>
      </c>
      <c r="EK23" s="2">
        <v>1</v>
      </c>
      <c r="EL23" s="2">
        <v>0</v>
      </c>
      <c r="EM23" s="2">
        <v>0</v>
      </c>
      <c r="EN23" s="2">
        <v>0</v>
      </c>
      <c r="EO23" s="2">
        <v>0</v>
      </c>
      <c r="EP23" s="2">
        <v>0</v>
      </c>
      <c r="EQ23" s="2">
        <v>0</v>
      </c>
      <c r="ER23" s="2">
        <v>0</v>
      </c>
      <c r="ET23" s="1" t="s">
        <v>1199</v>
      </c>
      <c r="GA23" s="1" t="s">
        <v>2532</v>
      </c>
      <c r="GB23" s="2">
        <v>1</v>
      </c>
      <c r="GC23" s="2">
        <v>1</v>
      </c>
      <c r="GD23" s="2">
        <v>1</v>
      </c>
      <c r="GE23" s="2">
        <v>0</v>
      </c>
      <c r="GF23" s="2">
        <v>1</v>
      </c>
      <c r="GG23" s="2">
        <v>0</v>
      </c>
      <c r="GH23" s="2">
        <v>0</v>
      </c>
      <c r="GI23" s="2">
        <v>0</v>
      </c>
      <c r="GJ23" s="2">
        <v>0</v>
      </c>
      <c r="GK23" s="2">
        <v>0</v>
      </c>
      <c r="GL23" s="2">
        <v>1</v>
      </c>
      <c r="GM23" s="2">
        <v>0</v>
      </c>
      <c r="GN23" s="2">
        <v>0</v>
      </c>
      <c r="AST23" s="1">
        <v>114327619</v>
      </c>
      <c r="ASU23" s="1" t="s">
        <v>2533</v>
      </c>
      <c r="ASW23" s="1">
        <v>77</v>
      </c>
    </row>
    <row r="24" spans="1:1193" x14ac:dyDescent="0.3">
      <c r="A24" s="1" t="s">
        <v>2534</v>
      </c>
      <c r="B24" s="1" t="s">
        <v>2535</v>
      </c>
      <c r="C24" s="1" t="s">
        <v>2536</v>
      </c>
      <c r="D24" s="1" t="s">
        <v>2386</v>
      </c>
      <c r="E24" s="1" t="s">
        <v>2072</v>
      </c>
      <c r="F24" s="1" t="s">
        <v>2386</v>
      </c>
      <c r="H24" s="1" t="s">
        <v>1193</v>
      </c>
      <c r="I24" s="1" t="s">
        <v>2387</v>
      </c>
      <c r="J24" s="1" t="s">
        <v>2387</v>
      </c>
      <c r="L24" s="1" t="s">
        <v>1270</v>
      </c>
      <c r="M24" s="1" t="s">
        <v>1271</v>
      </c>
      <c r="N24" s="2">
        <v>0</v>
      </c>
      <c r="O24" s="2">
        <v>0</v>
      </c>
      <c r="P24" s="2">
        <v>1</v>
      </c>
      <c r="Q24" s="2">
        <v>0</v>
      </c>
      <c r="R24" s="2">
        <v>0</v>
      </c>
      <c r="YO24" s="1" t="s">
        <v>1272</v>
      </c>
      <c r="YQ24" s="6" t="s">
        <v>1292</v>
      </c>
      <c r="YR24" s="1" t="s">
        <v>2537</v>
      </c>
      <c r="YS24" s="1" t="s">
        <v>1410</v>
      </c>
      <c r="YT24" s="2">
        <v>0</v>
      </c>
      <c r="YU24" s="2">
        <v>1</v>
      </c>
      <c r="YV24" s="2">
        <v>0</v>
      </c>
      <c r="YW24" s="2">
        <v>0</v>
      </c>
      <c r="YX24" s="2">
        <v>0</v>
      </c>
      <c r="YZ24" s="1" t="s">
        <v>1891</v>
      </c>
      <c r="ZA24" s="2">
        <v>0</v>
      </c>
      <c r="ZB24" s="2">
        <v>0</v>
      </c>
      <c r="ZC24" s="2">
        <v>0</v>
      </c>
      <c r="ZD24" s="2">
        <v>0</v>
      </c>
      <c r="ZE24" s="2">
        <v>0</v>
      </c>
      <c r="ZF24" s="2">
        <v>0</v>
      </c>
      <c r="ZG24" s="2">
        <v>0</v>
      </c>
      <c r="ZH24" s="2">
        <v>0</v>
      </c>
      <c r="ZI24" s="2">
        <v>1</v>
      </c>
      <c r="ZJ24" s="1" t="s">
        <v>2538</v>
      </c>
      <c r="ZK24" s="2">
        <v>2012</v>
      </c>
      <c r="ZL24" s="1" t="s">
        <v>1200</v>
      </c>
      <c r="ZM24" s="1" t="s">
        <v>2539</v>
      </c>
      <c r="ZN24" s="2">
        <v>0</v>
      </c>
      <c r="ZO24" s="2">
        <v>1</v>
      </c>
      <c r="ZP24" s="2">
        <v>0</v>
      </c>
      <c r="ZQ24" s="2">
        <v>0</v>
      </c>
      <c r="ZR24" s="2">
        <v>0</v>
      </c>
      <c r="ZS24" s="2">
        <v>1</v>
      </c>
      <c r="ZT24" s="2">
        <v>0</v>
      </c>
      <c r="ZU24" s="1" t="s">
        <v>2540</v>
      </c>
      <c r="ZV24" s="2">
        <v>3</v>
      </c>
      <c r="ZW24" s="1" t="s">
        <v>1199</v>
      </c>
      <c r="ZX24" s="5">
        <v>100</v>
      </c>
      <c r="ZY24" s="1" t="s">
        <v>1199</v>
      </c>
      <c r="AAH24" s="1" t="s">
        <v>1200</v>
      </c>
      <c r="AAI24" s="1" t="s">
        <v>1438</v>
      </c>
      <c r="AAK24" s="1" t="s">
        <v>1199</v>
      </c>
      <c r="AAL24" s="2">
        <v>323</v>
      </c>
      <c r="AAM24" s="2">
        <v>96</v>
      </c>
      <c r="AAN24" s="2">
        <v>227</v>
      </c>
      <c r="AAO24" s="2">
        <v>227</v>
      </c>
      <c r="AAP24" s="2">
        <v>323</v>
      </c>
      <c r="AAR24" s="2">
        <v>15</v>
      </c>
      <c r="AAS24" s="2">
        <v>32</v>
      </c>
      <c r="AAT24" s="1" t="s">
        <v>1200</v>
      </c>
      <c r="AAU24" s="1" t="s">
        <v>1202</v>
      </c>
      <c r="AAV24" s="1" t="s">
        <v>2541</v>
      </c>
      <c r="AAW24" s="2">
        <v>1</v>
      </c>
      <c r="AAX24" s="2">
        <v>1</v>
      </c>
      <c r="AAY24" s="2">
        <v>0</v>
      </c>
      <c r="AAZ24" s="2">
        <v>0</v>
      </c>
      <c r="ABA24" s="2">
        <v>0</v>
      </c>
      <c r="ABB24" s="2">
        <v>1</v>
      </c>
      <c r="ABC24" s="1" t="s">
        <v>2542</v>
      </c>
      <c r="ABM24" s="2">
        <v>0</v>
      </c>
      <c r="ABN24" s="2">
        <v>0</v>
      </c>
      <c r="ABO24" s="2">
        <v>0</v>
      </c>
      <c r="ABP24" s="2">
        <v>0</v>
      </c>
      <c r="ABQ24" s="2">
        <v>0</v>
      </c>
      <c r="ABS24" s="1" t="s">
        <v>1199</v>
      </c>
      <c r="ACJ24" s="2">
        <v>7</v>
      </c>
      <c r="ACK24" s="2">
        <v>0</v>
      </c>
      <c r="ACL24" s="2">
        <v>7</v>
      </c>
      <c r="ACM24" s="2">
        <v>7</v>
      </c>
      <c r="ACN24" s="2">
        <v>7</v>
      </c>
      <c r="ACP24" s="1" t="s">
        <v>1199</v>
      </c>
      <c r="ADG24" s="2">
        <v>0</v>
      </c>
      <c r="ADH24" s="2">
        <v>0</v>
      </c>
      <c r="ADI24" s="2">
        <v>0</v>
      </c>
      <c r="ADJ24" s="2">
        <v>0</v>
      </c>
      <c r="ADK24" s="2">
        <v>0</v>
      </c>
      <c r="ADM24" s="1" t="s">
        <v>1199</v>
      </c>
      <c r="AEC24" s="1" t="s">
        <v>1414</v>
      </c>
      <c r="AED24" s="1" t="s">
        <v>1414</v>
      </c>
      <c r="AEE24" s="1" t="s">
        <v>1199</v>
      </c>
      <c r="AFL24" s="1" t="s">
        <v>1230</v>
      </c>
      <c r="AFM24" s="2">
        <v>0</v>
      </c>
      <c r="AFN24" s="2">
        <v>0</v>
      </c>
      <c r="AFO24" s="2">
        <v>0</v>
      </c>
      <c r="AFP24" s="2">
        <v>0</v>
      </c>
      <c r="AFQ24" s="2">
        <v>1</v>
      </c>
      <c r="AFS24" s="1" t="s">
        <v>2543</v>
      </c>
      <c r="AFT24" s="2">
        <v>1</v>
      </c>
      <c r="AFU24" s="2">
        <v>1</v>
      </c>
      <c r="AFV24" s="2">
        <v>1</v>
      </c>
      <c r="AFW24" s="2">
        <v>0</v>
      </c>
      <c r="AFX24" s="2">
        <v>0</v>
      </c>
      <c r="AFY24" s="2">
        <v>0</v>
      </c>
      <c r="AFZ24" s="2">
        <v>0</v>
      </c>
      <c r="AGA24" s="2">
        <v>0</v>
      </c>
      <c r="AGB24" s="2">
        <v>0</v>
      </c>
      <c r="AGC24" s="2">
        <v>0</v>
      </c>
      <c r="AGD24" s="2">
        <v>1</v>
      </c>
      <c r="AGE24" s="1" t="s">
        <v>2544</v>
      </c>
      <c r="AGF24" s="1" t="s">
        <v>1283</v>
      </c>
      <c r="AGG24" s="2">
        <v>1</v>
      </c>
      <c r="AGH24" s="2">
        <v>0</v>
      </c>
      <c r="AGI24" s="2">
        <v>0</v>
      </c>
      <c r="AGJ24" s="2">
        <v>0</v>
      </c>
      <c r="AGK24" s="2">
        <v>1</v>
      </c>
      <c r="AGL24" s="2">
        <v>0</v>
      </c>
      <c r="AGM24" s="2">
        <v>0</v>
      </c>
      <c r="AGN24" s="2">
        <v>0</v>
      </c>
      <c r="AGO24" s="2">
        <v>0</v>
      </c>
      <c r="AGP24" s="2">
        <v>0</v>
      </c>
      <c r="AGQ24" s="2">
        <v>0</v>
      </c>
      <c r="AGR24" s="2">
        <v>0</v>
      </c>
      <c r="AGT24" s="1" t="s">
        <v>1199</v>
      </c>
      <c r="AHZ24" s="1" t="s">
        <v>2545</v>
      </c>
      <c r="AIA24" s="2">
        <v>0</v>
      </c>
      <c r="AIB24" s="2">
        <v>1</v>
      </c>
      <c r="AIC24" s="2">
        <v>1</v>
      </c>
      <c r="AID24" s="2">
        <v>1</v>
      </c>
      <c r="AIE24" s="2">
        <v>1</v>
      </c>
      <c r="AIF24" s="2">
        <v>1</v>
      </c>
      <c r="AIG24" s="2">
        <v>1</v>
      </c>
      <c r="AIH24" s="2">
        <v>0</v>
      </c>
      <c r="AII24" s="2">
        <v>1</v>
      </c>
      <c r="AIJ24" s="2">
        <v>0</v>
      </c>
      <c r="AIK24" s="2">
        <v>0</v>
      </c>
      <c r="AIL24" s="2">
        <v>0</v>
      </c>
      <c r="AST24" s="1">
        <v>114327621</v>
      </c>
      <c r="ASU24" s="1" t="s">
        <v>2546</v>
      </c>
      <c r="ASW24" s="1">
        <v>78</v>
      </c>
    </row>
    <row r="25" spans="1:1193" x14ac:dyDescent="0.3">
      <c r="A25" s="1" t="s">
        <v>2547</v>
      </c>
      <c r="B25" s="1" t="s">
        <v>2548</v>
      </c>
      <c r="C25" s="1" t="s">
        <v>2549</v>
      </c>
      <c r="D25" s="1" t="s">
        <v>2386</v>
      </c>
      <c r="E25" s="1" t="s">
        <v>2072</v>
      </c>
      <c r="F25" s="1" t="s">
        <v>2386</v>
      </c>
      <c r="H25" s="1" t="s">
        <v>1193</v>
      </c>
      <c r="I25" s="1" t="s">
        <v>2387</v>
      </c>
      <c r="J25" s="1" t="s">
        <v>2387</v>
      </c>
      <c r="L25" s="1" t="s">
        <v>1197</v>
      </c>
      <c r="M25" s="1" t="s">
        <v>1196</v>
      </c>
      <c r="N25" s="2">
        <v>1</v>
      </c>
      <c r="O25" s="2">
        <v>0</v>
      </c>
      <c r="P25" s="2">
        <v>0</v>
      </c>
      <c r="Q25" s="2">
        <v>0</v>
      </c>
      <c r="R25" s="2">
        <v>0</v>
      </c>
      <c r="S25" s="1" t="s">
        <v>2550</v>
      </c>
      <c r="U25" s="6" t="s">
        <v>1489</v>
      </c>
      <c r="W25" s="1" t="s">
        <v>1200</v>
      </c>
      <c r="AI25" s="1" t="s">
        <v>1360</v>
      </c>
      <c r="AJ25" s="2">
        <v>30</v>
      </c>
      <c r="AK25" s="1" t="s">
        <v>1199</v>
      </c>
      <c r="AL25" s="1" t="s">
        <v>1262</v>
      </c>
      <c r="AN25" s="1" t="s">
        <v>1199</v>
      </c>
      <c r="BI25" s="1" t="s">
        <v>1204</v>
      </c>
      <c r="BJ25" s="2">
        <v>0</v>
      </c>
      <c r="BK25" s="2">
        <v>0</v>
      </c>
      <c r="BL25" s="2">
        <v>1</v>
      </c>
      <c r="BM25" s="2">
        <v>0</v>
      </c>
      <c r="BN25" s="2">
        <v>0</v>
      </c>
      <c r="BO25" s="2">
        <v>0</v>
      </c>
      <c r="BP25" s="2">
        <v>0</v>
      </c>
      <c r="BQ25" s="2">
        <v>0</v>
      </c>
      <c r="BR25" s="2">
        <v>0</v>
      </c>
      <c r="BT25" s="1" t="s">
        <v>1199</v>
      </c>
      <c r="DK25" s="1" t="s">
        <v>1230</v>
      </c>
      <c r="DL25" s="2">
        <v>0</v>
      </c>
      <c r="DM25" s="2">
        <v>0</v>
      </c>
      <c r="DN25" s="2">
        <v>0</v>
      </c>
      <c r="DO25" s="2">
        <v>0</v>
      </c>
      <c r="DP25" s="2">
        <v>1</v>
      </c>
      <c r="DR25" s="1" t="s">
        <v>2135</v>
      </c>
      <c r="DS25" s="2">
        <v>0</v>
      </c>
      <c r="DT25" s="2">
        <v>1</v>
      </c>
      <c r="DU25" s="2">
        <v>0</v>
      </c>
      <c r="DV25" s="2">
        <v>0</v>
      </c>
      <c r="DW25" s="2">
        <v>0</v>
      </c>
      <c r="DX25" s="2">
        <v>0</v>
      </c>
      <c r="DY25" s="2">
        <v>0</v>
      </c>
      <c r="DZ25" s="2">
        <v>0</v>
      </c>
      <c r="EA25" s="2">
        <v>1</v>
      </c>
      <c r="EB25" s="2">
        <v>0</v>
      </c>
      <c r="EC25" s="2">
        <v>0</v>
      </c>
      <c r="ED25" s="2">
        <v>0</v>
      </c>
      <c r="EF25" s="1" t="s">
        <v>1230</v>
      </c>
      <c r="EG25" s="2">
        <v>0</v>
      </c>
      <c r="EH25" s="2">
        <v>0</v>
      </c>
      <c r="EI25" s="2">
        <v>0</v>
      </c>
      <c r="EJ25" s="2">
        <v>0</v>
      </c>
      <c r="EK25" s="2">
        <v>0</v>
      </c>
      <c r="EL25" s="2">
        <v>0</v>
      </c>
      <c r="EM25" s="2">
        <v>0</v>
      </c>
      <c r="EN25" s="2">
        <v>0</v>
      </c>
      <c r="EO25" s="2">
        <v>0</v>
      </c>
      <c r="EP25" s="2">
        <v>1</v>
      </c>
      <c r="EQ25" s="2">
        <v>0</v>
      </c>
      <c r="ER25" s="2">
        <v>0</v>
      </c>
      <c r="ET25" s="1" t="s">
        <v>1199</v>
      </c>
      <c r="GA25" s="1" t="s">
        <v>2098</v>
      </c>
      <c r="GB25" s="2">
        <v>0</v>
      </c>
      <c r="GC25" s="2">
        <v>1</v>
      </c>
      <c r="GD25" s="2">
        <v>1</v>
      </c>
      <c r="GE25" s="2">
        <v>0</v>
      </c>
      <c r="GF25" s="2">
        <v>0</v>
      </c>
      <c r="GG25" s="2">
        <v>0</v>
      </c>
      <c r="GH25" s="2">
        <v>1</v>
      </c>
      <c r="GI25" s="2">
        <v>0</v>
      </c>
      <c r="GJ25" s="2">
        <v>0</v>
      </c>
      <c r="GK25" s="2">
        <v>0</v>
      </c>
      <c r="GL25" s="2">
        <v>0</v>
      </c>
      <c r="GM25" s="2">
        <v>0</v>
      </c>
      <c r="GN25" s="2">
        <v>0</v>
      </c>
      <c r="AST25" s="1">
        <v>114327623</v>
      </c>
      <c r="ASU25" s="1" t="s">
        <v>2551</v>
      </c>
      <c r="ASW25" s="1">
        <v>79</v>
      </c>
    </row>
    <row r="26" spans="1:1193" x14ac:dyDescent="0.3">
      <c r="A26" s="1" t="s">
        <v>2552</v>
      </c>
      <c r="B26" s="1" t="s">
        <v>2553</v>
      </c>
      <c r="C26" s="1" t="s">
        <v>2554</v>
      </c>
      <c r="D26" s="1" t="s">
        <v>2386</v>
      </c>
      <c r="E26" s="1" t="s">
        <v>2072</v>
      </c>
      <c r="F26" s="1" t="s">
        <v>2386</v>
      </c>
      <c r="H26" s="1" t="s">
        <v>1193</v>
      </c>
      <c r="I26" s="1" t="s">
        <v>2387</v>
      </c>
      <c r="J26" s="1" t="s">
        <v>2387</v>
      </c>
      <c r="L26" s="1" t="s">
        <v>1197</v>
      </c>
      <c r="M26" s="1" t="s">
        <v>1196</v>
      </c>
      <c r="N26" s="2">
        <v>1</v>
      </c>
      <c r="O26" s="2">
        <v>0</v>
      </c>
      <c r="P26" s="2">
        <v>0</v>
      </c>
      <c r="Q26" s="2">
        <v>0</v>
      </c>
      <c r="R26" s="2">
        <v>0</v>
      </c>
      <c r="S26" s="1" t="s">
        <v>2555</v>
      </c>
      <c r="U26" s="6" t="s">
        <v>1489</v>
      </c>
      <c r="W26" s="1" t="s">
        <v>1200</v>
      </c>
      <c r="AI26" s="1" t="s">
        <v>1360</v>
      </c>
      <c r="AJ26" s="2">
        <v>25</v>
      </c>
      <c r="AK26" s="1" t="s">
        <v>1199</v>
      </c>
      <c r="AL26" s="1" t="s">
        <v>1262</v>
      </c>
      <c r="AN26" s="1" t="s">
        <v>1200</v>
      </c>
      <c r="AO26" s="1" t="s">
        <v>1202</v>
      </c>
      <c r="AP26" s="1" t="s">
        <v>1917</v>
      </c>
      <c r="AQ26" s="2">
        <v>0</v>
      </c>
      <c r="AR26" s="2">
        <v>0</v>
      </c>
      <c r="AS26" s="2">
        <v>0</v>
      </c>
      <c r="AT26" s="2">
        <v>1</v>
      </c>
      <c r="AU26" s="2">
        <v>0</v>
      </c>
      <c r="AV26" s="2">
        <v>0</v>
      </c>
      <c r="AW26" s="2">
        <v>0</v>
      </c>
      <c r="AX26" s="2">
        <v>0</v>
      </c>
      <c r="BI26" s="1" t="s">
        <v>1204</v>
      </c>
      <c r="BJ26" s="2">
        <v>0</v>
      </c>
      <c r="BK26" s="2">
        <v>0</v>
      </c>
      <c r="BL26" s="2">
        <v>1</v>
      </c>
      <c r="BM26" s="2">
        <v>0</v>
      </c>
      <c r="BN26" s="2">
        <v>0</v>
      </c>
      <c r="BO26" s="2">
        <v>0</v>
      </c>
      <c r="BP26" s="2">
        <v>0</v>
      </c>
      <c r="BQ26" s="2">
        <v>0</v>
      </c>
      <c r="BR26" s="2">
        <v>0</v>
      </c>
      <c r="BT26" s="1" t="s">
        <v>1199</v>
      </c>
      <c r="DK26" s="1" t="s">
        <v>1230</v>
      </c>
      <c r="DL26" s="2">
        <v>0</v>
      </c>
      <c r="DM26" s="2">
        <v>0</v>
      </c>
      <c r="DN26" s="2">
        <v>0</v>
      </c>
      <c r="DO26" s="2">
        <v>0</v>
      </c>
      <c r="DP26" s="2">
        <v>1</v>
      </c>
      <c r="DR26" s="1" t="s">
        <v>1364</v>
      </c>
      <c r="DS26" s="2">
        <v>1</v>
      </c>
      <c r="DT26" s="2">
        <v>1</v>
      </c>
      <c r="DU26" s="2">
        <v>0</v>
      </c>
      <c r="DV26" s="2">
        <v>0</v>
      </c>
      <c r="DW26" s="2">
        <v>0</v>
      </c>
      <c r="DX26" s="2">
        <v>0</v>
      </c>
      <c r="DY26" s="2">
        <v>0</v>
      </c>
      <c r="DZ26" s="2">
        <v>0</v>
      </c>
      <c r="EA26" s="2">
        <v>1</v>
      </c>
      <c r="EB26" s="2">
        <v>0</v>
      </c>
      <c r="EC26" s="2">
        <v>0</v>
      </c>
      <c r="ED26" s="2">
        <v>0</v>
      </c>
      <c r="EF26" s="1" t="s">
        <v>1230</v>
      </c>
      <c r="EG26" s="2">
        <v>0</v>
      </c>
      <c r="EH26" s="2">
        <v>0</v>
      </c>
      <c r="EI26" s="2">
        <v>0</v>
      </c>
      <c r="EJ26" s="2">
        <v>0</v>
      </c>
      <c r="EK26" s="2">
        <v>0</v>
      </c>
      <c r="EL26" s="2">
        <v>0</v>
      </c>
      <c r="EM26" s="2">
        <v>0</v>
      </c>
      <c r="EN26" s="2">
        <v>0</v>
      </c>
      <c r="EO26" s="2">
        <v>0</v>
      </c>
      <c r="EP26" s="2">
        <v>1</v>
      </c>
      <c r="EQ26" s="2">
        <v>0</v>
      </c>
      <c r="ER26" s="2">
        <v>0</v>
      </c>
      <c r="ET26" s="1" t="s">
        <v>1199</v>
      </c>
      <c r="GA26" s="1" t="s">
        <v>2098</v>
      </c>
      <c r="GB26" s="2">
        <v>0</v>
      </c>
      <c r="GC26" s="2">
        <v>1</v>
      </c>
      <c r="GD26" s="2">
        <v>1</v>
      </c>
      <c r="GE26" s="2">
        <v>0</v>
      </c>
      <c r="GF26" s="2">
        <v>0</v>
      </c>
      <c r="GG26" s="2">
        <v>0</v>
      </c>
      <c r="GH26" s="2">
        <v>1</v>
      </c>
      <c r="GI26" s="2">
        <v>0</v>
      </c>
      <c r="GJ26" s="2">
        <v>0</v>
      </c>
      <c r="GK26" s="2">
        <v>0</v>
      </c>
      <c r="GL26" s="2">
        <v>0</v>
      </c>
      <c r="GM26" s="2">
        <v>0</v>
      </c>
      <c r="GN26" s="2">
        <v>0</v>
      </c>
      <c r="AST26" s="1">
        <v>114327625</v>
      </c>
      <c r="ASU26" s="1" t="s">
        <v>2556</v>
      </c>
      <c r="ASW26" s="1">
        <v>80</v>
      </c>
    </row>
    <row r="27" spans="1:1193" x14ac:dyDescent="0.3">
      <c r="A27" s="1" t="s">
        <v>2557</v>
      </c>
      <c r="B27" s="1" t="s">
        <v>2558</v>
      </c>
      <c r="C27" s="1" t="s">
        <v>2559</v>
      </c>
      <c r="D27" s="1" t="s">
        <v>2386</v>
      </c>
      <c r="E27" s="1" t="s">
        <v>2072</v>
      </c>
      <c r="F27" s="1" t="s">
        <v>2386</v>
      </c>
      <c r="H27" s="1" t="s">
        <v>1193</v>
      </c>
      <c r="I27" s="1" t="s">
        <v>2387</v>
      </c>
      <c r="J27" s="1" t="s">
        <v>2387</v>
      </c>
      <c r="L27" s="1" t="s">
        <v>1197</v>
      </c>
      <c r="M27" s="1" t="s">
        <v>1196</v>
      </c>
      <c r="N27" s="2">
        <v>1</v>
      </c>
      <c r="O27" s="2">
        <v>0</v>
      </c>
      <c r="P27" s="2">
        <v>0</v>
      </c>
      <c r="Q27" s="2">
        <v>0</v>
      </c>
      <c r="R27" s="2">
        <v>0</v>
      </c>
      <c r="S27" s="1" t="s">
        <v>2090</v>
      </c>
      <c r="U27" s="6" t="s">
        <v>1489</v>
      </c>
      <c r="W27" s="1" t="s">
        <v>1200</v>
      </c>
      <c r="AI27" s="1" t="s">
        <v>1360</v>
      </c>
      <c r="AJ27" s="2">
        <v>30</v>
      </c>
      <c r="AK27" s="1" t="s">
        <v>1199</v>
      </c>
      <c r="AL27" s="1" t="s">
        <v>1262</v>
      </c>
      <c r="AN27" s="1" t="s">
        <v>1200</v>
      </c>
      <c r="AO27" s="1" t="s">
        <v>1202</v>
      </c>
      <c r="AP27" s="1" t="s">
        <v>2560</v>
      </c>
      <c r="AQ27" s="2">
        <v>1</v>
      </c>
      <c r="AR27" s="2">
        <v>0</v>
      </c>
      <c r="AS27" s="2">
        <v>0</v>
      </c>
      <c r="AT27" s="2">
        <v>1</v>
      </c>
      <c r="AU27" s="2">
        <v>0</v>
      </c>
      <c r="AV27" s="2">
        <v>0</v>
      </c>
      <c r="AW27" s="2">
        <v>0</v>
      </c>
      <c r="AX27" s="2">
        <v>0</v>
      </c>
      <c r="BI27" s="1" t="s">
        <v>1204</v>
      </c>
      <c r="BJ27" s="2">
        <v>0</v>
      </c>
      <c r="BK27" s="2">
        <v>0</v>
      </c>
      <c r="BL27" s="2">
        <v>1</v>
      </c>
      <c r="BM27" s="2">
        <v>0</v>
      </c>
      <c r="BN27" s="2">
        <v>0</v>
      </c>
      <c r="BO27" s="2">
        <v>0</v>
      </c>
      <c r="BP27" s="2">
        <v>0</v>
      </c>
      <c r="BQ27" s="2">
        <v>0</v>
      </c>
      <c r="BR27" s="2">
        <v>0</v>
      </c>
      <c r="BT27" s="1" t="s">
        <v>1199</v>
      </c>
      <c r="DK27" s="1" t="s">
        <v>1230</v>
      </c>
      <c r="DL27" s="2">
        <v>0</v>
      </c>
      <c r="DM27" s="2">
        <v>0</v>
      </c>
      <c r="DN27" s="2">
        <v>0</v>
      </c>
      <c r="DO27" s="2">
        <v>0</v>
      </c>
      <c r="DP27" s="2">
        <v>1</v>
      </c>
      <c r="DR27" s="1" t="s">
        <v>2530</v>
      </c>
      <c r="DS27" s="2">
        <v>0</v>
      </c>
      <c r="DT27" s="2">
        <v>0</v>
      </c>
      <c r="DU27" s="2">
        <v>0</v>
      </c>
      <c r="DV27" s="2">
        <v>0</v>
      </c>
      <c r="DW27" s="2">
        <v>0</v>
      </c>
      <c r="DX27" s="2">
        <v>0</v>
      </c>
      <c r="DY27" s="2">
        <v>0</v>
      </c>
      <c r="DZ27" s="2">
        <v>0</v>
      </c>
      <c r="EA27" s="2">
        <v>1</v>
      </c>
      <c r="EB27" s="2">
        <v>0</v>
      </c>
      <c r="EC27" s="2">
        <v>0</v>
      </c>
      <c r="ED27" s="2">
        <v>1</v>
      </c>
      <c r="EE27" s="1" t="s">
        <v>2561</v>
      </c>
      <c r="EF27" s="1" t="s">
        <v>1230</v>
      </c>
      <c r="EG27" s="2">
        <v>0</v>
      </c>
      <c r="EH27" s="2">
        <v>0</v>
      </c>
      <c r="EI27" s="2">
        <v>0</v>
      </c>
      <c r="EJ27" s="2">
        <v>0</v>
      </c>
      <c r="EK27" s="2">
        <v>0</v>
      </c>
      <c r="EL27" s="2">
        <v>0</v>
      </c>
      <c r="EM27" s="2">
        <v>0</v>
      </c>
      <c r="EN27" s="2">
        <v>0</v>
      </c>
      <c r="EO27" s="2">
        <v>0</v>
      </c>
      <c r="EP27" s="2">
        <v>1</v>
      </c>
      <c r="EQ27" s="2">
        <v>0</v>
      </c>
      <c r="ER27" s="2">
        <v>0</v>
      </c>
      <c r="ET27" s="1" t="s">
        <v>1199</v>
      </c>
      <c r="GA27" s="1" t="s">
        <v>2562</v>
      </c>
      <c r="GB27" s="2">
        <v>0</v>
      </c>
      <c r="GC27" s="2">
        <v>1</v>
      </c>
      <c r="GD27" s="2">
        <v>1</v>
      </c>
      <c r="GE27" s="2">
        <v>0</v>
      </c>
      <c r="GF27" s="2">
        <v>1</v>
      </c>
      <c r="GG27" s="2">
        <v>0</v>
      </c>
      <c r="GH27" s="2">
        <v>1</v>
      </c>
      <c r="GI27" s="2">
        <v>0</v>
      </c>
      <c r="GJ27" s="2">
        <v>0</v>
      </c>
      <c r="GK27" s="2">
        <v>1</v>
      </c>
      <c r="GL27" s="2">
        <v>0</v>
      </c>
      <c r="GM27" s="2">
        <v>0</v>
      </c>
      <c r="GN27" s="2">
        <v>0</v>
      </c>
      <c r="AST27" s="1">
        <v>114327630</v>
      </c>
      <c r="ASU27" s="1" t="s">
        <v>2563</v>
      </c>
      <c r="ASW27" s="1">
        <v>81</v>
      </c>
    </row>
    <row r="28" spans="1:1193" x14ac:dyDescent="0.3">
      <c r="A28" s="1" t="s">
        <v>2564</v>
      </c>
      <c r="B28" s="1" t="s">
        <v>2565</v>
      </c>
      <c r="C28" s="1" t="s">
        <v>2566</v>
      </c>
      <c r="D28" s="1" t="s">
        <v>2386</v>
      </c>
      <c r="E28" s="1" t="s">
        <v>2567</v>
      </c>
      <c r="F28" s="1" t="s">
        <v>2386</v>
      </c>
      <c r="H28" s="1" t="s">
        <v>1193</v>
      </c>
      <c r="I28" s="1" t="s">
        <v>2387</v>
      </c>
      <c r="J28" s="1" t="s">
        <v>2387</v>
      </c>
      <c r="L28" s="1" t="s">
        <v>1195</v>
      </c>
      <c r="M28" s="1" t="s">
        <v>1196</v>
      </c>
      <c r="N28" s="2">
        <v>1</v>
      </c>
      <c r="O28" s="2">
        <v>0</v>
      </c>
      <c r="P28" s="2">
        <v>0</v>
      </c>
      <c r="Q28" s="2">
        <v>0</v>
      </c>
      <c r="R28" s="2">
        <v>0</v>
      </c>
      <c r="U28" s="6" t="s">
        <v>1489</v>
      </c>
      <c r="W28" s="1" t="s">
        <v>1198</v>
      </c>
      <c r="X28" s="1" t="s">
        <v>2417</v>
      </c>
      <c r="Y28" s="2">
        <v>0</v>
      </c>
      <c r="Z28" s="2">
        <v>0</v>
      </c>
      <c r="AA28" s="2">
        <v>0</v>
      </c>
      <c r="AB28" s="2">
        <v>0</v>
      </c>
      <c r="AC28" s="2">
        <v>0</v>
      </c>
      <c r="AD28" s="2">
        <v>0</v>
      </c>
      <c r="AE28" s="2">
        <v>0</v>
      </c>
      <c r="AF28" s="2">
        <v>1</v>
      </c>
      <c r="AG28" s="2">
        <v>0</v>
      </c>
      <c r="AI28" s="1" t="s">
        <v>1457</v>
      </c>
      <c r="AJ28" s="2">
        <v>150</v>
      </c>
      <c r="AK28" s="1" t="s">
        <v>1200</v>
      </c>
      <c r="AL28" s="1" t="s">
        <v>1201</v>
      </c>
      <c r="AN28" s="1" t="s">
        <v>1199</v>
      </c>
      <c r="BI28" s="1" t="s">
        <v>1197</v>
      </c>
      <c r="BJ28" s="2">
        <v>0</v>
      </c>
      <c r="BK28" s="2">
        <v>0</v>
      </c>
      <c r="BL28" s="2">
        <v>0</v>
      </c>
      <c r="BM28" s="2">
        <v>0</v>
      </c>
      <c r="BN28" s="2">
        <v>0</v>
      </c>
      <c r="BO28" s="2">
        <v>0</v>
      </c>
      <c r="BP28" s="2">
        <v>0</v>
      </c>
      <c r="BQ28" s="2">
        <v>0</v>
      </c>
      <c r="BR28" s="2">
        <v>1</v>
      </c>
      <c r="BS28" s="1" t="s">
        <v>2568</v>
      </c>
      <c r="BT28" s="1" t="s">
        <v>1199</v>
      </c>
      <c r="DK28" s="1" t="s">
        <v>1230</v>
      </c>
      <c r="DL28" s="2">
        <v>0</v>
      </c>
      <c r="DM28" s="2">
        <v>0</v>
      </c>
      <c r="DN28" s="2">
        <v>0</v>
      </c>
      <c r="DO28" s="2">
        <v>0</v>
      </c>
      <c r="DP28" s="2">
        <v>1</v>
      </c>
      <c r="DR28" s="1" t="s">
        <v>2135</v>
      </c>
      <c r="DS28" s="2">
        <v>0</v>
      </c>
      <c r="DT28" s="2">
        <v>1</v>
      </c>
      <c r="DU28" s="2">
        <v>0</v>
      </c>
      <c r="DV28" s="2">
        <v>0</v>
      </c>
      <c r="DW28" s="2">
        <v>0</v>
      </c>
      <c r="DX28" s="2">
        <v>0</v>
      </c>
      <c r="DY28" s="2">
        <v>0</v>
      </c>
      <c r="DZ28" s="2">
        <v>0</v>
      </c>
      <c r="EA28" s="2">
        <v>1</v>
      </c>
      <c r="EB28" s="2">
        <v>0</v>
      </c>
      <c r="EC28" s="2">
        <v>0</v>
      </c>
      <c r="ED28" s="2">
        <v>0</v>
      </c>
      <c r="EF28" s="1" t="s">
        <v>1230</v>
      </c>
      <c r="EG28" s="2">
        <v>0</v>
      </c>
      <c r="EH28" s="2">
        <v>0</v>
      </c>
      <c r="EI28" s="2">
        <v>0</v>
      </c>
      <c r="EJ28" s="2">
        <v>0</v>
      </c>
      <c r="EK28" s="2">
        <v>0</v>
      </c>
      <c r="EL28" s="2">
        <v>0</v>
      </c>
      <c r="EM28" s="2">
        <v>0</v>
      </c>
      <c r="EN28" s="2">
        <v>0</v>
      </c>
      <c r="EO28" s="2">
        <v>0</v>
      </c>
      <c r="EP28" s="2">
        <v>1</v>
      </c>
      <c r="EQ28" s="2">
        <v>0</v>
      </c>
      <c r="ER28" s="2">
        <v>0</v>
      </c>
      <c r="ET28" s="1" t="s">
        <v>1199</v>
      </c>
      <c r="GA28" s="1" t="s">
        <v>1451</v>
      </c>
      <c r="GB28" s="2">
        <v>0</v>
      </c>
      <c r="GC28" s="2">
        <v>1</v>
      </c>
      <c r="GD28" s="2">
        <v>1</v>
      </c>
      <c r="GE28" s="2">
        <v>0</v>
      </c>
      <c r="GF28" s="2">
        <v>0</v>
      </c>
      <c r="GG28" s="2">
        <v>0</v>
      </c>
      <c r="GH28" s="2">
        <v>1</v>
      </c>
      <c r="GI28" s="2">
        <v>0</v>
      </c>
      <c r="GJ28" s="2">
        <v>0</v>
      </c>
      <c r="GK28" s="2">
        <v>0</v>
      </c>
      <c r="GL28" s="2">
        <v>1</v>
      </c>
      <c r="GM28" s="2">
        <v>0</v>
      </c>
      <c r="GN28" s="2">
        <v>0</v>
      </c>
      <c r="AST28" s="1">
        <v>114333619</v>
      </c>
      <c r="ASU28" s="1" t="s">
        <v>2569</v>
      </c>
      <c r="ASW28" s="1">
        <v>82</v>
      </c>
    </row>
    <row r="29" spans="1:1193" x14ac:dyDescent="0.3">
      <c r="A29" s="1" t="s">
        <v>2570</v>
      </c>
      <c r="B29" s="1" t="s">
        <v>2571</v>
      </c>
      <c r="C29" s="1" t="s">
        <v>2572</v>
      </c>
      <c r="D29" s="1" t="s">
        <v>2386</v>
      </c>
      <c r="E29" s="1" t="s">
        <v>2567</v>
      </c>
      <c r="F29" s="1" t="s">
        <v>2386</v>
      </c>
      <c r="H29" s="1" t="s">
        <v>1193</v>
      </c>
      <c r="I29" s="1" t="s">
        <v>2387</v>
      </c>
      <c r="J29" s="1" t="s">
        <v>2387</v>
      </c>
      <c r="L29" s="1" t="s">
        <v>1392</v>
      </c>
      <c r="M29" s="1" t="s">
        <v>1196</v>
      </c>
      <c r="N29" s="2">
        <v>1</v>
      </c>
      <c r="O29" s="2">
        <v>0</v>
      </c>
      <c r="P29" s="2">
        <v>0</v>
      </c>
      <c r="Q29" s="2">
        <v>0</v>
      </c>
      <c r="R29" s="2">
        <v>0</v>
      </c>
      <c r="U29" s="6" t="s">
        <v>1489</v>
      </c>
      <c r="W29" s="1" t="s">
        <v>1200</v>
      </c>
      <c r="AI29" s="1" t="s">
        <v>1448</v>
      </c>
      <c r="AJ29" s="2">
        <v>30</v>
      </c>
      <c r="AK29" s="1" t="s">
        <v>1200</v>
      </c>
      <c r="AL29" s="1" t="s">
        <v>1201</v>
      </c>
      <c r="AN29" s="1" t="s">
        <v>1199</v>
      </c>
      <c r="BI29" s="1" t="s">
        <v>1197</v>
      </c>
      <c r="BJ29" s="2">
        <v>0</v>
      </c>
      <c r="BK29" s="2">
        <v>0</v>
      </c>
      <c r="BL29" s="2">
        <v>0</v>
      </c>
      <c r="BM29" s="2">
        <v>0</v>
      </c>
      <c r="BN29" s="2">
        <v>0</v>
      </c>
      <c r="BO29" s="2">
        <v>0</v>
      </c>
      <c r="BP29" s="2">
        <v>0</v>
      </c>
      <c r="BQ29" s="2">
        <v>0</v>
      </c>
      <c r="BR29" s="2">
        <v>1</v>
      </c>
      <c r="BS29" s="1" t="s">
        <v>2573</v>
      </c>
      <c r="BT29" s="1" t="s">
        <v>1199</v>
      </c>
      <c r="DK29" s="1" t="s">
        <v>1230</v>
      </c>
      <c r="DL29" s="2">
        <v>0</v>
      </c>
      <c r="DM29" s="2">
        <v>0</v>
      </c>
      <c r="DN29" s="2">
        <v>0</v>
      </c>
      <c r="DO29" s="2">
        <v>0</v>
      </c>
      <c r="DP29" s="2">
        <v>1</v>
      </c>
      <c r="DR29" s="1" t="s">
        <v>1364</v>
      </c>
      <c r="DS29" s="2">
        <v>1</v>
      </c>
      <c r="DT29" s="2">
        <v>1</v>
      </c>
      <c r="DU29" s="2">
        <v>0</v>
      </c>
      <c r="DV29" s="2">
        <v>0</v>
      </c>
      <c r="DW29" s="2">
        <v>0</v>
      </c>
      <c r="DX29" s="2">
        <v>0</v>
      </c>
      <c r="DY29" s="2">
        <v>0</v>
      </c>
      <c r="DZ29" s="2">
        <v>0</v>
      </c>
      <c r="EA29" s="2">
        <v>1</v>
      </c>
      <c r="EB29" s="2">
        <v>0</v>
      </c>
      <c r="EC29" s="2">
        <v>0</v>
      </c>
      <c r="ED29" s="2">
        <v>0</v>
      </c>
      <c r="EF29" s="1" t="s">
        <v>1230</v>
      </c>
      <c r="EG29" s="2">
        <v>0</v>
      </c>
      <c r="EH29" s="2">
        <v>0</v>
      </c>
      <c r="EI29" s="2">
        <v>0</v>
      </c>
      <c r="EJ29" s="2">
        <v>0</v>
      </c>
      <c r="EK29" s="2">
        <v>0</v>
      </c>
      <c r="EL29" s="2">
        <v>0</v>
      </c>
      <c r="EM29" s="2">
        <v>0</v>
      </c>
      <c r="EN29" s="2">
        <v>0</v>
      </c>
      <c r="EO29" s="2">
        <v>0</v>
      </c>
      <c r="EP29" s="2">
        <v>1</v>
      </c>
      <c r="EQ29" s="2">
        <v>0</v>
      </c>
      <c r="ER29" s="2">
        <v>0</v>
      </c>
      <c r="ET29" s="1" t="s">
        <v>1199</v>
      </c>
      <c r="GA29" s="1" t="s">
        <v>2574</v>
      </c>
      <c r="GB29" s="2">
        <v>0</v>
      </c>
      <c r="GC29" s="2">
        <v>1</v>
      </c>
      <c r="GD29" s="2">
        <v>1</v>
      </c>
      <c r="GE29" s="2">
        <v>0</v>
      </c>
      <c r="GF29" s="2">
        <v>0</v>
      </c>
      <c r="GG29" s="2">
        <v>1</v>
      </c>
      <c r="GH29" s="2">
        <v>1</v>
      </c>
      <c r="GI29" s="2">
        <v>0</v>
      </c>
      <c r="GJ29" s="2">
        <v>0</v>
      </c>
      <c r="GK29" s="2">
        <v>0</v>
      </c>
      <c r="GL29" s="2">
        <v>0</v>
      </c>
      <c r="GM29" s="2">
        <v>0</v>
      </c>
      <c r="GN29" s="2">
        <v>0</v>
      </c>
      <c r="AST29" s="1">
        <v>114333638</v>
      </c>
      <c r="ASU29" s="1" t="s">
        <v>2575</v>
      </c>
      <c r="ASW29" s="1">
        <v>83</v>
      </c>
    </row>
    <row r="30" spans="1:1193" x14ac:dyDescent="0.3">
      <c r="A30" s="1" t="s">
        <v>2576</v>
      </c>
      <c r="B30" s="1" t="s">
        <v>2577</v>
      </c>
      <c r="C30" s="1" t="s">
        <v>2578</v>
      </c>
      <c r="D30" s="1" t="s">
        <v>2386</v>
      </c>
      <c r="E30" s="1" t="s">
        <v>2567</v>
      </c>
      <c r="F30" s="1" t="s">
        <v>2386</v>
      </c>
      <c r="H30" s="1" t="s">
        <v>1193</v>
      </c>
      <c r="I30" s="1" t="s">
        <v>2387</v>
      </c>
      <c r="J30" s="1" t="s">
        <v>2387</v>
      </c>
      <c r="L30" s="1" t="s">
        <v>1197</v>
      </c>
      <c r="M30" s="1" t="s">
        <v>1196</v>
      </c>
      <c r="N30" s="2">
        <v>1</v>
      </c>
      <c r="O30" s="2">
        <v>0</v>
      </c>
      <c r="P30" s="2">
        <v>0</v>
      </c>
      <c r="Q30" s="2">
        <v>0</v>
      </c>
      <c r="R30" s="2">
        <v>0</v>
      </c>
      <c r="S30" s="1" t="s">
        <v>2579</v>
      </c>
      <c r="U30" s="6" t="s">
        <v>1489</v>
      </c>
      <c r="W30" s="1" t="s">
        <v>1372</v>
      </c>
      <c r="X30" s="1" t="s">
        <v>2580</v>
      </c>
      <c r="Y30" s="2">
        <v>0</v>
      </c>
      <c r="Z30" s="2">
        <v>0</v>
      </c>
      <c r="AA30" s="2">
        <v>0</v>
      </c>
      <c r="AB30" s="2">
        <v>0</v>
      </c>
      <c r="AC30" s="2">
        <v>1</v>
      </c>
      <c r="AD30" s="2">
        <v>1</v>
      </c>
      <c r="AE30" s="2">
        <v>0</v>
      </c>
      <c r="AF30" s="2">
        <v>1</v>
      </c>
      <c r="AG30" s="2">
        <v>0</v>
      </c>
      <c r="AI30" s="1" t="s">
        <v>1448</v>
      </c>
      <c r="AJ30" s="2">
        <v>72</v>
      </c>
      <c r="AK30" s="1" t="s">
        <v>1221</v>
      </c>
      <c r="AL30" s="1" t="s">
        <v>1458</v>
      </c>
      <c r="AN30" s="1" t="s">
        <v>1199</v>
      </c>
      <c r="BI30" s="1" t="s">
        <v>1294</v>
      </c>
      <c r="BJ30" s="2">
        <v>0</v>
      </c>
      <c r="BK30" s="2">
        <v>0</v>
      </c>
      <c r="BL30" s="2">
        <v>0</v>
      </c>
      <c r="BM30" s="2">
        <v>0</v>
      </c>
      <c r="BN30" s="2">
        <v>0</v>
      </c>
      <c r="BO30" s="2">
        <v>0</v>
      </c>
      <c r="BP30" s="2">
        <v>1</v>
      </c>
      <c r="BQ30" s="2">
        <v>0</v>
      </c>
      <c r="BR30" s="2">
        <v>0</v>
      </c>
      <c r="BT30" s="1" t="s">
        <v>1199</v>
      </c>
      <c r="DK30" s="1" t="s">
        <v>1230</v>
      </c>
      <c r="DL30" s="2">
        <v>0</v>
      </c>
      <c r="DM30" s="2">
        <v>0</v>
      </c>
      <c r="DN30" s="2">
        <v>0</v>
      </c>
      <c r="DO30" s="2">
        <v>0</v>
      </c>
      <c r="DP30" s="2">
        <v>1</v>
      </c>
      <c r="DR30" s="1" t="s">
        <v>2581</v>
      </c>
      <c r="DS30" s="2">
        <v>1</v>
      </c>
      <c r="DT30" s="2">
        <v>1</v>
      </c>
      <c r="DU30" s="2">
        <v>0</v>
      </c>
      <c r="DV30" s="2">
        <v>0</v>
      </c>
      <c r="DW30" s="2">
        <v>0</v>
      </c>
      <c r="DX30" s="2">
        <v>0</v>
      </c>
      <c r="DY30" s="2">
        <v>0</v>
      </c>
      <c r="DZ30" s="2">
        <v>1</v>
      </c>
      <c r="EA30" s="2">
        <v>1</v>
      </c>
      <c r="EB30" s="2">
        <v>0</v>
      </c>
      <c r="EC30" s="2">
        <v>0</v>
      </c>
      <c r="ED30" s="2">
        <v>0</v>
      </c>
      <c r="EF30" s="1" t="s">
        <v>1467</v>
      </c>
      <c r="EG30" s="2">
        <v>0</v>
      </c>
      <c r="EH30" s="2">
        <v>0</v>
      </c>
      <c r="EI30" s="2">
        <v>0</v>
      </c>
      <c r="EJ30" s="2">
        <v>1</v>
      </c>
      <c r="EK30" s="2">
        <v>0</v>
      </c>
      <c r="EL30" s="2">
        <v>0</v>
      </c>
      <c r="EM30" s="2">
        <v>0</v>
      </c>
      <c r="EN30" s="2">
        <v>0</v>
      </c>
      <c r="EO30" s="2">
        <v>0</v>
      </c>
      <c r="EP30" s="2">
        <v>0</v>
      </c>
      <c r="EQ30" s="2">
        <v>0</v>
      </c>
      <c r="ER30" s="2">
        <v>0</v>
      </c>
      <c r="ET30" s="1" t="s">
        <v>1199</v>
      </c>
      <c r="GA30" s="1" t="s">
        <v>2582</v>
      </c>
      <c r="GB30" s="2">
        <v>0</v>
      </c>
      <c r="GC30" s="2">
        <v>1</v>
      </c>
      <c r="GD30" s="2">
        <v>1</v>
      </c>
      <c r="GE30" s="2">
        <v>0</v>
      </c>
      <c r="GF30" s="2">
        <v>0</v>
      </c>
      <c r="GG30" s="2">
        <v>1</v>
      </c>
      <c r="GH30" s="2">
        <v>1</v>
      </c>
      <c r="GI30" s="2">
        <v>0</v>
      </c>
      <c r="GJ30" s="2">
        <v>0</v>
      </c>
      <c r="GK30" s="2">
        <v>1</v>
      </c>
      <c r="GL30" s="2">
        <v>1</v>
      </c>
      <c r="GM30" s="2">
        <v>0</v>
      </c>
      <c r="GN30" s="2">
        <v>0</v>
      </c>
      <c r="AST30" s="1">
        <v>114333658</v>
      </c>
      <c r="ASU30" s="1" t="s">
        <v>2583</v>
      </c>
      <c r="ASW30" s="1">
        <v>84</v>
      </c>
    </row>
    <row r="31" spans="1:1193" x14ac:dyDescent="0.3">
      <c r="A31" s="1" t="s">
        <v>2584</v>
      </c>
      <c r="B31" s="1" t="s">
        <v>2585</v>
      </c>
      <c r="C31" s="1" t="s">
        <v>2586</v>
      </c>
      <c r="D31" s="1" t="s">
        <v>2386</v>
      </c>
      <c r="E31" s="1" t="s">
        <v>2567</v>
      </c>
      <c r="F31" s="1" t="s">
        <v>2386</v>
      </c>
      <c r="H31" s="1" t="s">
        <v>1193</v>
      </c>
      <c r="I31" s="1" t="s">
        <v>2387</v>
      </c>
      <c r="J31" s="1" t="s">
        <v>2387</v>
      </c>
      <c r="L31" s="1" t="s">
        <v>1981</v>
      </c>
      <c r="M31" s="1" t="s">
        <v>1196</v>
      </c>
      <c r="N31" s="2">
        <v>1</v>
      </c>
      <c r="O31" s="2">
        <v>0</v>
      </c>
      <c r="P31" s="2">
        <v>0</v>
      </c>
      <c r="Q31" s="2">
        <v>0</v>
      </c>
      <c r="R31" s="2">
        <v>0</v>
      </c>
      <c r="U31" s="6" t="s">
        <v>1438</v>
      </c>
      <c r="W31" s="1" t="s">
        <v>1200</v>
      </c>
      <c r="AI31" s="1" t="s">
        <v>1199</v>
      </c>
      <c r="AJ31" s="2"/>
      <c r="AK31" s="1" t="s">
        <v>1200</v>
      </c>
      <c r="AL31" s="1" t="s">
        <v>1201</v>
      </c>
      <c r="AN31" s="1" t="s">
        <v>1199</v>
      </c>
      <c r="BI31" s="1" t="s">
        <v>1416</v>
      </c>
      <c r="BJ31" s="2">
        <v>1</v>
      </c>
      <c r="BK31" s="2">
        <v>0</v>
      </c>
      <c r="BL31" s="2">
        <v>0</v>
      </c>
      <c r="BM31" s="2">
        <v>0</v>
      </c>
      <c r="BN31" s="2">
        <v>0</v>
      </c>
      <c r="BO31" s="2">
        <v>0</v>
      </c>
      <c r="BP31" s="2">
        <v>0</v>
      </c>
      <c r="BQ31" s="2">
        <v>0</v>
      </c>
      <c r="BR31" s="2">
        <v>0</v>
      </c>
      <c r="BT31" s="1" t="s">
        <v>1199</v>
      </c>
      <c r="DK31" s="1" t="s">
        <v>1230</v>
      </c>
      <c r="DL31" s="2">
        <v>0</v>
      </c>
      <c r="DM31" s="2">
        <v>0</v>
      </c>
      <c r="DN31" s="2">
        <v>0</v>
      </c>
      <c r="DO31" s="2">
        <v>0</v>
      </c>
      <c r="DP31" s="2">
        <v>1</v>
      </c>
      <c r="DR31" s="1" t="s">
        <v>1364</v>
      </c>
      <c r="DS31" s="2">
        <v>1</v>
      </c>
      <c r="DT31" s="2">
        <v>1</v>
      </c>
      <c r="DU31" s="2">
        <v>0</v>
      </c>
      <c r="DV31" s="2">
        <v>0</v>
      </c>
      <c r="DW31" s="2">
        <v>0</v>
      </c>
      <c r="DX31" s="2">
        <v>0</v>
      </c>
      <c r="DY31" s="2">
        <v>0</v>
      </c>
      <c r="DZ31" s="2">
        <v>0</v>
      </c>
      <c r="EA31" s="2">
        <v>1</v>
      </c>
      <c r="EB31" s="2">
        <v>0</v>
      </c>
      <c r="EC31" s="2">
        <v>0</v>
      </c>
      <c r="ED31" s="2">
        <v>0</v>
      </c>
      <c r="EF31" s="1" t="s">
        <v>2038</v>
      </c>
      <c r="EG31" s="2">
        <v>0</v>
      </c>
      <c r="EH31" s="2">
        <v>0</v>
      </c>
      <c r="EI31" s="2">
        <v>0</v>
      </c>
      <c r="EJ31" s="2">
        <v>0</v>
      </c>
      <c r="EK31" s="2">
        <v>0</v>
      </c>
      <c r="EL31" s="2">
        <v>1</v>
      </c>
      <c r="EM31" s="2">
        <v>0</v>
      </c>
      <c r="EN31" s="2">
        <v>0</v>
      </c>
      <c r="EO31" s="2">
        <v>0</v>
      </c>
      <c r="EP31" s="2">
        <v>0</v>
      </c>
      <c r="EQ31" s="2">
        <v>0</v>
      </c>
      <c r="ER31" s="2">
        <v>0</v>
      </c>
      <c r="ET31" s="1" t="s">
        <v>1199</v>
      </c>
      <c r="GA31" s="1" t="s">
        <v>2587</v>
      </c>
      <c r="GB31" s="2">
        <v>0</v>
      </c>
      <c r="GC31" s="2">
        <v>1</v>
      </c>
      <c r="GD31" s="2">
        <v>1</v>
      </c>
      <c r="GE31" s="2">
        <v>0</v>
      </c>
      <c r="GF31" s="2">
        <v>0</v>
      </c>
      <c r="GG31" s="2">
        <v>1</v>
      </c>
      <c r="GH31" s="2">
        <v>0</v>
      </c>
      <c r="GI31" s="2">
        <v>0</v>
      </c>
      <c r="GJ31" s="2">
        <v>0</v>
      </c>
      <c r="GK31" s="2">
        <v>1</v>
      </c>
      <c r="GL31" s="2">
        <v>1</v>
      </c>
      <c r="GM31" s="2">
        <v>0</v>
      </c>
      <c r="GN31" s="2">
        <v>0</v>
      </c>
      <c r="AST31" s="1">
        <v>114333682</v>
      </c>
      <c r="ASU31" s="1" t="s">
        <v>2588</v>
      </c>
      <c r="ASW31" s="1">
        <v>85</v>
      </c>
    </row>
    <row r="32" spans="1:1193" x14ac:dyDescent="0.3">
      <c r="A32" s="1" t="s">
        <v>2589</v>
      </c>
      <c r="B32" s="1" t="s">
        <v>2590</v>
      </c>
      <c r="C32" s="1" t="s">
        <v>2591</v>
      </c>
      <c r="D32" s="1" t="s">
        <v>2386</v>
      </c>
      <c r="E32" s="1" t="s">
        <v>2567</v>
      </c>
      <c r="F32" s="1" t="s">
        <v>2386</v>
      </c>
      <c r="H32" s="1" t="s">
        <v>1193</v>
      </c>
      <c r="I32" s="1" t="s">
        <v>2387</v>
      </c>
      <c r="J32" s="1" t="s">
        <v>2387</v>
      </c>
      <c r="L32" s="1" t="s">
        <v>1195</v>
      </c>
      <c r="M32" s="1" t="s">
        <v>1196</v>
      </c>
      <c r="N32" s="2">
        <v>1</v>
      </c>
      <c r="O32" s="2">
        <v>0</v>
      </c>
      <c r="P32" s="2">
        <v>0</v>
      </c>
      <c r="Q32" s="2">
        <v>0</v>
      </c>
      <c r="R32" s="2">
        <v>0</v>
      </c>
      <c r="U32" s="6" t="s">
        <v>1438</v>
      </c>
      <c r="W32" s="1" t="s">
        <v>1198</v>
      </c>
      <c r="X32" s="1" t="s">
        <v>2417</v>
      </c>
      <c r="Y32" s="2">
        <v>0</v>
      </c>
      <c r="Z32" s="2">
        <v>0</v>
      </c>
      <c r="AA32" s="2">
        <v>0</v>
      </c>
      <c r="AB32" s="2">
        <v>0</v>
      </c>
      <c r="AC32" s="2">
        <v>0</v>
      </c>
      <c r="AD32" s="2">
        <v>0</v>
      </c>
      <c r="AE32" s="2">
        <v>0</v>
      </c>
      <c r="AF32" s="2">
        <v>1</v>
      </c>
      <c r="AG32" s="2">
        <v>0</v>
      </c>
      <c r="AI32" s="1" t="s">
        <v>1360</v>
      </c>
      <c r="AJ32" s="2">
        <v>112</v>
      </c>
      <c r="AK32" s="1" t="s">
        <v>1200</v>
      </c>
      <c r="AL32" s="1" t="s">
        <v>1201</v>
      </c>
      <c r="AN32" s="1" t="s">
        <v>1200</v>
      </c>
      <c r="AO32" s="1" t="s">
        <v>1245</v>
      </c>
      <c r="AZ32" s="1" t="s">
        <v>2592</v>
      </c>
      <c r="BA32" s="2">
        <v>1</v>
      </c>
      <c r="BB32" s="2">
        <v>0</v>
      </c>
      <c r="BC32" s="2">
        <v>0</v>
      </c>
      <c r="BD32" s="2">
        <v>1</v>
      </c>
      <c r="BE32" s="2">
        <v>0</v>
      </c>
      <c r="BF32" s="2">
        <v>0</v>
      </c>
      <c r="BG32" s="2">
        <v>0</v>
      </c>
      <c r="BI32" s="1" t="s">
        <v>1467</v>
      </c>
      <c r="BJ32" s="2">
        <v>0</v>
      </c>
      <c r="BK32" s="2">
        <v>0</v>
      </c>
      <c r="BL32" s="2">
        <v>0</v>
      </c>
      <c r="BM32" s="2">
        <v>0</v>
      </c>
      <c r="BN32" s="2">
        <v>1</v>
      </c>
      <c r="BO32" s="2">
        <v>0</v>
      </c>
      <c r="BP32" s="2">
        <v>0</v>
      </c>
      <c r="BQ32" s="2">
        <v>0</v>
      </c>
      <c r="BR32" s="2">
        <v>0</v>
      </c>
      <c r="BT32" s="1" t="s">
        <v>1199</v>
      </c>
      <c r="DK32" s="1" t="s">
        <v>2010</v>
      </c>
      <c r="DL32" s="2">
        <v>1</v>
      </c>
      <c r="DM32" s="2">
        <v>0</v>
      </c>
      <c r="DN32" s="2">
        <v>0</v>
      </c>
      <c r="DO32" s="2">
        <v>0</v>
      </c>
      <c r="DP32" s="2">
        <v>0</v>
      </c>
      <c r="DQ32" s="1" t="s">
        <v>2593</v>
      </c>
      <c r="DR32" s="1" t="s">
        <v>1264</v>
      </c>
      <c r="DS32" s="2">
        <v>1</v>
      </c>
      <c r="DT32" s="2">
        <v>1</v>
      </c>
      <c r="DU32" s="2">
        <v>0</v>
      </c>
      <c r="DV32" s="2">
        <v>0</v>
      </c>
      <c r="DW32" s="2">
        <v>0</v>
      </c>
      <c r="DX32" s="2">
        <v>0</v>
      </c>
      <c r="DY32" s="2">
        <v>0</v>
      </c>
      <c r="DZ32" s="2">
        <v>0</v>
      </c>
      <c r="EA32" s="2">
        <v>0</v>
      </c>
      <c r="EB32" s="2">
        <v>0</v>
      </c>
      <c r="EC32" s="2">
        <v>0</v>
      </c>
      <c r="ED32" s="2">
        <v>0</v>
      </c>
      <c r="EF32" s="1" t="s">
        <v>2038</v>
      </c>
      <c r="EG32" s="2">
        <v>0</v>
      </c>
      <c r="EH32" s="2">
        <v>0</v>
      </c>
      <c r="EI32" s="2">
        <v>0</v>
      </c>
      <c r="EJ32" s="2">
        <v>0</v>
      </c>
      <c r="EK32" s="2">
        <v>0</v>
      </c>
      <c r="EL32" s="2">
        <v>1</v>
      </c>
      <c r="EM32" s="2">
        <v>0</v>
      </c>
      <c r="EN32" s="2">
        <v>0</v>
      </c>
      <c r="EO32" s="2">
        <v>0</v>
      </c>
      <c r="EP32" s="2">
        <v>0</v>
      </c>
      <c r="EQ32" s="2">
        <v>0</v>
      </c>
      <c r="ER32" s="2">
        <v>0</v>
      </c>
      <c r="ET32" s="1" t="s">
        <v>1200</v>
      </c>
      <c r="EU32" s="1" t="s">
        <v>1203</v>
      </c>
      <c r="EV32" s="2">
        <v>0</v>
      </c>
      <c r="EW32" s="2">
        <v>0</v>
      </c>
      <c r="EX32" s="2">
        <v>0</v>
      </c>
      <c r="EY32" s="2">
        <v>0</v>
      </c>
      <c r="EZ32" s="2">
        <v>1</v>
      </c>
      <c r="FA32" s="2">
        <v>0</v>
      </c>
      <c r="FB32" s="2">
        <v>0</v>
      </c>
      <c r="FD32" s="1" t="s">
        <v>2594</v>
      </c>
      <c r="FE32" s="2">
        <v>0</v>
      </c>
      <c r="FF32" s="2">
        <v>0</v>
      </c>
      <c r="FG32" s="2">
        <v>0</v>
      </c>
      <c r="FH32" s="2">
        <v>0</v>
      </c>
      <c r="FI32" s="2">
        <v>0</v>
      </c>
      <c r="FJ32" s="2">
        <v>0</v>
      </c>
      <c r="FK32" s="2">
        <v>1</v>
      </c>
      <c r="FL32" s="2">
        <v>0</v>
      </c>
      <c r="FM32" s="2">
        <v>0</v>
      </c>
      <c r="FN32" s="2">
        <v>1</v>
      </c>
      <c r="FO32" s="2">
        <v>0</v>
      </c>
      <c r="FP32" s="2">
        <v>0</v>
      </c>
      <c r="FQ32" s="2">
        <v>0</v>
      </c>
      <c r="FS32" s="1" t="s">
        <v>1200</v>
      </c>
      <c r="GA32" s="1" t="s">
        <v>2595</v>
      </c>
      <c r="GB32" s="2">
        <v>0</v>
      </c>
      <c r="GC32" s="2">
        <v>1</v>
      </c>
      <c r="GD32" s="2">
        <v>1</v>
      </c>
      <c r="GE32" s="2">
        <v>0</v>
      </c>
      <c r="GF32" s="2">
        <v>0</v>
      </c>
      <c r="GG32" s="2">
        <v>0</v>
      </c>
      <c r="GH32" s="2">
        <v>0</v>
      </c>
      <c r="GI32" s="2">
        <v>0</v>
      </c>
      <c r="GJ32" s="2">
        <v>0</v>
      </c>
      <c r="GK32" s="2">
        <v>1</v>
      </c>
      <c r="GL32" s="2">
        <v>1</v>
      </c>
      <c r="GM32" s="2">
        <v>0</v>
      </c>
      <c r="GN32" s="2">
        <v>0</v>
      </c>
      <c r="AST32" s="1">
        <v>114333704</v>
      </c>
      <c r="ASU32" s="1" t="s">
        <v>2596</v>
      </c>
      <c r="ASW32" s="1">
        <v>86</v>
      </c>
    </row>
    <row r="33" spans="1:196 1190:1193" x14ac:dyDescent="0.3">
      <c r="A33" s="1" t="s">
        <v>2597</v>
      </c>
      <c r="B33" s="1" t="s">
        <v>2598</v>
      </c>
      <c r="C33" s="1" t="s">
        <v>2599</v>
      </c>
      <c r="D33" s="1" t="s">
        <v>2386</v>
      </c>
      <c r="E33" s="1" t="s">
        <v>2567</v>
      </c>
      <c r="F33" s="1" t="s">
        <v>2386</v>
      </c>
      <c r="H33" s="1" t="s">
        <v>1193</v>
      </c>
      <c r="I33" s="1" t="s">
        <v>2387</v>
      </c>
      <c r="J33" s="1" t="s">
        <v>2387</v>
      </c>
      <c r="L33" s="1" t="s">
        <v>1392</v>
      </c>
      <c r="M33" s="1" t="s">
        <v>1196</v>
      </c>
      <c r="N33" s="2">
        <v>1</v>
      </c>
      <c r="O33" s="2">
        <v>0</v>
      </c>
      <c r="P33" s="2">
        <v>0</v>
      </c>
      <c r="Q33" s="2">
        <v>0</v>
      </c>
      <c r="R33" s="2">
        <v>0</v>
      </c>
      <c r="U33" s="6" t="s">
        <v>1489</v>
      </c>
      <c r="W33" s="1" t="s">
        <v>1200</v>
      </c>
      <c r="AI33" s="1" t="s">
        <v>1448</v>
      </c>
      <c r="AJ33" s="2">
        <v>16</v>
      </c>
      <c r="AK33" s="1" t="s">
        <v>1200</v>
      </c>
      <c r="AL33" s="1" t="s">
        <v>1201</v>
      </c>
      <c r="AN33" s="1" t="s">
        <v>1199</v>
      </c>
      <c r="BI33" s="1" t="s">
        <v>1197</v>
      </c>
      <c r="BJ33" s="2">
        <v>0</v>
      </c>
      <c r="BK33" s="2">
        <v>0</v>
      </c>
      <c r="BL33" s="2">
        <v>0</v>
      </c>
      <c r="BM33" s="2">
        <v>0</v>
      </c>
      <c r="BN33" s="2">
        <v>0</v>
      </c>
      <c r="BO33" s="2">
        <v>0</v>
      </c>
      <c r="BP33" s="2">
        <v>0</v>
      </c>
      <c r="BQ33" s="2">
        <v>0</v>
      </c>
      <c r="BR33" s="2">
        <v>1</v>
      </c>
      <c r="BS33" s="15" t="s">
        <v>2600</v>
      </c>
      <c r="BT33" s="1" t="s">
        <v>1199</v>
      </c>
      <c r="DK33" s="1" t="s">
        <v>1230</v>
      </c>
      <c r="DL33" s="2">
        <v>0</v>
      </c>
      <c r="DM33" s="2">
        <v>0</v>
      </c>
      <c r="DN33" s="2">
        <v>0</v>
      </c>
      <c r="DO33" s="2">
        <v>0</v>
      </c>
      <c r="DP33" s="2">
        <v>1</v>
      </c>
      <c r="DR33" s="1" t="s">
        <v>2135</v>
      </c>
      <c r="DS33" s="2">
        <v>0</v>
      </c>
      <c r="DT33" s="2">
        <v>1</v>
      </c>
      <c r="DU33" s="2">
        <v>0</v>
      </c>
      <c r="DV33" s="2">
        <v>0</v>
      </c>
      <c r="DW33" s="2">
        <v>0</v>
      </c>
      <c r="DX33" s="2">
        <v>0</v>
      </c>
      <c r="DY33" s="2">
        <v>0</v>
      </c>
      <c r="DZ33" s="2">
        <v>0</v>
      </c>
      <c r="EA33" s="2">
        <v>1</v>
      </c>
      <c r="EB33" s="2">
        <v>0</v>
      </c>
      <c r="EC33" s="2">
        <v>0</v>
      </c>
      <c r="ED33" s="2">
        <v>0</v>
      </c>
      <c r="EF33" s="1" t="s">
        <v>1440</v>
      </c>
      <c r="EG33" s="2">
        <v>0</v>
      </c>
      <c r="EH33" s="2">
        <v>0</v>
      </c>
      <c r="EI33" s="2">
        <v>1</v>
      </c>
      <c r="EJ33" s="2">
        <v>0</v>
      </c>
      <c r="EK33" s="2">
        <v>0</v>
      </c>
      <c r="EL33" s="2">
        <v>0</v>
      </c>
      <c r="EM33" s="2">
        <v>0</v>
      </c>
      <c r="EN33" s="2">
        <v>0</v>
      </c>
      <c r="EO33" s="2">
        <v>0</v>
      </c>
      <c r="EP33" s="2">
        <v>0</v>
      </c>
      <c r="EQ33" s="2">
        <v>0</v>
      </c>
      <c r="ER33" s="2">
        <v>0</v>
      </c>
      <c r="ET33" s="1" t="s">
        <v>1199</v>
      </c>
      <c r="GA33" s="1" t="s">
        <v>2601</v>
      </c>
      <c r="GB33" s="2">
        <v>0</v>
      </c>
      <c r="GC33" s="2">
        <v>1</v>
      </c>
      <c r="GD33" s="2">
        <v>0</v>
      </c>
      <c r="GE33" s="2">
        <v>0</v>
      </c>
      <c r="GF33" s="2">
        <v>0</v>
      </c>
      <c r="GG33" s="2">
        <v>1</v>
      </c>
      <c r="GH33" s="2">
        <v>1</v>
      </c>
      <c r="GI33" s="2">
        <v>0</v>
      </c>
      <c r="GJ33" s="2">
        <v>1</v>
      </c>
      <c r="GK33" s="2">
        <v>1</v>
      </c>
      <c r="GL33" s="2">
        <v>1</v>
      </c>
      <c r="GM33" s="2">
        <v>0</v>
      </c>
      <c r="GN33" s="2">
        <v>0</v>
      </c>
      <c r="AST33" s="1">
        <v>114333718</v>
      </c>
      <c r="ASU33" s="1" t="s">
        <v>2602</v>
      </c>
      <c r="ASW33" s="1">
        <v>87</v>
      </c>
    </row>
    <row r="34" spans="1:196 1190:1193" x14ac:dyDescent="0.3">
      <c r="A34" s="1" t="s">
        <v>2603</v>
      </c>
      <c r="B34" s="1" t="s">
        <v>2604</v>
      </c>
      <c r="C34" s="1" t="s">
        <v>2605</v>
      </c>
      <c r="D34" s="1" t="s">
        <v>2386</v>
      </c>
      <c r="E34" s="1" t="s">
        <v>2567</v>
      </c>
      <c r="F34" s="1" t="s">
        <v>2386</v>
      </c>
      <c r="H34" s="1" t="s">
        <v>1193</v>
      </c>
      <c r="I34" s="1" t="s">
        <v>2387</v>
      </c>
      <c r="J34" s="1" t="s">
        <v>2387</v>
      </c>
      <c r="L34" s="1" t="s">
        <v>1392</v>
      </c>
      <c r="M34" s="1" t="s">
        <v>1196</v>
      </c>
      <c r="N34" s="2">
        <v>1</v>
      </c>
      <c r="O34" s="2">
        <v>0</v>
      </c>
      <c r="P34" s="2">
        <v>0</v>
      </c>
      <c r="Q34" s="2">
        <v>0</v>
      </c>
      <c r="R34" s="2">
        <v>0</v>
      </c>
      <c r="U34" s="6" t="s">
        <v>1489</v>
      </c>
      <c r="W34" s="1" t="s">
        <v>1200</v>
      </c>
      <c r="AI34" s="1" t="s">
        <v>1199</v>
      </c>
      <c r="AJ34" s="2">
        <v>30</v>
      </c>
      <c r="AK34" s="1" t="s">
        <v>1200</v>
      </c>
      <c r="AL34" s="1" t="s">
        <v>1201</v>
      </c>
      <c r="AN34" s="1" t="s">
        <v>1199</v>
      </c>
      <c r="BI34" s="1" t="s">
        <v>1197</v>
      </c>
      <c r="BJ34" s="2">
        <v>0</v>
      </c>
      <c r="BK34" s="2">
        <v>0</v>
      </c>
      <c r="BL34" s="2">
        <v>0</v>
      </c>
      <c r="BM34" s="2">
        <v>0</v>
      </c>
      <c r="BN34" s="2">
        <v>0</v>
      </c>
      <c r="BO34" s="2">
        <v>0</v>
      </c>
      <c r="BP34" s="2">
        <v>0</v>
      </c>
      <c r="BQ34" s="2">
        <v>0</v>
      </c>
      <c r="BR34" s="2">
        <v>1</v>
      </c>
      <c r="BS34" s="15" t="s">
        <v>2606</v>
      </c>
      <c r="BT34" s="1" t="s">
        <v>1199</v>
      </c>
      <c r="DK34" s="1" t="s">
        <v>1230</v>
      </c>
      <c r="DL34" s="2">
        <v>0</v>
      </c>
      <c r="DM34" s="2">
        <v>0</v>
      </c>
      <c r="DN34" s="2">
        <v>0</v>
      </c>
      <c r="DO34" s="2">
        <v>0</v>
      </c>
      <c r="DP34" s="2">
        <v>1</v>
      </c>
      <c r="DR34" s="1" t="s">
        <v>2197</v>
      </c>
      <c r="DS34" s="2">
        <v>0</v>
      </c>
      <c r="DT34" s="2">
        <v>0</v>
      </c>
      <c r="DU34" s="2">
        <v>0</v>
      </c>
      <c r="DV34" s="2">
        <v>0</v>
      </c>
      <c r="DW34" s="2">
        <v>0</v>
      </c>
      <c r="DX34" s="2">
        <v>0</v>
      </c>
      <c r="DY34" s="2">
        <v>0</v>
      </c>
      <c r="DZ34" s="2">
        <v>0</v>
      </c>
      <c r="EA34" s="2">
        <v>1</v>
      </c>
      <c r="EB34" s="2">
        <v>0</v>
      </c>
      <c r="EC34" s="2">
        <v>0</v>
      </c>
      <c r="ED34" s="2">
        <v>0</v>
      </c>
      <c r="EF34" s="1" t="s">
        <v>1230</v>
      </c>
      <c r="EG34" s="2">
        <v>0</v>
      </c>
      <c r="EH34" s="2">
        <v>0</v>
      </c>
      <c r="EI34" s="2">
        <v>0</v>
      </c>
      <c r="EJ34" s="2">
        <v>0</v>
      </c>
      <c r="EK34" s="2">
        <v>0</v>
      </c>
      <c r="EL34" s="2">
        <v>0</v>
      </c>
      <c r="EM34" s="2">
        <v>0</v>
      </c>
      <c r="EN34" s="2">
        <v>0</v>
      </c>
      <c r="EO34" s="2">
        <v>0</v>
      </c>
      <c r="EP34" s="2">
        <v>1</v>
      </c>
      <c r="EQ34" s="2">
        <v>0</v>
      </c>
      <c r="ER34" s="2">
        <v>0</v>
      </c>
      <c r="ET34" s="1" t="s">
        <v>1199</v>
      </c>
      <c r="GA34" s="1" t="s">
        <v>2607</v>
      </c>
      <c r="GB34" s="2">
        <v>0</v>
      </c>
      <c r="GC34" s="2">
        <v>1</v>
      </c>
      <c r="GD34" s="2">
        <v>1</v>
      </c>
      <c r="GE34" s="2">
        <v>0</v>
      </c>
      <c r="GF34" s="2">
        <v>0</v>
      </c>
      <c r="GG34" s="2">
        <v>0</v>
      </c>
      <c r="GH34" s="2">
        <v>1</v>
      </c>
      <c r="GI34" s="2">
        <v>0</v>
      </c>
      <c r="GJ34" s="2">
        <v>0</v>
      </c>
      <c r="GK34" s="2">
        <v>1</v>
      </c>
      <c r="GL34" s="2">
        <v>0</v>
      </c>
      <c r="GM34" s="2">
        <v>0</v>
      </c>
      <c r="GN34" s="2">
        <v>0</v>
      </c>
      <c r="AST34" s="1">
        <v>114333733</v>
      </c>
      <c r="ASU34" s="1" t="s">
        <v>2608</v>
      </c>
      <c r="ASW34" s="1">
        <v>88</v>
      </c>
    </row>
    <row r="35" spans="1:196 1190:1193" x14ac:dyDescent="0.3">
      <c r="A35" s="1" t="s">
        <v>2609</v>
      </c>
      <c r="B35" s="1" t="s">
        <v>2610</v>
      </c>
      <c r="C35" s="1" t="s">
        <v>2611</v>
      </c>
      <c r="D35" s="1" t="s">
        <v>2386</v>
      </c>
      <c r="E35" s="1" t="s">
        <v>2567</v>
      </c>
      <c r="F35" s="1" t="s">
        <v>2386</v>
      </c>
      <c r="H35" s="1" t="s">
        <v>1193</v>
      </c>
      <c r="I35" s="1" t="s">
        <v>2387</v>
      </c>
      <c r="J35" s="1" t="s">
        <v>2387</v>
      </c>
      <c r="L35" s="1" t="s">
        <v>1392</v>
      </c>
      <c r="M35" s="1" t="s">
        <v>1196</v>
      </c>
      <c r="N35" s="2">
        <v>1</v>
      </c>
      <c r="O35" s="2">
        <v>0</v>
      </c>
      <c r="P35" s="2">
        <v>0</v>
      </c>
      <c r="Q35" s="2">
        <v>0</v>
      </c>
      <c r="R35" s="2">
        <v>0</v>
      </c>
      <c r="U35" s="6" t="s">
        <v>1489</v>
      </c>
      <c r="W35" s="1" t="s">
        <v>1200</v>
      </c>
      <c r="AI35" s="1" t="s">
        <v>1448</v>
      </c>
      <c r="AJ35" s="2">
        <v>50</v>
      </c>
      <c r="AK35" s="1" t="s">
        <v>1200</v>
      </c>
      <c r="AL35" s="1" t="s">
        <v>1201</v>
      </c>
      <c r="AN35" s="1" t="s">
        <v>1199</v>
      </c>
      <c r="BI35" s="1" t="s">
        <v>1197</v>
      </c>
      <c r="BJ35" s="2">
        <v>0</v>
      </c>
      <c r="BK35" s="2">
        <v>0</v>
      </c>
      <c r="BL35" s="2">
        <v>0</v>
      </c>
      <c r="BM35" s="2">
        <v>0</v>
      </c>
      <c r="BN35" s="2">
        <v>0</v>
      </c>
      <c r="BO35" s="2">
        <v>0</v>
      </c>
      <c r="BP35" s="2">
        <v>0</v>
      </c>
      <c r="BQ35" s="2">
        <v>0</v>
      </c>
      <c r="BR35" s="2">
        <v>1</v>
      </c>
      <c r="BS35" s="15" t="s">
        <v>2600</v>
      </c>
      <c r="BT35" s="1" t="s">
        <v>1199</v>
      </c>
      <c r="DK35" s="1" t="s">
        <v>1230</v>
      </c>
      <c r="DL35" s="2">
        <v>0</v>
      </c>
      <c r="DM35" s="2">
        <v>0</v>
      </c>
      <c r="DN35" s="2">
        <v>0</v>
      </c>
      <c r="DO35" s="2">
        <v>0</v>
      </c>
      <c r="DP35" s="2">
        <v>1</v>
      </c>
      <c r="DR35" s="1" t="s">
        <v>2135</v>
      </c>
      <c r="DS35" s="2">
        <v>0</v>
      </c>
      <c r="DT35" s="2">
        <v>1</v>
      </c>
      <c r="DU35" s="2">
        <v>0</v>
      </c>
      <c r="DV35" s="2">
        <v>0</v>
      </c>
      <c r="DW35" s="2">
        <v>0</v>
      </c>
      <c r="DX35" s="2">
        <v>0</v>
      </c>
      <c r="DY35" s="2">
        <v>0</v>
      </c>
      <c r="DZ35" s="2">
        <v>0</v>
      </c>
      <c r="EA35" s="2">
        <v>1</v>
      </c>
      <c r="EB35" s="2">
        <v>0</v>
      </c>
      <c r="EC35" s="2">
        <v>0</v>
      </c>
      <c r="ED35" s="2">
        <v>0</v>
      </c>
      <c r="EF35" s="1" t="s">
        <v>1230</v>
      </c>
      <c r="EG35" s="2">
        <v>0</v>
      </c>
      <c r="EH35" s="2">
        <v>0</v>
      </c>
      <c r="EI35" s="2">
        <v>0</v>
      </c>
      <c r="EJ35" s="2">
        <v>0</v>
      </c>
      <c r="EK35" s="2">
        <v>0</v>
      </c>
      <c r="EL35" s="2">
        <v>0</v>
      </c>
      <c r="EM35" s="2">
        <v>0</v>
      </c>
      <c r="EN35" s="2">
        <v>0</v>
      </c>
      <c r="EO35" s="2">
        <v>0</v>
      </c>
      <c r="EP35" s="2">
        <v>1</v>
      </c>
      <c r="EQ35" s="2">
        <v>0</v>
      </c>
      <c r="ER35" s="2">
        <v>0</v>
      </c>
      <c r="ET35" s="1" t="s">
        <v>1199</v>
      </c>
      <c r="GA35" s="1" t="s">
        <v>1563</v>
      </c>
      <c r="GB35" s="2">
        <v>0</v>
      </c>
      <c r="GC35" s="2">
        <v>0</v>
      </c>
      <c r="GD35" s="2">
        <v>1</v>
      </c>
      <c r="GE35" s="2">
        <v>0</v>
      </c>
      <c r="GF35" s="2">
        <v>0</v>
      </c>
      <c r="GG35" s="2">
        <v>0</v>
      </c>
      <c r="GH35" s="2">
        <v>1</v>
      </c>
      <c r="GI35" s="2">
        <v>0</v>
      </c>
      <c r="GJ35" s="2">
        <v>0</v>
      </c>
      <c r="GK35" s="2">
        <v>0</v>
      </c>
      <c r="GL35" s="2">
        <v>0</v>
      </c>
      <c r="GM35" s="2">
        <v>0</v>
      </c>
      <c r="GN35" s="2">
        <v>0</v>
      </c>
      <c r="AST35" s="1">
        <v>114333743</v>
      </c>
      <c r="ASU35" s="1" t="s">
        <v>2612</v>
      </c>
      <c r="ASW35" s="1">
        <v>89</v>
      </c>
    </row>
  </sheetData>
  <autoFilter ref="A1:ASX36"/>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AS215"/>
  <sheetViews>
    <sheetView topLeftCell="A148" zoomScale="80" zoomScaleNormal="80" workbookViewId="0">
      <selection activeCell="B105" sqref="B105:C105"/>
    </sheetView>
  </sheetViews>
  <sheetFormatPr defaultRowHeight="14" x14ac:dyDescent="0.3"/>
  <cols>
    <col min="1" max="1" width="18.7265625" style="1" customWidth="1"/>
    <col min="2" max="2" width="11.81640625" style="1" customWidth="1"/>
    <col min="3" max="4" width="13.08984375" style="1" customWidth="1"/>
    <col min="5" max="5" width="11.54296875" style="1" customWidth="1"/>
    <col min="6" max="6" width="12.08984375" style="1" customWidth="1"/>
    <col min="7" max="7" width="14" style="1" customWidth="1"/>
    <col min="8" max="9" width="8.7265625" style="1"/>
    <col min="10" max="10" width="10.453125" style="1" customWidth="1"/>
    <col min="11" max="11" width="12" style="1" customWidth="1"/>
    <col min="12" max="12" width="8.7265625" style="1"/>
    <col min="13" max="13" width="9.90625" style="1" customWidth="1"/>
    <col min="14" max="14" width="9.7265625" style="1" customWidth="1"/>
    <col min="15" max="15" width="11.36328125" style="1" customWidth="1"/>
    <col min="16" max="16" width="8.7265625" style="1"/>
    <col min="17" max="17" width="10.54296875" style="1" customWidth="1"/>
    <col min="18" max="18" width="8.7265625" style="1"/>
    <col min="19" max="45" width="8.7265625" style="15"/>
    <col min="46" max="16384" width="8.7265625" style="1"/>
  </cols>
  <sheetData>
    <row r="1" spans="1:18" s="15" customFormat="1" x14ac:dyDescent="0.3"/>
    <row r="2" spans="1:18" ht="15.5" x14ac:dyDescent="0.35">
      <c r="A2" s="14" t="s">
        <v>1729</v>
      </c>
      <c r="B2" s="15"/>
      <c r="C2" s="15"/>
      <c r="D2" s="15"/>
      <c r="E2" s="15"/>
      <c r="F2" s="15"/>
      <c r="G2" s="15"/>
      <c r="H2" s="15"/>
      <c r="I2" s="15"/>
      <c r="J2" s="15"/>
      <c r="K2" s="15"/>
      <c r="L2" s="15"/>
      <c r="M2" s="15"/>
      <c r="N2" s="15"/>
      <c r="O2" s="15"/>
      <c r="P2" s="15"/>
      <c r="Q2" s="15"/>
      <c r="R2" s="15"/>
    </row>
    <row r="3" spans="1:18" ht="15.5" x14ac:dyDescent="0.35">
      <c r="A3" s="38" t="s">
        <v>2242</v>
      </c>
      <c r="B3" s="28">
        <f>COUNTIFS('BKL_Cleaned Data'!M:M,"eau",'BKL_Cleaned Data'!J:J,"bakala")</f>
        <v>29</v>
      </c>
      <c r="C3" s="15"/>
      <c r="D3" s="15"/>
      <c r="E3" s="15"/>
      <c r="F3" s="15"/>
      <c r="G3" s="15"/>
      <c r="H3" s="15"/>
      <c r="I3" s="15"/>
      <c r="J3" s="15"/>
      <c r="K3" s="15"/>
      <c r="L3" s="15"/>
      <c r="M3" s="15"/>
      <c r="N3" s="15"/>
      <c r="O3" s="15"/>
      <c r="P3" s="15"/>
      <c r="Q3" s="15"/>
      <c r="R3" s="15"/>
    </row>
    <row r="4" spans="1:18" x14ac:dyDescent="0.3">
      <c r="A4" s="15"/>
      <c r="B4" s="15"/>
      <c r="C4" s="15"/>
      <c r="D4" s="15"/>
      <c r="E4" s="15"/>
      <c r="F4" s="15"/>
      <c r="G4" s="15"/>
      <c r="H4" s="15"/>
      <c r="I4" s="15"/>
      <c r="J4" s="15"/>
      <c r="K4" s="15"/>
      <c r="L4" s="15"/>
      <c r="M4" s="15"/>
      <c r="N4" s="15"/>
      <c r="O4" s="15"/>
      <c r="P4" s="15"/>
      <c r="Q4" s="15"/>
      <c r="R4" s="15"/>
    </row>
    <row r="5" spans="1:18" ht="31.5" customHeight="1" x14ac:dyDescent="0.3">
      <c r="A5" s="7"/>
      <c r="B5" s="13" t="s">
        <v>1603</v>
      </c>
      <c r="C5" s="13" t="s">
        <v>1604</v>
      </c>
      <c r="D5" s="13" t="s">
        <v>2204</v>
      </c>
      <c r="E5" s="13" t="s">
        <v>1605</v>
      </c>
      <c r="F5" s="13" t="s">
        <v>1606</v>
      </c>
      <c r="G5" s="13" t="s">
        <v>1607</v>
      </c>
      <c r="H5" s="9" t="s">
        <v>1608</v>
      </c>
      <c r="I5" s="15"/>
      <c r="J5" s="15"/>
      <c r="K5" s="15"/>
      <c r="L5" s="15"/>
      <c r="M5" s="15"/>
      <c r="N5" s="15"/>
      <c r="O5" s="15"/>
      <c r="P5" s="15"/>
      <c r="Q5" s="15"/>
      <c r="R5" s="15"/>
    </row>
    <row r="6" spans="1:18" x14ac:dyDescent="0.3">
      <c r="A6" s="7" t="s">
        <v>1609</v>
      </c>
      <c r="B6" s="58">
        <f>COUNTIF('BKL_Cleaned Data'!U:U,"pompe_pied")</f>
        <v>9</v>
      </c>
      <c r="C6" s="58">
        <f>COUNTIF('BKL_Cleaned Data'!U:U,"source_amenagee")</f>
        <v>2</v>
      </c>
      <c r="D6" s="58">
        <f>COUNTIF('BKL_Cleaned Data'!U:U,"source_non_amenagee")</f>
        <v>1</v>
      </c>
      <c r="E6" s="58">
        <f>COUNTIF('BKL_Cleaned Data'!U2:XU40,"puits_protege")</f>
        <v>16</v>
      </c>
      <c r="F6" s="58">
        <f>COUNTIF('BKL_Cleaned Data'!U:U,"puits_non_protege")</f>
        <v>1</v>
      </c>
      <c r="G6" s="58">
        <f>COUNTIF('BKL_Cleaned Data'!U:U,"autre")</f>
        <v>0</v>
      </c>
      <c r="H6" s="32">
        <f>SUM(B6:G6)</f>
        <v>29</v>
      </c>
      <c r="I6" s="15"/>
      <c r="J6" s="15"/>
      <c r="K6" s="15"/>
      <c r="L6" s="15"/>
      <c r="M6" s="15"/>
      <c r="N6" s="15"/>
      <c r="O6" s="15"/>
      <c r="P6" s="15"/>
      <c r="Q6" s="15"/>
      <c r="R6" s="15"/>
    </row>
    <row r="7" spans="1:18" x14ac:dyDescent="0.3">
      <c r="A7" s="7" t="s">
        <v>1610</v>
      </c>
      <c r="B7" s="12">
        <f t="shared" ref="B7:G7" si="0">(B6/$B$3)</f>
        <v>0.31034482758620691</v>
      </c>
      <c r="C7" s="12">
        <f t="shared" si="0"/>
        <v>6.8965517241379309E-2</v>
      </c>
      <c r="D7" s="12">
        <f t="shared" si="0"/>
        <v>3.4482758620689655E-2</v>
      </c>
      <c r="E7" s="12">
        <f t="shared" si="0"/>
        <v>0.55172413793103448</v>
      </c>
      <c r="F7" s="12">
        <f t="shared" si="0"/>
        <v>3.4482758620689655E-2</v>
      </c>
      <c r="G7" s="12">
        <f t="shared" si="0"/>
        <v>0</v>
      </c>
      <c r="H7" s="12">
        <f>SUM(B7:G7)</f>
        <v>0.99999999999999989</v>
      </c>
      <c r="I7" s="15"/>
      <c r="J7" s="15"/>
      <c r="K7" s="15"/>
      <c r="L7" s="15"/>
      <c r="M7" s="15"/>
      <c r="N7" s="15"/>
      <c r="O7" s="15"/>
      <c r="P7" s="15"/>
      <c r="Q7" s="15"/>
      <c r="R7" s="15"/>
    </row>
    <row r="8" spans="1:18" x14ac:dyDescent="0.3">
      <c r="A8" s="20"/>
      <c r="B8" s="22"/>
      <c r="C8" s="22"/>
      <c r="D8" s="22"/>
      <c r="E8" s="22"/>
      <c r="F8" s="22"/>
      <c r="G8" s="20"/>
      <c r="H8" s="15"/>
      <c r="I8" s="15"/>
      <c r="J8" s="15"/>
      <c r="K8" s="15"/>
      <c r="L8" s="15"/>
      <c r="M8" s="15"/>
      <c r="N8" s="15"/>
      <c r="O8" s="15"/>
      <c r="P8" s="15"/>
      <c r="Q8" s="15"/>
      <c r="R8" s="15"/>
    </row>
    <row r="9" spans="1:18" ht="15.5" x14ac:dyDescent="0.35">
      <c r="A9" s="14" t="s">
        <v>1718</v>
      </c>
      <c r="B9" s="22"/>
      <c r="C9" s="22"/>
      <c r="D9" s="22"/>
      <c r="E9" s="22"/>
      <c r="F9" s="22"/>
      <c r="G9" s="20"/>
      <c r="H9" s="15"/>
      <c r="I9" s="15"/>
      <c r="J9" s="15"/>
      <c r="K9" s="15"/>
      <c r="L9" s="15"/>
      <c r="M9" s="15"/>
      <c r="N9" s="15"/>
      <c r="O9" s="15"/>
      <c r="P9" s="15"/>
      <c r="Q9" s="15"/>
      <c r="R9" s="15"/>
    </row>
    <row r="10" spans="1:18" ht="15.5" x14ac:dyDescent="0.35">
      <c r="A10" s="38" t="s">
        <v>1742</v>
      </c>
      <c r="B10" s="15"/>
      <c r="C10" s="15"/>
      <c r="D10" s="15"/>
      <c r="E10" s="15"/>
      <c r="F10" s="15"/>
      <c r="G10" s="15"/>
      <c r="H10" s="15"/>
      <c r="I10" s="15"/>
      <c r="J10" s="15"/>
      <c r="K10" s="15"/>
      <c r="L10" s="15"/>
      <c r="M10" s="15"/>
      <c r="N10" s="15"/>
      <c r="O10" s="15"/>
      <c r="P10" s="15"/>
      <c r="Q10" s="15"/>
      <c r="R10" s="15"/>
    </row>
    <row r="11" spans="1:18" ht="28" x14ac:dyDescent="0.3">
      <c r="A11" s="27" t="s">
        <v>1646</v>
      </c>
      <c r="B11" s="13" t="s">
        <v>1647</v>
      </c>
      <c r="C11" s="13" t="s">
        <v>1648</v>
      </c>
      <c r="D11" s="13" t="s">
        <v>1649</v>
      </c>
      <c r="E11" s="13" t="s">
        <v>1650</v>
      </c>
      <c r="F11" s="13" t="s">
        <v>1651</v>
      </c>
      <c r="G11" s="13" t="s">
        <v>1652</v>
      </c>
      <c r="H11" s="13" t="s">
        <v>1642</v>
      </c>
      <c r="I11" s="13" t="s">
        <v>1625</v>
      </c>
      <c r="K11" s="15"/>
      <c r="L11" s="15"/>
      <c r="M11" s="15"/>
      <c r="N11" s="15"/>
      <c r="O11" s="15"/>
      <c r="P11" s="15"/>
      <c r="Q11" s="15"/>
      <c r="R11" s="15"/>
    </row>
    <row r="12" spans="1:18" x14ac:dyDescent="0.3">
      <c r="A12" s="58">
        <f>COUNTIF('BKL_Cleaned Data'!BJ:BJ,"1")</f>
        <v>1</v>
      </c>
      <c r="B12" s="58">
        <f>COUNTIF('BKL_Cleaned Data'!BK:BK,"1")</f>
        <v>0</v>
      </c>
      <c r="C12" s="58">
        <f>COUNTIF('BKL_Cleaned Data'!BL:BL,"1")</f>
        <v>6</v>
      </c>
      <c r="D12" s="58">
        <f>COUNTIF('BKL_Cleaned Data'!BM:BM,"1")</f>
        <v>0</v>
      </c>
      <c r="E12" s="58">
        <f>COUNTIF('BKL_Cleaned Data'!BN:BN,"1")</f>
        <v>7</v>
      </c>
      <c r="F12" s="58">
        <f>COUNTIF('BKL_Cleaned Data'!BO:BO,"1")</f>
        <v>7</v>
      </c>
      <c r="G12" s="58">
        <f>COUNTIF('BKL_Cleaned Data'!BP:BP,"1")</f>
        <v>1</v>
      </c>
      <c r="H12" s="58">
        <f>COUNTIF('BKL_Cleaned Data'!BQ:BQ,"1")</f>
        <v>0</v>
      </c>
      <c r="I12" s="58">
        <f>COUNTIF('BKL_Cleaned Data'!BR:BR,"1")</f>
        <v>7</v>
      </c>
      <c r="K12" s="15"/>
      <c r="L12" s="15"/>
      <c r="M12" s="15"/>
      <c r="N12" s="15"/>
      <c r="O12" s="15"/>
      <c r="P12" s="15"/>
      <c r="Q12" s="15"/>
      <c r="R12" s="15"/>
    </row>
    <row r="13" spans="1:18" s="15" customFormat="1" x14ac:dyDescent="0.3"/>
    <row r="14" spans="1:18" s="15" customFormat="1" ht="15.5" x14ac:dyDescent="0.35">
      <c r="A14" s="38" t="s">
        <v>1743</v>
      </c>
    </row>
    <row r="15" spans="1:18" s="15" customFormat="1" x14ac:dyDescent="0.3">
      <c r="A15" s="7"/>
      <c r="B15" s="13" t="s">
        <v>1612</v>
      </c>
      <c r="C15" s="13" t="s">
        <v>1611</v>
      </c>
      <c r="D15" s="9" t="s">
        <v>1608</v>
      </c>
    </row>
    <row r="16" spans="1:18" s="15" customFormat="1" x14ac:dyDescent="0.3">
      <c r="A16" s="7" t="s">
        <v>1609</v>
      </c>
      <c r="B16" s="58">
        <f>COUNTIF('BKL_Cleaned Data'!W:W,"oui")</f>
        <v>17</v>
      </c>
      <c r="C16" s="58">
        <f>COUNTA('BKL_Cleaned Data'!W2:W40)-B16</f>
        <v>12</v>
      </c>
      <c r="D16" s="10">
        <f>SUM(B16:C16)</f>
        <v>29</v>
      </c>
    </row>
    <row r="17" spans="1:11" s="15" customFormat="1" x14ac:dyDescent="0.3">
      <c r="A17" s="7" t="s">
        <v>1627</v>
      </c>
      <c r="B17" s="12">
        <f>(B16/$D$16)</f>
        <v>0.58620689655172409</v>
      </c>
      <c r="C17" s="12">
        <f>(C16/$D$16)</f>
        <v>0.41379310344827586</v>
      </c>
      <c r="D17" s="7"/>
    </row>
    <row r="18" spans="1:11" s="15" customFormat="1" x14ac:dyDescent="0.3">
      <c r="A18" s="20"/>
      <c r="B18" s="21"/>
      <c r="C18" s="21"/>
      <c r="D18" s="20"/>
    </row>
    <row r="19" spans="1:11" s="15" customFormat="1" x14ac:dyDescent="0.3">
      <c r="A19" s="20"/>
      <c r="B19" s="22"/>
      <c r="C19" s="23" t="s">
        <v>1616</v>
      </c>
      <c r="D19" s="20"/>
    </row>
    <row r="20" spans="1:11" s="15" customFormat="1" ht="42" x14ac:dyDescent="0.3">
      <c r="C20" s="7"/>
      <c r="D20" s="11" t="s">
        <v>1615</v>
      </c>
      <c r="E20" s="11" t="s">
        <v>1613</v>
      </c>
      <c r="F20" s="11" t="s">
        <v>1614</v>
      </c>
    </row>
    <row r="21" spans="1:11" s="15" customFormat="1" x14ac:dyDescent="0.3">
      <c r="C21" s="7" t="s">
        <v>1609</v>
      </c>
      <c r="D21" s="8">
        <f>COUNTIF('BKL_Cleaned Data'!W:W,"non_maintenance")</f>
        <v>3</v>
      </c>
      <c r="E21" s="8">
        <f>COUNTIF('BKL_Cleaned Data'!W:W,"non_rehab")</f>
        <v>6</v>
      </c>
      <c r="F21" s="8">
        <f>COUNTIF('BKL_Cleaned Data'!W:W,"non_destruction")</f>
        <v>3</v>
      </c>
    </row>
    <row r="22" spans="1:11" s="15" customFormat="1" x14ac:dyDescent="0.3">
      <c r="C22" s="7" t="s">
        <v>1610</v>
      </c>
      <c r="D22" s="12">
        <f>D21/$C$16</f>
        <v>0.25</v>
      </c>
      <c r="E22" s="12">
        <f>E21/$C$16</f>
        <v>0.5</v>
      </c>
      <c r="F22" s="12">
        <f>F21/$C$16</f>
        <v>0.25</v>
      </c>
    </row>
    <row r="23" spans="1:11" s="15" customFormat="1" x14ac:dyDescent="0.3"/>
    <row r="24" spans="1:11" s="15" customFormat="1" x14ac:dyDescent="0.3">
      <c r="C24" s="23" t="s">
        <v>1617</v>
      </c>
    </row>
    <row r="25" spans="1:11" s="15" customFormat="1" ht="28" x14ac:dyDescent="0.3">
      <c r="C25" s="11" t="s">
        <v>1618</v>
      </c>
      <c r="D25" s="11" t="s">
        <v>1619</v>
      </c>
      <c r="E25" s="11" t="s">
        <v>1628</v>
      </c>
      <c r="F25" s="11" t="s">
        <v>1620</v>
      </c>
      <c r="G25" s="11" t="s">
        <v>1621</v>
      </c>
      <c r="H25" s="11" t="s">
        <v>1622</v>
      </c>
      <c r="I25" s="11" t="s">
        <v>1623</v>
      </c>
      <c r="J25" s="11" t="s">
        <v>1624</v>
      </c>
      <c r="K25" s="11" t="s">
        <v>1625</v>
      </c>
    </row>
    <row r="26" spans="1:11" s="15" customFormat="1" x14ac:dyDescent="0.3">
      <c r="C26" s="7">
        <f>COUNTIF('BKL_Cleaned Data'!Y:Y,"1")</f>
        <v>4</v>
      </c>
      <c r="D26" s="7">
        <f>COUNTIF('BKL_Cleaned Data'!Z:Z,"1")</f>
        <v>0</v>
      </c>
      <c r="E26" s="7">
        <f>COUNTIF('BKL_Cleaned Data'!AA:AA,"1")</f>
        <v>0</v>
      </c>
      <c r="F26" s="7">
        <f>COUNTIF('BKL_Cleaned Data'!AB:AB,"1")</f>
        <v>0</v>
      </c>
      <c r="G26" s="7">
        <f>COUNTIF('BKL_Cleaned Data'!AC:AC,"1")</f>
        <v>1</v>
      </c>
      <c r="H26" s="7">
        <f>COUNTIF('BKL_Cleaned Data'!AD:AD,"1")</f>
        <v>7</v>
      </c>
      <c r="I26" s="7">
        <f>COUNTIF('BKL_Cleaned Data'!AE:AE,"1")</f>
        <v>1</v>
      </c>
      <c r="J26" s="7">
        <f>COUNTIF('BKL_Cleaned Data'!AF:AF,"1")</f>
        <v>6</v>
      </c>
      <c r="K26" s="7">
        <f>COUNTIF('BKL_Cleaned Data'!AG:AG,"1")</f>
        <v>0</v>
      </c>
    </row>
    <row r="27" spans="1:11" s="15" customFormat="1" x14ac:dyDescent="0.3"/>
    <row r="28" spans="1:11" s="15" customFormat="1" x14ac:dyDescent="0.3"/>
    <row r="29" spans="1:11" s="15" customFormat="1" ht="15.5" x14ac:dyDescent="0.35">
      <c r="A29" s="14" t="s">
        <v>1730</v>
      </c>
    </row>
    <row r="30" spans="1:11" s="15" customFormat="1" ht="15.5" x14ac:dyDescent="0.35">
      <c r="A30" s="64" t="s">
        <v>1633</v>
      </c>
      <c r="B30" s="1"/>
    </row>
    <row r="31" spans="1:11" s="15" customFormat="1" x14ac:dyDescent="0.3">
      <c r="A31" s="7"/>
      <c r="B31" s="13" t="s">
        <v>1612</v>
      </c>
      <c r="C31" s="13" t="s">
        <v>1611</v>
      </c>
      <c r="D31" s="9" t="s">
        <v>1608</v>
      </c>
    </row>
    <row r="32" spans="1:11" s="15" customFormat="1" x14ac:dyDescent="0.3">
      <c r="A32" s="7" t="s">
        <v>1609</v>
      </c>
      <c r="B32" s="58">
        <f>COUNTA('BKL_Cleaned Data'!AI2:AI40)-C32</f>
        <v>27</v>
      </c>
      <c r="C32" s="58">
        <f>COUNTIF('BKL_Cleaned Data'!AI:AI,"non")</f>
        <v>2</v>
      </c>
      <c r="D32" s="10">
        <f>SUM(B32:C32)</f>
        <v>29</v>
      </c>
    </row>
    <row r="33" spans="1:7" s="15" customFormat="1" x14ac:dyDescent="0.3">
      <c r="A33" s="7" t="s">
        <v>1610</v>
      </c>
      <c r="B33" s="12">
        <f>(B32/$D$32)</f>
        <v>0.93103448275862066</v>
      </c>
      <c r="C33" s="12">
        <f>(C32/$D$32)</f>
        <v>6.8965517241379309E-2</v>
      </c>
      <c r="D33" s="7"/>
    </row>
    <row r="34" spans="1:7" s="15" customFormat="1" x14ac:dyDescent="0.3">
      <c r="A34" s="20"/>
      <c r="B34" s="21"/>
      <c r="C34" s="21"/>
      <c r="D34" s="20"/>
    </row>
    <row r="35" spans="1:7" s="15" customFormat="1" x14ac:dyDescent="0.3">
      <c r="B35" s="24" t="s">
        <v>1626</v>
      </c>
    </row>
    <row r="36" spans="1:7" s="15" customFormat="1" ht="28" x14ac:dyDescent="0.3">
      <c r="C36" s="7"/>
      <c r="D36" s="18" t="s">
        <v>1630</v>
      </c>
      <c r="E36" s="18" t="s">
        <v>1631</v>
      </c>
      <c r="F36" s="18" t="s">
        <v>1629</v>
      </c>
    </row>
    <row r="37" spans="1:7" s="15" customFormat="1" x14ac:dyDescent="0.3">
      <c r="C37" s="7" t="s">
        <v>1609</v>
      </c>
      <c r="D37" s="7">
        <f>COUNTIF('BKL_Cleaned Data'!AI:AI,"oui_potable")</f>
        <v>18</v>
      </c>
      <c r="E37" s="7">
        <f>COUNTIF('BKL_Cleaned Data'!AI:AI,"oui_traitee")</f>
        <v>2</v>
      </c>
      <c r="F37" s="7">
        <f>COUNTIF('BKL_Cleaned Data'!AI:AKI,"oui_pas_potable")</f>
        <v>7</v>
      </c>
    </row>
    <row r="38" spans="1:7" s="15" customFormat="1" x14ac:dyDescent="0.3">
      <c r="C38" s="7" t="s">
        <v>1610</v>
      </c>
      <c r="D38" s="12">
        <f>(D37/$B$32)</f>
        <v>0.66666666666666663</v>
      </c>
      <c r="E38" s="12">
        <f>(E37/$B$32)</f>
        <v>7.407407407407407E-2</v>
      </c>
      <c r="F38" s="12">
        <f>(F37/$B$32)</f>
        <v>0.25925925925925924</v>
      </c>
    </row>
    <row r="39" spans="1:7" s="15" customFormat="1" x14ac:dyDescent="0.3"/>
    <row r="40" spans="1:7" s="15" customFormat="1" ht="15.5" x14ac:dyDescent="0.35">
      <c r="A40" s="64" t="s">
        <v>1634</v>
      </c>
      <c r="B40" s="1"/>
      <c r="C40" s="1"/>
    </row>
    <row r="41" spans="1:7" s="15" customFormat="1" x14ac:dyDescent="0.3">
      <c r="A41" s="25">
        <f>AVERAGE('BKL_Cleaned Data'!AJ:AJ)</f>
        <v>81.035714285714292</v>
      </c>
    </row>
    <row r="42" spans="1:7" s="15" customFormat="1" x14ac:dyDescent="0.3"/>
    <row r="43" spans="1:7" s="15" customFormat="1" ht="15.5" x14ac:dyDescent="0.35">
      <c r="A43" s="38" t="s">
        <v>2613</v>
      </c>
    </row>
    <row r="44" spans="1:7" s="15" customFormat="1" ht="28" x14ac:dyDescent="0.3">
      <c r="A44" s="13" t="s">
        <v>2614</v>
      </c>
      <c r="B44" s="13" t="s">
        <v>2615</v>
      </c>
      <c r="C44" s="13" t="s">
        <v>2616</v>
      </c>
      <c r="D44" s="13" t="s">
        <v>2617</v>
      </c>
      <c r="E44" s="13" t="s">
        <v>2618</v>
      </c>
      <c r="F44" s="13" t="s">
        <v>1642</v>
      </c>
      <c r="G44" s="13" t="s">
        <v>1625</v>
      </c>
    </row>
    <row r="45" spans="1:7" s="15" customFormat="1" x14ac:dyDescent="0.3">
      <c r="A45" s="7">
        <f>COUNTIF('BKL_Cleaned Data'!AL:AL,"maisons_alentours")</f>
        <v>4</v>
      </c>
      <c r="B45" s="7">
        <f>COUNTIF('BKL_Cleaned Data'!AL:AL,"quartier")</f>
        <v>2</v>
      </c>
      <c r="C45" s="7">
        <f>COUNTIF('BKL_Cleaned Data'!AL:AL,"plusieurs_quartiers")</f>
        <v>15</v>
      </c>
      <c r="D45" s="7">
        <f>COUNTIF('BKL_Cleaned Data'!AL:AL,"localite")</f>
        <v>0</v>
      </c>
      <c r="E45" s="7">
        <f>COUNTIF('BKL_Cleaned Data'!AL:AL,"localites_environs")</f>
        <v>0</v>
      </c>
      <c r="F45" s="7">
        <f>COUNTIF('BKL_Cleaned Data'!AL:AL,"nsp")</f>
        <v>0</v>
      </c>
      <c r="G45" s="7">
        <f>COUNTIF('BKL_Cleaned Data'!AL:AL,"autre")</f>
        <v>0</v>
      </c>
    </row>
    <row r="46" spans="1:7" s="15" customFormat="1" x14ac:dyDescent="0.3"/>
    <row r="47" spans="1:7" s="15" customFormat="1" ht="15.5" x14ac:dyDescent="0.35">
      <c r="A47" s="38" t="s">
        <v>2620</v>
      </c>
    </row>
    <row r="48" spans="1:7" s="15" customFormat="1" x14ac:dyDescent="0.3">
      <c r="A48" s="7"/>
      <c r="B48" s="13" t="s">
        <v>1612</v>
      </c>
      <c r="C48" s="13" t="s">
        <v>1611</v>
      </c>
    </row>
    <row r="49" spans="1:45" s="15" customFormat="1" x14ac:dyDescent="0.3">
      <c r="A49" s="7" t="s">
        <v>1609</v>
      </c>
      <c r="B49" s="7">
        <f>COUNTIF('BKL_Cleaned Data'!AK:AK,"OUI")</f>
        <v>18</v>
      </c>
      <c r="C49" s="7">
        <f>COUNTIF('BKL_Cleaned Data'!AK:AK,"non")</f>
        <v>6</v>
      </c>
    </row>
    <row r="50" spans="1:45" s="15" customFormat="1" x14ac:dyDescent="0.3">
      <c r="A50" s="7" t="s">
        <v>1610</v>
      </c>
      <c r="B50" s="12">
        <f>(B49/$B$3)</f>
        <v>0.62068965517241381</v>
      </c>
      <c r="C50" s="12">
        <f>(C49/$B$3)</f>
        <v>0.20689655172413793</v>
      </c>
    </row>
    <row r="51" spans="1:45" s="15" customFormat="1" x14ac:dyDescent="0.3"/>
    <row r="52" spans="1:45" s="15" customFormat="1" x14ac:dyDescent="0.3"/>
    <row r="53" spans="1:45" s="15" customFormat="1" ht="15.5" x14ac:dyDescent="0.35">
      <c r="A53" s="64" t="s">
        <v>1632</v>
      </c>
    </row>
    <row r="54" spans="1:45" s="15" customFormat="1" x14ac:dyDescent="0.3">
      <c r="A54" s="7"/>
      <c r="B54" s="13" t="s">
        <v>1612</v>
      </c>
      <c r="C54" s="13" t="s">
        <v>1611</v>
      </c>
    </row>
    <row r="55" spans="1:45" s="15" customFormat="1" x14ac:dyDescent="0.3">
      <c r="A55" s="7" t="s">
        <v>1609</v>
      </c>
      <c r="B55" s="58">
        <f>COUNTIF('BKL_Cleaned Data'!AN:AN,"OUI")</f>
        <v>9</v>
      </c>
      <c r="C55" s="58">
        <f>COUNTIF('BKL_Cleaned Data'!AN:AN,"non")</f>
        <v>19</v>
      </c>
    </row>
    <row r="56" spans="1:45" s="15" customFormat="1" x14ac:dyDescent="0.3">
      <c r="A56" s="7" t="s">
        <v>1610</v>
      </c>
      <c r="B56" s="12">
        <f>(B55/$D$32)</f>
        <v>0.31034482758620691</v>
      </c>
      <c r="C56" s="12">
        <f>(C55/$D$32)</f>
        <v>0.65517241379310343</v>
      </c>
    </row>
    <row r="57" spans="1:45" s="15" customFormat="1" x14ac:dyDescent="0.3"/>
    <row r="58" spans="1:45" x14ac:dyDescent="0.3">
      <c r="A58" s="15"/>
      <c r="B58" s="24" t="s">
        <v>1635</v>
      </c>
      <c r="C58" s="15"/>
      <c r="D58" s="15"/>
      <c r="E58" s="15"/>
      <c r="F58" s="15"/>
      <c r="G58" s="15"/>
      <c r="H58" s="15"/>
      <c r="I58" s="15"/>
      <c r="J58" s="15"/>
      <c r="K58" s="15"/>
      <c r="L58" s="15"/>
      <c r="M58" s="15"/>
      <c r="N58" s="15"/>
      <c r="O58" s="15"/>
      <c r="P58" s="15"/>
      <c r="Q58" s="15"/>
      <c r="R58" s="15"/>
    </row>
    <row r="59" spans="1:45" ht="28" x14ac:dyDescent="0.3">
      <c r="A59" s="15"/>
      <c r="B59" s="7"/>
      <c r="C59" s="18" t="s">
        <v>1636</v>
      </c>
      <c r="D59" s="18" t="s">
        <v>2205</v>
      </c>
      <c r="E59" s="18" t="s">
        <v>1637</v>
      </c>
      <c r="F59" s="18" t="s">
        <v>2206</v>
      </c>
      <c r="G59" s="15"/>
      <c r="H59" s="15"/>
      <c r="I59" s="15"/>
      <c r="J59" s="15"/>
      <c r="K59" s="15"/>
      <c r="L59" s="15"/>
      <c r="M59" s="15"/>
      <c r="N59" s="15"/>
      <c r="O59" s="15"/>
      <c r="P59" s="15"/>
      <c r="Q59" s="15"/>
      <c r="R59" s="15"/>
    </row>
    <row r="60" spans="1:45" x14ac:dyDescent="0.3">
      <c r="A60" s="15"/>
      <c r="B60" s="7" t="s">
        <v>1609</v>
      </c>
      <c r="C60" s="8">
        <f>COUNTIF('BKL_Cleaned Data'!AO:AO,"bcp_augmente")</f>
        <v>4</v>
      </c>
      <c r="D60" s="8">
        <f>COUNTIF('BKL_Cleaned Data'!AO:AO,"peu_augmente")</f>
        <v>1</v>
      </c>
      <c r="E60" s="8">
        <f>COUNTIF('BKL_Cleaned Data'!AO:AO,"bcp_diminue")</f>
        <v>0</v>
      </c>
      <c r="F60" s="8">
        <f>COUNTIF('BKL_Cleaned Data'!AO:AO,"peu_diminue")</f>
        <v>4</v>
      </c>
      <c r="G60" s="15"/>
      <c r="H60" s="15"/>
      <c r="I60" s="15"/>
      <c r="J60" s="15"/>
      <c r="K60" s="15"/>
      <c r="L60" s="15"/>
      <c r="M60" s="15"/>
      <c r="N60" s="15"/>
      <c r="O60" s="15"/>
      <c r="P60" s="15"/>
      <c r="Q60" s="15"/>
      <c r="R60" s="15"/>
    </row>
    <row r="61" spans="1:45" x14ac:dyDescent="0.3">
      <c r="A61" s="15"/>
      <c r="B61" s="7" t="s">
        <v>1610</v>
      </c>
      <c r="C61" s="12">
        <f>(C60/$B$55)</f>
        <v>0.44444444444444442</v>
      </c>
      <c r="D61" s="12">
        <f>(D60/$B$55)</f>
        <v>0.1111111111111111</v>
      </c>
      <c r="E61" s="12">
        <f>(E60/$B$55)</f>
        <v>0</v>
      </c>
      <c r="F61" s="12">
        <f>(F60/$B$55)</f>
        <v>0.44444444444444442</v>
      </c>
      <c r="G61" s="15"/>
      <c r="H61" s="15"/>
      <c r="I61" s="15"/>
      <c r="J61" s="15"/>
      <c r="K61" s="15"/>
      <c r="L61" s="15"/>
      <c r="M61" s="15"/>
      <c r="N61" s="15"/>
      <c r="O61" s="15"/>
      <c r="P61" s="15"/>
      <c r="Q61" s="15"/>
      <c r="R61" s="15"/>
    </row>
    <row r="62" spans="1:45" x14ac:dyDescent="0.3">
      <c r="A62" s="15"/>
      <c r="B62" s="15"/>
      <c r="C62" s="15"/>
      <c r="D62" s="15"/>
      <c r="E62" s="15"/>
      <c r="F62" s="15"/>
      <c r="G62" s="15"/>
      <c r="H62" s="15"/>
      <c r="I62" s="15"/>
      <c r="J62" s="15"/>
      <c r="K62" s="15"/>
      <c r="L62" s="15"/>
      <c r="M62" s="15"/>
      <c r="N62" s="15"/>
      <c r="O62" s="15"/>
      <c r="P62" s="15"/>
      <c r="Q62" s="15"/>
      <c r="R62" s="15"/>
    </row>
    <row r="63" spans="1:45" x14ac:dyDescent="0.3">
      <c r="A63" s="15"/>
      <c r="B63" s="24" t="s">
        <v>1638</v>
      </c>
      <c r="C63" s="15"/>
      <c r="D63" s="15"/>
      <c r="E63" s="15"/>
      <c r="F63" s="15"/>
      <c r="G63" s="15"/>
      <c r="H63" s="15"/>
      <c r="I63" s="15"/>
      <c r="J63" s="15"/>
      <c r="K63" s="15"/>
      <c r="L63" s="15"/>
      <c r="M63" s="15"/>
      <c r="N63" s="15"/>
      <c r="O63" s="15"/>
      <c r="P63" s="15"/>
      <c r="Q63" s="15"/>
      <c r="R63" s="15"/>
    </row>
    <row r="64" spans="1:45" s="19" customFormat="1" ht="57" customHeight="1" x14ac:dyDescent="0.35">
      <c r="A64" s="26"/>
      <c r="B64" s="17" t="s">
        <v>1644</v>
      </c>
      <c r="C64" s="17" t="s">
        <v>1645</v>
      </c>
      <c r="D64" s="17" t="s">
        <v>1639</v>
      </c>
      <c r="E64" s="17" t="s">
        <v>1640</v>
      </c>
      <c r="F64" s="17" t="s">
        <v>1641</v>
      </c>
      <c r="G64" s="17" t="s">
        <v>1643</v>
      </c>
      <c r="H64" s="17" t="s">
        <v>1642</v>
      </c>
      <c r="I64" s="17" t="s">
        <v>1607</v>
      </c>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row>
    <row r="65" spans="1:18" x14ac:dyDescent="0.3">
      <c r="A65" s="15"/>
      <c r="B65" s="7">
        <f>COUNTIF('BKL_Cleaned Data'!AQ:AQ,"1")</f>
        <v>2</v>
      </c>
      <c r="C65" s="7">
        <f>COUNTIF('BKL_Cleaned Data'!AR:AR,"1")</f>
        <v>0</v>
      </c>
      <c r="D65" s="7">
        <f>COUNTIF('BKL_Cleaned Data'!AS:AS,"1")</f>
        <v>0</v>
      </c>
      <c r="E65" s="7">
        <f>COUNTIF('BKL_Cleaned Data'!AT:AT,"1")</f>
        <v>3</v>
      </c>
      <c r="F65" s="7">
        <f>COUNTIF('BKL_Cleaned Data'!AU:AU,"1")</f>
        <v>0</v>
      </c>
      <c r="G65" s="7">
        <f>COUNTIF('BKL_Cleaned Data'!AV:AV,"1")</f>
        <v>1</v>
      </c>
      <c r="H65" s="7">
        <f>COUNTIF('BKL_Cleaned Data'!AW:AW,"1")</f>
        <v>0</v>
      </c>
      <c r="I65" s="7">
        <f>COUNTIF('BKL_Cleaned Data'!AX:AX,"1")</f>
        <v>0</v>
      </c>
      <c r="J65" s="15"/>
      <c r="K65" s="15"/>
      <c r="L65" s="15"/>
      <c r="M65" s="15"/>
      <c r="N65" s="15"/>
      <c r="O65" s="15"/>
      <c r="P65" s="15"/>
      <c r="Q65" s="15"/>
      <c r="R65" s="15"/>
    </row>
    <row r="66" spans="1:18" x14ac:dyDescent="0.3">
      <c r="A66" s="15"/>
      <c r="B66" s="12">
        <f>B65/($C$60+$D$60)</f>
        <v>0.4</v>
      </c>
      <c r="C66" s="12">
        <f t="shared" ref="C66:I66" si="1">C65/($C$60+$D$60)</f>
        <v>0</v>
      </c>
      <c r="D66" s="12">
        <f t="shared" si="1"/>
        <v>0</v>
      </c>
      <c r="E66" s="12">
        <f t="shared" si="1"/>
        <v>0.6</v>
      </c>
      <c r="F66" s="12">
        <f t="shared" si="1"/>
        <v>0</v>
      </c>
      <c r="G66" s="12">
        <f t="shared" si="1"/>
        <v>0.2</v>
      </c>
      <c r="H66" s="12">
        <f t="shared" si="1"/>
        <v>0</v>
      </c>
      <c r="I66" s="12">
        <f t="shared" si="1"/>
        <v>0</v>
      </c>
      <c r="J66" s="15"/>
      <c r="K66" s="15"/>
      <c r="L66" s="15"/>
      <c r="M66" s="15"/>
      <c r="N66" s="15"/>
      <c r="O66" s="15"/>
      <c r="P66" s="15"/>
      <c r="Q66" s="15"/>
      <c r="R66" s="15"/>
    </row>
    <row r="67" spans="1:18" s="15" customFormat="1" x14ac:dyDescent="0.3">
      <c r="B67" s="21"/>
      <c r="C67" s="21"/>
      <c r="D67" s="21"/>
      <c r="E67" s="21"/>
      <c r="F67" s="21"/>
      <c r="G67" s="21"/>
      <c r="H67" s="21"/>
      <c r="I67" s="21"/>
    </row>
    <row r="68" spans="1:18" s="15" customFormat="1" x14ac:dyDescent="0.3">
      <c r="B68" s="24" t="s">
        <v>1749</v>
      </c>
      <c r="C68" s="21"/>
      <c r="D68" s="21"/>
      <c r="E68" s="21"/>
      <c r="F68" s="21"/>
      <c r="G68" s="21"/>
      <c r="H68" s="21"/>
      <c r="I68" s="21"/>
    </row>
    <row r="69" spans="1:18" s="15" customFormat="1" ht="70" x14ac:dyDescent="0.3">
      <c r="B69" s="17" t="s">
        <v>2207</v>
      </c>
      <c r="C69" s="17" t="s">
        <v>2208</v>
      </c>
      <c r="D69" s="17" t="s">
        <v>2209</v>
      </c>
      <c r="E69" s="17" t="s">
        <v>2210</v>
      </c>
      <c r="F69" s="17" t="s">
        <v>2211</v>
      </c>
      <c r="G69" s="17" t="s">
        <v>1642</v>
      </c>
      <c r="H69" s="17" t="s">
        <v>1607</v>
      </c>
    </row>
    <row r="70" spans="1:18" s="15" customFormat="1" x14ac:dyDescent="0.3">
      <c r="B70" s="7">
        <f>COUNTIF('BKL_Cleaned Data'!BA:BA,"1")</f>
        <v>2</v>
      </c>
      <c r="C70" s="7">
        <f>COUNTIF('BKL_Cleaned Data'!BB:BB,"1")</f>
        <v>0</v>
      </c>
      <c r="D70" s="7">
        <f>COUNTIF('BKL_Cleaned Data'!BC:BC,"1")</f>
        <v>1</v>
      </c>
      <c r="E70" s="7">
        <f>COUNTIF('BKL_Cleaned Data'!BD:BD,"1")</f>
        <v>2</v>
      </c>
      <c r="F70" s="7">
        <f>COUNTIF('BKL_Cleaned Data'!BE:BE,"1")</f>
        <v>0</v>
      </c>
      <c r="G70" s="7">
        <f>COUNTIF('BKL_Cleaned Data'!BF:BF,"1")</f>
        <v>0</v>
      </c>
      <c r="H70" s="7">
        <f>COUNTIF('BKL_Cleaned Data'!BG:BG,"1")</f>
        <v>0</v>
      </c>
    </row>
    <row r="71" spans="1:18" s="15" customFormat="1" x14ac:dyDescent="0.3">
      <c r="B71" s="12">
        <f>B70/($E$60+$F$60)</f>
        <v>0.5</v>
      </c>
      <c r="C71" s="12">
        <f t="shared" ref="C71:H71" si="2">C70/($E$60+$F$60)</f>
        <v>0</v>
      </c>
      <c r="D71" s="12">
        <f t="shared" si="2"/>
        <v>0.25</v>
      </c>
      <c r="E71" s="12">
        <f t="shared" si="2"/>
        <v>0.5</v>
      </c>
      <c r="F71" s="12">
        <f t="shared" si="2"/>
        <v>0</v>
      </c>
      <c r="G71" s="12">
        <f t="shared" si="2"/>
        <v>0</v>
      </c>
      <c r="H71" s="12">
        <f t="shared" si="2"/>
        <v>0</v>
      </c>
    </row>
    <row r="72" spans="1:18" s="15" customFormat="1" x14ac:dyDescent="0.3">
      <c r="B72" s="21"/>
      <c r="C72" s="21"/>
      <c r="D72" s="21"/>
      <c r="E72" s="21"/>
      <c r="F72" s="21"/>
      <c r="G72" s="21"/>
      <c r="H72" s="21"/>
    </row>
    <row r="73" spans="1:18" x14ac:dyDescent="0.3">
      <c r="A73" s="15"/>
      <c r="B73" s="15"/>
      <c r="C73" s="15"/>
      <c r="D73" s="15"/>
      <c r="E73" s="15"/>
      <c r="F73" s="15"/>
      <c r="G73" s="15"/>
      <c r="H73" s="15"/>
      <c r="I73" s="15"/>
      <c r="J73" s="15"/>
      <c r="K73" s="15"/>
      <c r="L73" s="15"/>
      <c r="M73" s="15"/>
      <c r="N73" s="15"/>
      <c r="O73" s="15"/>
      <c r="P73" s="15"/>
      <c r="Q73" s="15"/>
      <c r="R73" s="15"/>
    </row>
    <row r="74" spans="1:18" s="15" customFormat="1" x14ac:dyDescent="0.3"/>
    <row r="75" spans="1:18" s="15" customFormat="1" ht="15.5" x14ac:dyDescent="0.35">
      <c r="A75" s="14" t="s">
        <v>1731</v>
      </c>
    </row>
    <row r="76" spans="1:18" s="15" customFormat="1" ht="15.5" x14ac:dyDescent="0.35">
      <c r="A76" s="38" t="s">
        <v>1732</v>
      </c>
    </row>
    <row r="77" spans="1:18" s="15" customFormat="1" x14ac:dyDescent="0.3">
      <c r="A77" s="7"/>
      <c r="B77" s="13" t="s">
        <v>1612</v>
      </c>
      <c r="C77" s="13" t="s">
        <v>1611</v>
      </c>
    </row>
    <row r="78" spans="1:18" s="15" customFormat="1" x14ac:dyDescent="0.3">
      <c r="A78" s="7" t="s">
        <v>1609</v>
      </c>
      <c r="B78" s="58">
        <f>COUNTIF('BKL_Cleaned Data'!BT:BT,"OUI")</f>
        <v>2</v>
      </c>
      <c r="C78" s="58">
        <f>COUNTIF('BKL_Cleaned Data'!BT:BT,"non")</f>
        <v>27</v>
      </c>
    </row>
    <row r="79" spans="1:18" s="15" customFormat="1" x14ac:dyDescent="0.3">
      <c r="A79" s="7" t="s">
        <v>1610</v>
      </c>
      <c r="B79" s="50">
        <f>(B78/$B$3)</f>
        <v>6.8965517241379309E-2</v>
      </c>
      <c r="C79" s="50">
        <f>(C78/$B$3)</f>
        <v>0.93103448275862066</v>
      </c>
    </row>
    <row r="80" spans="1:18" s="15" customFormat="1" x14ac:dyDescent="0.3"/>
    <row r="81" spans="2:11" s="15" customFormat="1" x14ac:dyDescent="0.3">
      <c r="B81" s="24" t="s">
        <v>1653</v>
      </c>
    </row>
    <row r="82" spans="2:11" s="15" customFormat="1" x14ac:dyDescent="0.3">
      <c r="B82" s="25">
        <f>AVERAGEIF('BKL_Cleaned Data'!BU:BU,"mois",'BKL_Cleaned Data'!BW:BW)</f>
        <v>250</v>
      </c>
      <c r="C82" s="29" t="s">
        <v>1654</v>
      </c>
      <c r="D82" s="28" t="s">
        <v>2213</v>
      </c>
    </row>
    <row r="83" spans="2:11" s="15" customFormat="1" x14ac:dyDescent="0.3">
      <c r="B83" s="25">
        <f>AVERAGEIF('BKL_Cleaned Data'!BU:BU,"bidon",'BKL_Cleaned Data'!BW:BW)</f>
        <v>25</v>
      </c>
      <c r="C83" s="29" t="s">
        <v>1654</v>
      </c>
      <c r="D83" s="28" t="s">
        <v>2822</v>
      </c>
    </row>
    <row r="84" spans="2:11" s="15" customFormat="1" x14ac:dyDescent="0.3">
      <c r="B84" s="28"/>
      <c r="C84" s="29"/>
      <c r="D84" s="28"/>
    </row>
    <row r="85" spans="2:11" s="15" customFormat="1" x14ac:dyDescent="0.3">
      <c r="B85" s="24" t="s">
        <v>1655</v>
      </c>
    </row>
    <row r="86" spans="2:11" s="15" customFormat="1" x14ac:dyDescent="0.3">
      <c r="B86" s="7"/>
      <c r="C86" s="17" t="s">
        <v>1612</v>
      </c>
      <c r="D86" s="17" t="s">
        <v>1611</v>
      </c>
    </row>
    <row r="87" spans="2:11" s="15" customFormat="1" x14ac:dyDescent="0.3">
      <c r="B87" s="7" t="s">
        <v>1609</v>
      </c>
      <c r="C87" s="8">
        <f>COUNTIF('BKL_Cleaned Data'!BX:BX,"OUI")</f>
        <v>1</v>
      </c>
      <c r="D87" s="8">
        <f>COUNTIF('BKL_Cleaned Data'!BX:BX,"non")</f>
        <v>1</v>
      </c>
    </row>
    <row r="88" spans="2:11" s="15" customFormat="1" x14ac:dyDescent="0.3">
      <c r="B88" s="7" t="s">
        <v>1610</v>
      </c>
      <c r="C88" s="12">
        <f>(C87/$B$78)</f>
        <v>0.5</v>
      </c>
      <c r="D88" s="12">
        <f>(D87/$B$78)</f>
        <v>0.5</v>
      </c>
      <c r="K88" s="1"/>
    </row>
    <row r="89" spans="2:11" s="15" customFormat="1" ht="27" customHeight="1" x14ac:dyDescent="0.3">
      <c r="B89" s="24" t="s">
        <v>1661</v>
      </c>
      <c r="C89" s="30"/>
    </row>
    <row r="90" spans="2:11" s="15" customFormat="1" ht="31" customHeight="1" x14ac:dyDescent="0.3">
      <c r="B90" s="7"/>
      <c r="C90" s="18" t="s">
        <v>1636</v>
      </c>
      <c r="D90" s="18" t="s">
        <v>2205</v>
      </c>
      <c r="E90" s="18" t="s">
        <v>1637</v>
      </c>
      <c r="F90" s="18" t="s">
        <v>2206</v>
      </c>
    </row>
    <row r="91" spans="2:11" s="15" customFormat="1" ht="13" customHeight="1" x14ac:dyDescent="0.3">
      <c r="B91" s="7" t="s">
        <v>1609</v>
      </c>
      <c r="C91" s="8">
        <f>COUNTIF('BKL_Cleaned Data'!BY:BY,"bcp_augmente")</f>
        <v>0</v>
      </c>
      <c r="D91" s="8">
        <f>COUNTIF('BKL_Cleaned Data'!BY:BY,"peu_augmente")</f>
        <v>1</v>
      </c>
      <c r="E91" s="8">
        <f>COUNTIF('BKL_Cleaned Data'!BY:BY,"bcp_diminue")</f>
        <v>0</v>
      </c>
      <c r="F91" s="8">
        <f>COUNTIF('BKL_Cleaned Data'!BY:BY,"peu_diminue")</f>
        <v>0</v>
      </c>
    </row>
    <row r="92" spans="2:11" s="15" customFormat="1" ht="27" customHeight="1" x14ac:dyDescent="0.3">
      <c r="B92" s="7" t="s">
        <v>1610</v>
      </c>
      <c r="C92" s="12">
        <f>(C91/$C$87)</f>
        <v>0</v>
      </c>
      <c r="D92" s="12">
        <f>(D91/$C$87)</f>
        <v>1</v>
      </c>
      <c r="E92" s="12">
        <f>(E91/$C$87)</f>
        <v>0</v>
      </c>
      <c r="F92" s="12">
        <f>(F91/$C$87)</f>
        <v>0</v>
      </c>
    </row>
    <row r="93" spans="2:11" s="15" customFormat="1" ht="27" customHeight="1" x14ac:dyDescent="0.3">
      <c r="B93" s="24"/>
      <c r="C93" s="30"/>
    </row>
    <row r="94" spans="2:11" s="15" customFormat="1" x14ac:dyDescent="0.3">
      <c r="C94" s="1" t="s">
        <v>1638</v>
      </c>
      <c r="D94" s="1"/>
    </row>
    <row r="95" spans="2:11" s="15" customFormat="1" ht="42" x14ac:dyDescent="0.3">
      <c r="C95" s="17" t="s">
        <v>1657</v>
      </c>
      <c r="D95" s="17" t="s">
        <v>1658</v>
      </c>
      <c r="E95" s="17" t="s">
        <v>1659</v>
      </c>
      <c r="F95" s="17" t="s">
        <v>1660</v>
      </c>
      <c r="G95" s="17" t="s">
        <v>1642</v>
      </c>
      <c r="H95" s="17" t="s">
        <v>1607</v>
      </c>
    </row>
    <row r="96" spans="2:11" s="15" customFormat="1" x14ac:dyDescent="0.3">
      <c r="C96" s="7">
        <f>COUNTIF('BKL_Cleaned Data'!CA:CA,"1")</f>
        <v>0</v>
      </c>
      <c r="D96" s="8">
        <f>COUNTIF('BKL_Cleaned Data'!CB:CB,"1")</f>
        <v>1</v>
      </c>
      <c r="E96" s="8">
        <f>COUNTIF('BKL_Cleaned Data'!CC:CC,"1")</f>
        <v>0</v>
      </c>
      <c r="F96" s="7">
        <f>COUNTIF('BKL_Cleaned Data'!CD:CD,"1")</f>
        <v>0</v>
      </c>
      <c r="G96" s="8">
        <f>COUNTIF('BKL_Cleaned Data'!CE:CE,"1")</f>
        <v>0</v>
      </c>
      <c r="H96" s="8">
        <f>COUNTIF('BKL_Cleaned Data'!CF:CF,"1")</f>
        <v>0</v>
      </c>
    </row>
    <row r="97" spans="1:8" s="15" customFormat="1" x14ac:dyDescent="0.3">
      <c r="C97" s="20"/>
      <c r="D97" s="22"/>
      <c r="E97" s="22"/>
      <c r="F97" s="20"/>
      <c r="G97" s="22"/>
      <c r="H97" s="22"/>
    </row>
    <row r="98" spans="1:8" s="15" customFormat="1" x14ac:dyDescent="0.3">
      <c r="C98" s="1" t="s">
        <v>1749</v>
      </c>
      <c r="D98" s="1"/>
    </row>
    <row r="99" spans="1:8" s="15" customFormat="1" ht="42" x14ac:dyDescent="0.3">
      <c r="C99" s="17" t="s">
        <v>1657</v>
      </c>
      <c r="D99" s="17" t="s">
        <v>1658</v>
      </c>
      <c r="E99" s="17" t="s">
        <v>1659</v>
      </c>
      <c r="F99" s="17" t="s">
        <v>1660</v>
      </c>
      <c r="G99" s="17" t="s">
        <v>1642</v>
      </c>
      <c r="H99" s="17" t="s">
        <v>1607</v>
      </c>
    </row>
    <row r="100" spans="1:8" s="15" customFormat="1" x14ac:dyDescent="0.3">
      <c r="C100" s="7">
        <f>COUNTIF('BKL_Cleaned Data'!CJ:CJ,"1")</f>
        <v>0</v>
      </c>
      <c r="D100" s="7">
        <f>COUNTIF('BKL_Cleaned Data'!CK:CK,"1")</f>
        <v>0</v>
      </c>
      <c r="E100" s="7">
        <f>COUNTIF('BKL_Cleaned Data'!CL:CL,"1")</f>
        <v>0</v>
      </c>
      <c r="F100" s="7">
        <f>COUNTIF('BKL_Cleaned Data'!CM:CM,"1")</f>
        <v>0</v>
      </c>
      <c r="G100" s="7">
        <f>COUNTIF('BKL_Cleaned Data'!CN:CN,"1")</f>
        <v>0</v>
      </c>
      <c r="H100" s="7">
        <f>COUNTIF('BKL_Cleaned Data'!CO:CO,"1")</f>
        <v>0</v>
      </c>
    </row>
    <row r="101" spans="1:8" s="15" customFormat="1" x14ac:dyDescent="0.3">
      <c r="B101" s="20"/>
      <c r="C101" s="22"/>
      <c r="D101" s="22"/>
      <c r="E101" s="20"/>
      <c r="F101" s="22"/>
      <c r="G101" s="22"/>
    </row>
    <row r="102" spans="1:8" s="15" customFormat="1" x14ac:dyDescent="0.3">
      <c r="B102" s="20"/>
      <c r="C102" s="22"/>
      <c r="D102" s="22"/>
      <c r="E102" s="20"/>
      <c r="F102" s="22"/>
      <c r="G102" s="22"/>
    </row>
    <row r="103" spans="1:8" s="15" customFormat="1" ht="15.5" x14ac:dyDescent="0.35">
      <c r="A103" s="38" t="s">
        <v>2216</v>
      </c>
      <c r="B103" s="20"/>
      <c r="C103" s="22"/>
      <c r="D103" s="22"/>
      <c r="E103" s="20"/>
      <c r="F103" s="22"/>
      <c r="G103" s="22"/>
    </row>
    <row r="104" spans="1:8" s="15" customFormat="1" x14ac:dyDescent="0.3">
      <c r="A104" s="7"/>
      <c r="B104" s="13" t="s">
        <v>1612</v>
      </c>
      <c r="C104" s="13" t="s">
        <v>1611</v>
      </c>
      <c r="D104" s="22"/>
      <c r="E104" s="20"/>
      <c r="F104" s="22"/>
      <c r="G104" s="22"/>
    </row>
    <row r="105" spans="1:8" s="15" customFormat="1" x14ac:dyDescent="0.3">
      <c r="A105" s="7" t="s">
        <v>1609</v>
      </c>
      <c r="B105" s="58">
        <f>COUNTIF('BKL_Cleaned Data'!DB:DB,"OUI")</f>
        <v>1</v>
      </c>
      <c r="C105" s="58">
        <f>COUNTIF('BKL_Cleaned Data'!DB:DB,"non")</f>
        <v>1</v>
      </c>
      <c r="D105" s="22"/>
      <c r="E105" s="20"/>
      <c r="F105" s="22"/>
      <c r="G105" s="22"/>
    </row>
    <row r="106" spans="1:8" s="15" customFormat="1" x14ac:dyDescent="0.3">
      <c r="A106" s="7" t="s">
        <v>1610</v>
      </c>
      <c r="B106" s="50">
        <f>(B105/$B$78)</f>
        <v>0.5</v>
      </c>
      <c r="C106" s="50">
        <f>(C105/$B$78)</f>
        <v>0.5</v>
      </c>
      <c r="D106" s="22"/>
      <c r="E106" s="20"/>
      <c r="F106" s="22"/>
      <c r="G106" s="22"/>
    </row>
    <row r="107" spans="1:8" s="15" customFormat="1" x14ac:dyDescent="0.3">
      <c r="A107" s="20"/>
      <c r="B107" s="21"/>
      <c r="C107" s="21"/>
      <c r="D107" s="22"/>
      <c r="E107" s="20"/>
      <c r="F107" s="22"/>
      <c r="G107" s="22"/>
    </row>
    <row r="108" spans="1:8" s="15" customFormat="1" x14ac:dyDescent="0.3">
      <c r="A108" s="20"/>
      <c r="B108" s="55" t="s">
        <v>2217</v>
      </c>
      <c r="C108" s="21"/>
      <c r="D108" s="22"/>
      <c r="E108" s="20"/>
      <c r="F108" s="22"/>
      <c r="G108" s="22"/>
    </row>
    <row r="109" spans="1:8" s="15" customFormat="1" ht="56" x14ac:dyDescent="0.3">
      <c r="A109" s="20"/>
      <c r="B109" s="17" t="s">
        <v>2218</v>
      </c>
      <c r="C109" s="17" t="s">
        <v>2219</v>
      </c>
      <c r="D109" s="17" t="s">
        <v>2220</v>
      </c>
      <c r="E109" s="17" t="s">
        <v>1642</v>
      </c>
      <c r="F109" s="17" t="s">
        <v>1607</v>
      </c>
      <c r="G109" s="22"/>
    </row>
    <row r="110" spans="1:8" s="15" customFormat="1" ht="14.5" x14ac:dyDescent="0.35">
      <c r="A110" s="20"/>
      <c r="B110" s="7">
        <f>COUNTIF('BKL_Cleaned Data'!DD:DD,"1")</f>
        <v>0</v>
      </c>
      <c r="C110" s="7">
        <f>COUNTIF('BKL_Cleaned Data'!DE:DE,"1")</f>
        <v>0</v>
      </c>
      <c r="D110" s="7">
        <f>COUNTIF('BKL_Cleaned Data'!DF:DF,"1")</f>
        <v>0</v>
      </c>
      <c r="E110" s="7">
        <f>COUNTIF('BKL_Cleaned Data'!DG:DG,"1")</f>
        <v>1</v>
      </c>
      <c r="F110" s="7">
        <f>COUNTIF('BKL_Cleaned Data'!DH:DH,"1")</f>
        <v>0</v>
      </c>
      <c r="G110"/>
    </row>
    <row r="111" spans="1:8" s="15" customFormat="1" x14ac:dyDescent="0.3">
      <c r="A111" s="20"/>
      <c r="B111" s="21"/>
      <c r="C111" s="21"/>
      <c r="D111" s="22"/>
      <c r="E111" s="20"/>
      <c r="F111" s="22"/>
      <c r="G111" s="22"/>
    </row>
    <row r="112" spans="1:8" s="15" customFormat="1" x14ac:dyDescent="0.3">
      <c r="A112" s="20"/>
      <c r="B112" s="21" t="s">
        <v>2221</v>
      </c>
      <c r="C112" s="21"/>
      <c r="D112" s="22"/>
      <c r="E112" s="20"/>
      <c r="F112" s="22"/>
      <c r="G112" s="22"/>
    </row>
    <row r="113" spans="1:14" s="15" customFormat="1" x14ac:dyDescent="0.3">
      <c r="A113" s="20"/>
      <c r="B113" s="7"/>
      <c r="C113" s="17" t="s">
        <v>1612</v>
      </c>
      <c r="D113" s="17" t="s">
        <v>1611</v>
      </c>
      <c r="E113" s="20"/>
      <c r="F113" s="22"/>
      <c r="G113" s="22"/>
    </row>
    <row r="114" spans="1:14" s="15" customFormat="1" x14ac:dyDescent="0.3">
      <c r="A114" s="20"/>
      <c r="B114" s="7" t="s">
        <v>1609</v>
      </c>
      <c r="C114" s="8">
        <f>COUNTIF('BKL_Cleaned Data'!DJ:DJ,"OUI")</f>
        <v>1</v>
      </c>
      <c r="D114" s="8">
        <f>COUNTIF('BKL_Cleaned Data'!DJ:DJ,"non")</f>
        <v>1</v>
      </c>
      <c r="E114" s="20"/>
      <c r="F114" s="22"/>
      <c r="G114" s="22"/>
    </row>
    <row r="115" spans="1:14" s="15" customFormat="1" x14ac:dyDescent="0.3">
      <c r="A115" s="20"/>
      <c r="B115" s="7" t="s">
        <v>1610</v>
      </c>
      <c r="C115" s="50">
        <f>(C114/$B$78)</f>
        <v>0.5</v>
      </c>
      <c r="D115" s="50">
        <f>(D114/$B$78)</f>
        <v>0.5</v>
      </c>
      <c r="E115" s="20"/>
      <c r="F115" s="22"/>
      <c r="G115" s="22"/>
    </row>
    <row r="116" spans="1:14" s="15" customFormat="1" x14ac:dyDescent="0.3"/>
    <row r="117" spans="1:14" s="15" customFormat="1" ht="15.5" x14ac:dyDescent="0.35">
      <c r="A117" s="38" t="s">
        <v>1733</v>
      </c>
    </row>
    <row r="118" spans="1:14" s="15" customFormat="1" ht="28" x14ac:dyDescent="0.35">
      <c r="A118" s="13" t="s">
        <v>1662</v>
      </c>
      <c r="B118" s="13" t="s">
        <v>1663</v>
      </c>
      <c r="C118" s="13" t="s">
        <v>1642</v>
      </c>
      <c r="D118" s="13" t="s">
        <v>1607</v>
      </c>
      <c r="E118" s="13" t="s">
        <v>1664</v>
      </c>
      <c r="G118" s="31"/>
    </row>
    <row r="119" spans="1:14" s="15" customFormat="1" ht="14.5" x14ac:dyDescent="0.35">
      <c r="A119" s="7">
        <f>COUNTIF('BKL_Cleaned Data'!DL:DL,"1")</f>
        <v>1</v>
      </c>
      <c r="B119" s="7">
        <f>COUNTIF('BKL_Cleaned Data'!DM:DM,"1")</f>
        <v>0</v>
      </c>
      <c r="C119" s="7">
        <f>COUNTIF('BKL_Cleaned Data'!DN:DN,"1")</f>
        <v>0</v>
      </c>
      <c r="D119" s="7">
        <f>COUNTIF('BKL_Cleaned Data'!DO:DO,"1")</f>
        <v>0</v>
      </c>
      <c r="E119" s="7">
        <f>COUNTIF('BKL_Cleaned Data'!DP:DP,"1")</f>
        <v>28</v>
      </c>
      <c r="G119"/>
    </row>
    <row r="120" spans="1:14" s="15" customFormat="1" x14ac:dyDescent="0.3"/>
    <row r="121" spans="1:14" s="15" customFormat="1" x14ac:dyDescent="0.3"/>
    <row r="122" spans="1:14" s="15" customFormat="1" ht="15.5" x14ac:dyDescent="0.35">
      <c r="A122" s="38" t="s">
        <v>1734</v>
      </c>
    </row>
    <row r="123" spans="1:14" s="15" customFormat="1" ht="84" x14ac:dyDescent="0.35">
      <c r="A123" s="13" t="s">
        <v>1667</v>
      </c>
      <c r="B123" s="13" t="s">
        <v>1673</v>
      </c>
      <c r="C123" s="13" t="s">
        <v>1665</v>
      </c>
      <c r="D123" s="13" t="s">
        <v>1674</v>
      </c>
      <c r="E123" s="13" t="s">
        <v>1668</v>
      </c>
      <c r="F123" s="13" t="s">
        <v>1669</v>
      </c>
      <c r="G123" s="13" t="s">
        <v>1666</v>
      </c>
      <c r="H123" s="13" t="s">
        <v>1670</v>
      </c>
      <c r="I123" s="13" t="s">
        <v>1671</v>
      </c>
      <c r="J123" s="13" t="s">
        <v>1672</v>
      </c>
      <c r="K123" s="13" t="s">
        <v>1642</v>
      </c>
      <c r="L123" s="13" t="s">
        <v>1625</v>
      </c>
      <c r="N123" s="31"/>
    </row>
    <row r="124" spans="1:14" s="15" customFormat="1" x14ac:dyDescent="0.3">
      <c r="A124" s="7">
        <f>COUNTIF('BKL_Cleaned Data'!DS:DS,"1")</f>
        <v>13</v>
      </c>
      <c r="B124" s="7">
        <f>COUNTIF('BKL_Cleaned Data'!DT:DT,"1")</f>
        <v>20</v>
      </c>
      <c r="C124" s="7">
        <f>COUNTIF('BKL_Cleaned Data'!DU:DU,"1")</f>
        <v>5</v>
      </c>
      <c r="D124" s="7">
        <f>COUNTIF('BKL_Cleaned Data'!DV:DV,"1")</f>
        <v>3</v>
      </c>
      <c r="E124" s="7">
        <f>COUNTIF('BKL_Cleaned Data'!DW:DW,"1")</f>
        <v>0</v>
      </c>
      <c r="F124" s="7">
        <f>COUNTIF('BKL_Cleaned Data'!DX:DX,"1")</f>
        <v>0</v>
      </c>
      <c r="G124" s="7">
        <f>COUNTIF('BKL_Cleaned Data'!DY:DY,"1")</f>
        <v>0</v>
      </c>
      <c r="H124" s="7">
        <f>COUNTIF('BKL_Cleaned Data'!DZ:DZ,"1")</f>
        <v>5</v>
      </c>
      <c r="I124" s="7">
        <f>COUNTIF('BKL_Cleaned Data'!EA:EA,"1")</f>
        <v>21</v>
      </c>
      <c r="J124" s="7">
        <f>COUNTIF('BKL_Cleaned Data'!EB:EB,"1")</f>
        <v>0</v>
      </c>
      <c r="K124" s="7">
        <f>COUNTIF('BKL_Cleaned Data'!EC:EC,"1")</f>
        <v>0</v>
      </c>
      <c r="L124" s="7">
        <f>COUNTIF('BKL_Cleaned Data'!ED:ED,"1")</f>
        <v>2</v>
      </c>
    </row>
    <row r="125" spans="1:14" s="15" customFormat="1" x14ac:dyDescent="0.3"/>
    <row r="126" spans="1:14" s="15" customFormat="1" x14ac:dyDescent="0.3"/>
    <row r="127" spans="1:14" s="15" customFormat="1" ht="15.5" x14ac:dyDescent="0.35">
      <c r="A127" s="38" t="s">
        <v>1735</v>
      </c>
    </row>
    <row r="128" spans="1:14" s="15" customFormat="1" ht="42" x14ac:dyDescent="0.3">
      <c r="A128" s="13" t="s">
        <v>1647</v>
      </c>
      <c r="B128" s="13" t="s">
        <v>1675</v>
      </c>
      <c r="C128" s="13" t="s">
        <v>1676</v>
      </c>
      <c r="D128" s="13" t="s">
        <v>1650</v>
      </c>
      <c r="E128" s="13" t="s">
        <v>1651</v>
      </c>
      <c r="F128" s="13" t="s">
        <v>1677</v>
      </c>
      <c r="G128" s="13" t="s">
        <v>1678</v>
      </c>
      <c r="H128" s="13" t="s">
        <v>1679</v>
      </c>
      <c r="I128" s="13" t="s">
        <v>1680</v>
      </c>
      <c r="J128" s="13" t="s">
        <v>1664</v>
      </c>
      <c r="K128" s="13" t="s">
        <v>1642</v>
      </c>
      <c r="L128" s="13" t="s">
        <v>1625</v>
      </c>
    </row>
    <row r="129" spans="1:18" s="15" customFormat="1" x14ac:dyDescent="0.3">
      <c r="A129" s="32">
        <f>COUNTIF('BKL_Cleaned Data'!EG:EG,"1")</f>
        <v>4</v>
      </c>
      <c r="B129" s="32">
        <f>COUNTIF('BKL_Cleaned Data'!EH:EH,"1")</f>
        <v>2</v>
      </c>
      <c r="C129" s="32">
        <f>COUNTIF('BKL_Cleaned Data'!EI:EI,"1")</f>
        <v>1</v>
      </c>
      <c r="D129" s="32">
        <f>COUNTIF('BKL_Cleaned Data'!EJ:EJ,"1")</f>
        <v>3</v>
      </c>
      <c r="E129" s="32">
        <f>COUNTIF('BKL_Cleaned Data'!EK:EK,"1")</f>
        <v>3</v>
      </c>
      <c r="F129" s="32">
        <f>COUNTIF('BKL_Cleaned Data'!EL:EL,"1")</f>
        <v>2</v>
      </c>
      <c r="G129" s="32">
        <f>COUNTIF('BKL_Cleaned Data'!EM:EM,"1")</f>
        <v>6</v>
      </c>
      <c r="H129" s="32">
        <f>COUNTIF('BKL_Cleaned Data'!EN:EN,"1")</f>
        <v>2</v>
      </c>
      <c r="I129" s="32">
        <f>COUNTIF('BKL_Cleaned Data'!EO:EO,"1")</f>
        <v>0</v>
      </c>
      <c r="J129" s="32">
        <f>COUNTIF('BKL_Cleaned Data'!EP:EP,"1")</f>
        <v>11</v>
      </c>
      <c r="K129" s="32">
        <f>COUNTIF('BKL_Cleaned Data'!EQ:EQ,"1")</f>
        <v>0</v>
      </c>
      <c r="L129" s="32">
        <f>COUNTIF('BKL_Cleaned Data'!ER:ER,"1")</f>
        <v>0</v>
      </c>
    </row>
    <row r="130" spans="1:18" s="15" customFormat="1" x14ac:dyDescent="0.3"/>
    <row r="131" spans="1:18" s="15" customFormat="1" x14ac:dyDescent="0.3"/>
    <row r="132" spans="1:18" s="15" customFormat="1" ht="15.5" x14ac:dyDescent="0.35">
      <c r="A132" s="38" t="s">
        <v>1778</v>
      </c>
    </row>
    <row r="133" spans="1:18" s="15" customFormat="1" x14ac:dyDescent="0.3">
      <c r="A133" s="7"/>
      <c r="B133" s="13" t="s">
        <v>1612</v>
      </c>
      <c r="C133" s="13" t="s">
        <v>1611</v>
      </c>
    </row>
    <row r="134" spans="1:18" s="15" customFormat="1" x14ac:dyDescent="0.3">
      <c r="A134" s="7" t="s">
        <v>1609</v>
      </c>
      <c r="B134" s="32">
        <f>COUNTIF('BKL_Cleaned Data'!ET:ET,"OUI")</f>
        <v>2</v>
      </c>
      <c r="C134" s="32">
        <f>COUNTIF('BKL_Cleaned Data'!ET:ET,"non")</f>
        <v>27</v>
      </c>
    </row>
    <row r="135" spans="1:18" s="15" customFormat="1" x14ac:dyDescent="0.3">
      <c r="A135" s="7" t="s">
        <v>1610</v>
      </c>
      <c r="B135" s="50">
        <f>(B134/$B$3)</f>
        <v>6.8965517241379309E-2</v>
      </c>
      <c r="C135" s="50">
        <f>(C134/$B$3)</f>
        <v>0.93103448275862066</v>
      </c>
    </row>
    <row r="136" spans="1:18" s="15" customFormat="1" x14ac:dyDescent="0.3"/>
    <row r="137" spans="1:18" s="15" customFormat="1" x14ac:dyDescent="0.3">
      <c r="B137" s="24" t="s">
        <v>1681</v>
      </c>
    </row>
    <row r="138" spans="1:18" s="15" customFormat="1" ht="14.5" x14ac:dyDescent="0.35">
      <c r="B138" s="17" t="s">
        <v>1682</v>
      </c>
      <c r="C138" s="17" t="s">
        <v>1683</v>
      </c>
      <c r="D138" s="17" t="s">
        <v>1675</v>
      </c>
      <c r="E138" s="17" t="s">
        <v>1676</v>
      </c>
      <c r="F138" s="17" t="s">
        <v>1651</v>
      </c>
      <c r="G138" s="17" t="s">
        <v>1642</v>
      </c>
      <c r="H138" s="17" t="s">
        <v>1607</v>
      </c>
      <c r="I138" s="31"/>
      <c r="J138" s="31"/>
      <c r="K138" s="31"/>
    </row>
    <row r="139" spans="1:18" s="15" customFormat="1" x14ac:dyDescent="0.3">
      <c r="B139" s="8">
        <f>COUNTIF('BKL_Cleaned Data'!EV:EV,"1")</f>
        <v>0</v>
      </c>
      <c r="C139" s="8">
        <f>COUNTIF('BKL_Cleaned Data'!EW:EW,"1")</f>
        <v>0</v>
      </c>
      <c r="D139" s="8">
        <f>COUNTIF('BKL_Cleaned Data'!EX:EX,"1")</f>
        <v>0</v>
      </c>
      <c r="E139" s="8">
        <f>COUNTIF('BKL_Cleaned Data'!EY:EY,"1")</f>
        <v>0</v>
      </c>
      <c r="F139" s="8">
        <f>COUNTIF('BKL_Cleaned Data'!EZ:EZ,"1")</f>
        <v>1</v>
      </c>
      <c r="G139" s="8">
        <f>COUNTIF('BKL_Cleaned Data'!FA:FA,"1")</f>
        <v>0</v>
      </c>
      <c r="H139" s="8">
        <f>COUNTIF('BKL_Cleaned Data'!FB:FB,"1")</f>
        <v>1</v>
      </c>
    </row>
    <row r="140" spans="1:18" s="15" customFormat="1" x14ac:dyDescent="0.3">
      <c r="B140" s="12">
        <f>B139/$B$134</f>
        <v>0</v>
      </c>
      <c r="C140" s="12">
        <f t="shared" ref="C140:H140" si="3">C139/$B$134</f>
        <v>0</v>
      </c>
      <c r="D140" s="12">
        <f t="shared" si="3"/>
        <v>0</v>
      </c>
      <c r="E140" s="12">
        <f t="shared" si="3"/>
        <v>0</v>
      </c>
      <c r="F140" s="12">
        <f t="shared" si="3"/>
        <v>0.5</v>
      </c>
      <c r="G140" s="12">
        <f t="shared" si="3"/>
        <v>0</v>
      </c>
      <c r="H140" s="12">
        <f t="shared" si="3"/>
        <v>0.5</v>
      </c>
    </row>
    <row r="141" spans="1:18" s="15" customFormat="1" x14ac:dyDescent="0.3"/>
    <row r="142" spans="1:18" s="15" customFormat="1" x14ac:dyDescent="0.3">
      <c r="B142" s="24" t="s">
        <v>1684</v>
      </c>
    </row>
    <row r="143" spans="1:18" s="15" customFormat="1" ht="84" x14ac:dyDescent="0.35">
      <c r="B143" s="17" t="s">
        <v>1685</v>
      </c>
      <c r="C143" s="17" t="s">
        <v>1686</v>
      </c>
      <c r="D143" s="17" t="s">
        <v>1694</v>
      </c>
      <c r="E143" s="17" t="s">
        <v>1695</v>
      </c>
      <c r="F143" s="17" t="s">
        <v>1693</v>
      </c>
      <c r="G143" s="17" t="s">
        <v>1687</v>
      </c>
      <c r="H143" s="17" t="s">
        <v>1688</v>
      </c>
      <c r="I143" s="17" t="s">
        <v>1689</v>
      </c>
      <c r="J143" s="17" t="s">
        <v>1690</v>
      </c>
      <c r="K143" s="17" t="s">
        <v>1691</v>
      </c>
      <c r="L143" s="17" t="s">
        <v>1692</v>
      </c>
      <c r="M143" s="17" t="s">
        <v>1642</v>
      </c>
      <c r="N143" s="17" t="s">
        <v>1607</v>
      </c>
      <c r="P143" s="31"/>
      <c r="Q143" s="31"/>
      <c r="R143" s="1"/>
    </row>
    <row r="144" spans="1:18" s="15" customFormat="1" x14ac:dyDescent="0.3">
      <c r="B144" s="32">
        <f>COUNTIF('BKL_Cleaned Data'!FE:FE,"1")</f>
        <v>0</v>
      </c>
      <c r="C144" s="32">
        <f>COUNTIF('BKL_Cleaned Data'!FF:FF,"1")</f>
        <v>0</v>
      </c>
      <c r="D144" s="32">
        <f>COUNTIF('BKL_Cleaned Data'!FG:FG,"1")</f>
        <v>0</v>
      </c>
      <c r="E144" s="32">
        <f>COUNTIF('BKL_Cleaned Data'!FH:FH,"1")</f>
        <v>0</v>
      </c>
      <c r="F144" s="32">
        <f>COUNTIF('BKL_Cleaned Data'!FI:FI,"1")</f>
        <v>0</v>
      </c>
      <c r="G144" s="32">
        <f>COUNTIF('BKL_Cleaned Data'!FJ:FJ,"1")</f>
        <v>0</v>
      </c>
      <c r="H144" s="32">
        <f>COUNTIF('BKL_Cleaned Data'!FK:FK,"1")</f>
        <v>1</v>
      </c>
      <c r="I144" s="32">
        <f>COUNTIF('BKL_Cleaned Data'!FL:FL,"1")</f>
        <v>0</v>
      </c>
      <c r="J144" s="32">
        <f>COUNTIF('BKL_Cleaned Data'!FM:FM,"1")</f>
        <v>0</v>
      </c>
      <c r="K144" s="32">
        <f>COUNTIF('BKL_Cleaned Data'!FN:FN,"1")</f>
        <v>1</v>
      </c>
      <c r="L144" s="32">
        <f>COUNTIF('BKL_Cleaned Data'!FO:FO,"1")</f>
        <v>0</v>
      </c>
      <c r="M144" s="32">
        <f>COUNTIF('BKL_Cleaned Data'!FP:FP,"1")</f>
        <v>0</v>
      </c>
      <c r="N144" s="32">
        <f>COUNTIF('BKL_Cleaned Data'!FQ:FQ,"1")</f>
        <v>1</v>
      </c>
    </row>
    <row r="145" spans="1:13" s="15" customFormat="1" x14ac:dyDescent="0.3"/>
    <row r="146" spans="1:13" s="15" customFormat="1" x14ac:dyDescent="0.3">
      <c r="B146" s="24" t="s">
        <v>2215</v>
      </c>
    </row>
    <row r="147" spans="1:13" s="15" customFormat="1" x14ac:dyDescent="0.3">
      <c r="B147" s="17" t="s">
        <v>1612</v>
      </c>
      <c r="C147" s="17" t="s">
        <v>1611</v>
      </c>
    </row>
    <row r="148" spans="1:13" s="15" customFormat="1" x14ac:dyDescent="0.3">
      <c r="B148" s="8">
        <f>COUNTIF('BKL_Cleaned Data'!FS:FS,"OUI")</f>
        <v>2</v>
      </c>
      <c r="C148" s="8">
        <f>COUNTIF('BKL_Cleaned Data'!FS:FS,"non")</f>
        <v>0</v>
      </c>
    </row>
    <row r="149" spans="1:13" s="15" customFormat="1" x14ac:dyDescent="0.3">
      <c r="B149" s="12">
        <f>(B148/$B$134)</f>
        <v>1</v>
      </c>
      <c r="C149" s="12">
        <f>(C148/$B$134)</f>
        <v>0</v>
      </c>
    </row>
    <row r="150" spans="1:13" s="15" customFormat="1" x14ac:dyDescent="0.3"/>
    <row r="151" spans="1:13" s="15" customFormat="1" x14ac:dyDescent="0.3">
      <c r="C151" s="24" t="s">
        <v>1696</v>
      </c>
    </row>
    <row r="152" spans="1:13" s="15" customFormat="1" x14ac:dyDescent="0.3">
      <c r="C152" s="17" t="s">
        <v>1697</v>
      </c>
      <c r="D152" s="17" t="s">
        <v>1698</v>
      </c>
      <c r="E152" s="17" t="s">
        <v>1699</v>
      </c>
      <c r="F152" s="17" t="s">
        <v>1700</v>
      </c>
      <c r="G152" s="17" t="s">
        <v>1607</v>
      </c>
    </row>
    <row r="153" spans="1:13" s="15" customFormat="1" x14ac:dyDescent="0.3">
      <c r="C153" s="8">
        <f>COUNTIF('BKL_Cleaned Data'!FU:FU,"1")</f>
        <v>0</v>
      </c>
      <c r="D153" s="8">
        <f>COUNTIF('BKL_Cleaned Data'!FV:FV,"1")</f>
        <v>0</v>
      </c>
      <c r="E153" s="8">
        <f>COUNTIF('BKL_Cleaned Data'!FW:FW,"1")</f>
        <v>0</v>
      </c>
      <c r="F153" s="8">
        <f>COUNTIF('BKL_Cleaned Data'!FX:FX,"1")</f>
        <v>0</v>
      </c>
      <c r="G153" s="8">
        <f>COUNTIF('BKL_Cleaned Data'!FY:FY,"1")</f>
        <v>0</v>
      </c>
    </row>
    <row r="154" spans="1:13" s="15" customFormat="1" x14ac:dyDescent="0.3"/>
    <row r="155" spans="1:13" s="15" customFormat="1" x14ac:dyDescent="0.3"/>
    <row r="156" spans="1:13" s="15" customFormat="1" ht="15.5" x14ac:dyDescent="0.35">
      <c r="A156" s="14" t="s">
        <v>1736</v>
      </c>
    </row>
    <row r="157" spans="1:13" s="15" customFormat="1" x14ac:dyDescent="0.3"/>
    <row r="158" spans="1:13" s="15" customFormat="1" ht="112" x14ac:dyDescent="0.3">
      <c r="A158" s="13" t="s">
        <v>1685</v>
      </c>
      <c r="B158" s="13" t="s">
        <v>1686</v>
      </c>
      <c r="C158" s="13" t="s">
        <v>1694</v>
      </c>
      <c r="D158" s="13" t="s">
        <v>1695</v>
      </c>
      <c r="E158" s="13" t="s">
        <v>1693</v>
      </c>
      <c r="F158" s="13" t="s">
        <v>1687</v>
      </c>
      <c r="G158" s="13" t="s">
        <v>1688</v>
      </c>
      <c r="H158" s="13" t="s">
        <v>1689</v>
      </c>
      <c r="I158" s="13" t="s">
        <v>1690</v>
      </c>
      <c r="J158" s="13" t="s">
        <v>1691</v>
      </c>
      <c r="K158" s="13" t="s">
        <v>1692</v>
      </c>
      <c r="L158" s="13" t="s">
        <v>1642</v>
      </c>
      <c r="M158" s="13" t="s">
        <v>1607</v>
      </c>
    </row>
    <row r="159" spans="1:13" s="15" customFormat="1" x14ac:dyDescent="0.3">
      <c r="A159" s="32">
        <f>COUNTIF('BKL_Cleaned Data'!GB:GB,"1")</f>
        <v>4</v>
      </c>
      <c r="B159" s="32">
        <f>COUNTIF('BKL_Cleaned Data'!GC:GC,"1")</f>
        <v>19</v>
      </c>
      <c r="C159" s="32">
        <f>COUNTIF('BKL_Cleaned Data'!GD:GD,"1")</f>
        <v>22</v>
      </c>
      <c r="D159" s="32">
        <f>COUNTIF('BKL_Cleaned Data'!GE:GE,"1")</f>
        <v>2</v>
      </c>
      <c r="E159" s="32">
        <f>COUNTIF('BKL_Cleaned Data'!GF:GF,"1")</f>
        <v>9</v>
      </c>
      <c r="F159" s="32">
        <f>COUNTIF('BKL_Cleaned Data'!GG:GG,"1")</f>
        <v>6</v>
      </c>
      <c r="G159" s="32">
        <f>COUNTIF('BKL_Cleaned Data'!GH:GH,"1")</f>
        <v>18</v>
      </c>
      <c r="H159" s="32">
        <f>COUNTIF('BKL_Cleaned Data'!GI:GI,"1")</f>
        <v>4</v>
      </c>
      <c r="I159" s="32">
        <f>COUNTIF('BKL_Cleaned Data'!GJ:GJ,"1")</f>
        <v>6</v>
      </c>
      <c r="J159" s="32">
        <f>COUNTIF('BKL_Cleaned Data'!GK:GK,"1")</f>
        <v>8</v>
      </c>
      <c r="K159" s="32">
        <f>COUNTIF('BKL_Cleaned Data'!GL:GL,"1")</f>
        <v>15</v>
      </c>
      <c r="L159" s="32">
        <f>COUNTIF('BKL_Cleaned Data'!GM:GM,"1")</f>
        <v>0</v>
      </c>
      <c r="M159" s="32">
        <f>COUNTIF('BKL_Cleaned Data'!GN:GN,"1")</f>
        <v>0</v>
      </c>
    </row>
    <row r="160" spans="1:13" s="15" customFormat="1" x14ac:dyDescent="0.3"/>
    <row r="161" s="15" customFormat="1" x14ac:dyDescent="0.3"/>
    <row r="162" s="15" customFormat="1" x14ac:dyDescent="0.3"/>
    <row r="163" s="15" customFormat="1" x14ac:dyDescent="0.3"/>
    <row r="164" s="15" customFormat="1" x14ac:dyDescent="0.3"/>
    <row r="165" s="15" customFormat="1" x14ac:dyDescent="0.3"/>
    <row r="166" s="15" customFormat="1" x14ac:dyDescent="0.3"/>
    <row r="167" s="15" customFormat="1" x14ac:dyDescent="0.3"/>
    <row r="168" s="15" customFormat="1" x14ac:dyDescent="0.3"/>
    <row r="169" s="15" customFormat="1" x14ac:dyDescent="0.3"/>
    <row r="170" s="15" customFormat="1" x14ac:dyDescent="0.3"/>
    <row r="171" s="15" customFormat="1" x14ac:dyDescent="0.3"/>
    <row r="172" s="15" customFormat="1" x14ac:dyDescent="0.3"/>
    <row r="173" s="15" customFormat="1" x14ac:dyDescent="0.3"/>
    <row r="174" s="15" customFormat="1" x14ac:dyDescent="0.3"/>
    <row r="175" s="15" customFormat="1" x14ac:dyDescent="0.3"/>
    <row r="176" s="15" customFormat="1" x14ac:dyDescent="0.3"/>
    <row r="177" s="15" customFormat="1" x14ac:dyDescent="0.3"/>
    <row r="178" s="15" customFormat="1" x14ac:dyDescent="0.3"/>
    <row r="179" s="15" customFormat="1" x14ac:dyDescent="0.3"/>
    <row r="180" s="15" customFormat="1" x14ac:dyDescent="0.3"/>
    <row r="181" s="15" customFormat="1" x14ac:dyDescent="0.3"/>
    <row r="182" s="15" customFormat="1" x14ac:dyDescent="0.3"/>
    <row r="183" s="15" customFormat="1" x14ac:dyDescent="0.3"/>
    <row r="184" s="15" customFormat="1" x14ac:dyDescent="0.3"/>
    <row r="185" s="15" customFormat="1" x14ac:dyDescent="0.3"/>
    <row r="186" s="15" customFormat="1" x14ac:dyDescent="0.3"/>
    <row r="187" s="15" customFormat="1" x14ac:dyDescent="0.3"/>
    <row r="188" s="15" customFormat="1" x14ac:dyDescent="0.3"/>
    <row r="189" s="15" customFormat="1" x14ac:dyDescent="0.3"/>
    <row r="190" s="15" customFormat="1" x14ac:dyDescent="0.3"/>
    <row r="191" s="15" customFormat="1" x14ac:dyDescent="0.3"/>
    <row r="192" s="15" customFormat="1" x14ac:dyDescent="0.3"/>
    <row r="193" s="15" customFormat="1" x14ac:dyDescent="0.3"/>
    <row r="194" s="15" customFormat="1" x14ac:dyDescent="0.3"/>
    <row r="195" s="15" customFormat="1" x14ac:dyDescent="0.3"/>
    <row r="196" s="15" customFormat="1" x14ac:dyDescent="0.3"/>
    <row r="197" s="15" customFormat="1" x14ac:dyDescent="0.3"/>
    <row r="198" s="15" customFormat="1" x14ac:dyDescent="0.3"/>
    <row r="199" s="15" customFormat="1" x14ac:dyDescent="0.3"/>
    <row r="200" s="15" customFormat="1" x14ac:dyDescent="0.3"/>
    <row r="201" s="15" customFormat="1" x14ac:dyDescent="0.3"/>
    <row r="202" s="15" customFormat="1" x14ac:dyDescent="0.3"/>
    <row r="203" s="15" customFormat="1" x14ac:dyDescent="0.3"/>
    <row r="204" s="15" customFormat="1" x14ac:dyDescent="0.3"/>
    <row r="205" s="15" customFormat="1" x14ac:dyDescent="0.3"/>
    <row r="206" s="15" customFormat="1" x14ac:dyDescent="0.3"/>
    <row r="207" s="15" customFormat="1" x14ac:dyDescent="0.3"/>
    <row r="208" s="15" customFormat="1" x14ac:dyDescent="0.3"/>
    <row r="209" spans="1:10" s="15" customFormat="1" x14ac:dyDescent="0.3"/>
    <row r="210" spans="1:10" s="15" customFormat="1" x14ac:dyDescent="0.3"/>
    <row r="211" spans="1:10" s="15" customFormat="1" x14ac:dyDescent="0.3"/>
    <row r="212" spans="1:10" s="15" customFormat="1" x14ac:dyDescent="0.3"/>
    <row r="213" spans="1:10" s="15" customFormat="1" x14ac:dyDescent="0.3"/>
    <row r="214" spans="1:10" s="15" customFormat="1" x14ac:dyDescent="0.3"/>
    <row r="215" spans="1:10" s="15" customFormat="1" x14ac:dyDescent="0.3">
      <c r="A215" s="1"/>
      <c r="B215" s="1"/>
      <c r="C215" s="1"/>
      <c r="D215" s="1"/>
      <c r="E215" s="1"/>
      <c r="F215" s="1"/>
      <c r="G215" s="1"/>
      <c r="H215" s="1"/>
      <c r="I215" s="1"/>
      <c r="J215" s="1"/>
    </row>
  </sheetData>
  <conditionalFormatting sqref="A124:L124">
    <cfRule type="colorScale" priority="24">
      <colorScale>
        <cfvo type="min"/>
        <cfvo type="max"/>
        <color theme="6" tint="0.79998168889431442"/>
        <color theme="5" tint="0.39997558519241921"/>
      </colorScale>
    </cfRule>
  </conditionalFormatting>
  <conditionalFormatting sqref="A129:L129">
    <cfRule type="colorScale" priority="23">
      <colorScale>
        <cfvo type="min"/>
        <cfvo type="max"/>
        <color theme="6" tint="0.79998168889431442"/>
        <color theme="5" tint="0.39997558519241921"/>
      </colorScale>
    </cfRule>
  </conditionalFormatting>
  <conditionalFormatting sqref="A119:E119">
    <cfRule type="colorScale" priority="22">
      <colorScale>
        <cfvo type="min"/>
        <cfvo type="max"/>
        <color theme="6" tint="0.79998168889431442"/>
        <color theme="5" tint="0.39997558519241921"/>
      </colorScale>
    </cfRule>
  </conditionalFormatting>
  <conditionalFormatting sqref="B144:N144">
    <cfRule type="colorScale" priority="21">
      <colorScale>
        <cfvo type="min"/>
        <cfvo type="max"/>
        <color theme="6" tint="0.79998168889431442"/>
        <color theme="5" tint="0.39997558519241921"/>
      </colorScale>
    </cfRule>
  </conditionalFormatting>
  <conditionalFormatting sqref="C153:G153">
    <cfRule type="colorScale" priority="20">
      <colorScale>
        <cfvo type="min"/>
        <cfvo type="max"/>
        <color theme="6" tint="0.79998168889431442"/>
        <color theme="5" tint="0.39997558519241921"/>
      </colorScale>
    </cfRule>
  </conditionalFormatting>
  <conditionalFormatting sqref="A159:M159">
    <cfRule type="colorScale" priority="19">
      <colorScale>
        <cfvo type="min"/>
        <cfvo type="max"/>
        <color theme="6" tint="0.79998168889431442"/>
        <color theme="5" tint="0.39997558519241921"/>
      </colorScale>
    </cfRule>
  </conditionalFormatting>
  <conditionalFormatting sqref="C96:H96">
    <cfRule type="colorScale" priority="17">
      <colorScale>
        <cfvo type="min"/>
        <cfvo type="max"/>
        <color theme="6" tint="0.79998168889431442"/>
        <color theme="5" tint="0.39997558519241921"/>
      </colorScale>
    </cfRule>
    <cfRule type="colorScale" priority="18">
      <colorScale>
        <cfvo type="min"/>
        <cfvo type="max"/>
        <color theme="6" tint="0.39997558519241921"/>
        <color theme="5" tint="0.39997558519241921"/>
      </colorScale>
    </cfRule>
  </conditionalFormatting>
  <conditionalFormatting sqref="C100:H100">
    <cfRule type="colorScale" priority="16">
      <colorScale>
        <cfvo type="min"/>
        <cfvo type="max"/>
        <color theme="6" tint="0.79998168889431442"/>
        <color theme="5" tint="0.39997558519241921"/>
      </colorScale>
    </cfRule>
  </conditionalFormatting>
  <conditionalFormatting sqref="B110:F110">
    <cfRule type="colorScale" priority="15">
      <colorScale>
        <cfvo type="min"/>
        <cfvo type="max"/>
        <color theme="6" tint="0.79998168889431442"/>
        <color theme="5" tint="0.39997558519241921"/>
      </colorScale>
    </cfRule>
  </conditionalFormatting>
  <conditionalFormatting sqref="A12:I12">
    <cfRule type="colorScale" priority="14">
      <colorScale>
        <cfvo type="min"/>
        <cfvo type="max"/>
        <color theme="6" tint="0.79998168889431442"/>
        <color theme="5" tint="0.39997558519241921"/>
      </colorScale>
    </cfRule>
  </conditionalFormatting>
  <conditionalFormatting sqref="C26:K26">
    <cfRule type="colorScale" priority="13">
      <colorScale>
        <cfvo type="min"/>
        <cfvo type="max"/>
        <color theme="6" tint="0.79998168889431442"/>
        <color theme="5" tint="0.39997558519241921"/>
      </colorScale>
    </cfRule>
  </conditionalFormatting>
  <conditionalFormatting sqref="D37:F37">
    <cfRule type="colorScale" priority="12">
      <colorScale>
        <cfvo type="min"/>
        <cfvo type="max"/>
        <color theme="6" tint="0.79998168889431442"/>
        <color theme="5" tint="0.39997558519241921"/>
      </colorScale>
    </cfRule>
  </conditionalFormatting>
  <conditionalFormatting sqref="A45:G45">
    <cfRule type="colorScale" priority="11">
      <colorScale>
        <cfvo type="min"/>
        <cfvo type="max"/>
        <color theme="6" tint="0.79998168889431442"/>
        <color theme="5" tint="0.39997558519241921"/>
      </colorScale>
    </cfRule>
  </conditionalFormatting>
  <conditionalFormatting sqref="B49:C49">
    <cfRule type="colorScale" priority="10">
      <colorScale>
        <cfvo type="min"/>
        <cfvo type="max"/>
        <color theme="6" tint="0.79998168889431442"/>
        <color theme="5" tint="0.39997558519241921"/>
      </colorScale>
    </cfRule>
  </conditionalFormatting>
  <conditionalFormatting sqref="B65:I65">
    <cfRule type="colorScale" priority="9">
      <colorScale>
        <cfvo type="min"/>
        <cfvo type="max"/>
        <color theme="6" tint="0.79998168889431442"/>
        <color theme="5" tint="0.39997558519241921"/>
      </colorScale>
    </cfRule>
  </conditionalFormatting>
  <conditionalFormatting sqref="B70:H70">
    <cfRule type="colorScale" priority="8">
      <colorScale>
        <cfvo type="min"/>
        <cfvo type="max"/>
        <color theme="6" tint="0.79998168889431442"/>
        <color theme="5" tint="0.39997558519241921"/>
      </colorScale>
    </cfRule>
  </conditionalFormatting>
  <conditionalFormatting sqref="B134:C134">
    <cfRule type="colorScale" priority="7">
      <colorScale>
        <cfvo type="min"/>
        <cfvo type="max"/>
        <color theme="6" tint="0.79998168889431442"/>
        <color theme="5" tint="0.39997558519241921"/>
      </colorScale>
    </cfRule>
  </conditionalFormatting>
  <conditionalFormatting sqref="B6:G6">
    <cfRule type="colorScale" priority="6">
      <colorScale>
        <cfvo type="min"/>
        <cfvo type="max"/>
        <color theme="6" tint="0.79998168889431442"/>
        <color theme="5" tint="0.39997558519241921"/>
      </colorScale>
    </cfRule>
  </conditionalFormatting>
  <conditionalFormatting sqref="B16:C16">
    <cfRule type="colorScale" priority="5">
      <colorScale>
        <cfvo type="min"/>
        <cfvo type="max"/>
        <color theme="6" tint="0.79998168889431442"/>
        <color theme="5" tint="0.39997558519241921"/>
      </colorScale>
    </cfRule>
  </conditionalFormatting>
  <conditionalFormatting sqref="B32:C32">
    <cfRule type="colorScale" priority="4">
      <colorScale>
        <cfvo type="min"/>
        <cfvo type="max"/>
        <color theme="6" tint="0.79998168889431442"/>
        <color theme="5" tint="0.39997558519241921"/>
      </colorScale>
    </cfRule>
  </conditionalFormatting>
  <conditionalFormatting sqref="B55:C55">
    <cfRule type="colorScale" priority="3">
      <colorScale>
        <cfvo type="min"/>
        <cfvo type="max"/>
        <color theme="6" tint="0.79998168889431442"/>
        <color theme="5" tint="0.39997558519241921"/>
      </colorScale>
    </cfRule>
  </conditionalFormatting>
  <conditionalFormatting sqref="B78:C78">
    <cfRule type="colorScale" priority="2">
      <colorScale>
        <cfvo type="min"/>
        <cfvo type="max"/>
        <color theme="6" tint="0.79998168889431442"/>
        <color theme="5" tint="0.39997558519241921"/>
      </colorScale>
    </cfRule>
  </conditionalFormatting>
  <conditionalFormatting sqref="B105:C105">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79998168889431442"/>
  </sheetPr>
  <dimension ref="A1:P167"/>
  <sheetViews>
    <sheetView zoomScale="80" zoomScaleNormal="80" workbookViewId="0">
      <selection activeCell="D142" sqref="D142"/>
    </sheetView>
  </sheetViews>
  <sheetFormatPr defaultRowHeight="14" x14ac:dyDescent="0.3"/>
  <cols>
    <col min="1" max="1" width="12.26953125" style="15" bestFit="1" customWidth="1"/>
    <col min="2" max="2" width="12.6328125" style="15" customWidth="1"/>
    <col min="3" max="3" width="13.90625" style="15" customWidth="1"/>
    <col min="4" max="4" width="14.6328125" style="15" customWidth="1"/>
    <col min="5" max="5" width="11.453125" style="15" customWidth="1"/>
    <col min="6" max="6" width="10.54296875" style="15" customWidth="1"/>
    <col min="7" max="16384" width="8.7265625" style="15"/>
  </cols>
  <sheetData>
    <row r="1" spans="1:9" ht="15.5" x14ac:dyDescent="0.35">
      <c r="A1" s="14" t="s">
        <v>1729</v>
      </c>
    </row>
    <row r="2" spans="1:9" ht="15.5" x14ac:dyDescent="0.35">
      <c r="A2" s="38" t="s">
        <v>2243</v>
      </c>
      <c r="B2" s="28">
        <f>COUNTIFS('BKL_Cleaned Data'!M:M,"education",'BKL_Cleaned Data'!J:J,"bakala")</f>
        <v>3</v>
      </c>
    </row>
    <row r="3" spans="1:9" ht="15.5" x14ac:dyDescent="0.35">
      <c r="A3" s="38"/>
      <c r="B3" s="28"/>
    </row>
    <row r="4" spans="1:9" ht="15.5" x14ac:dyDescent="0.35">
      <c r="A4" s="38" t="s">
        <v>2296</v>
      </c>
    </row>
    <row r="5" spans="1:9" x14ac:dyDescent="0.3">
      <c r="A5" s="7"/>
      <c r="B5" s="13" t="s">
        <v>1701</v>
      </c>
      <c r="C5" s="13" t="s">
        <v>1702</v>
      </c>
      <c r="D5" s="13" t="s">
        <v>1703</v>
      </c>
    </row>
    <row r="6" spans="1:9" x14ac:dyDescent="0.3">
      <c r="A6" s="7" t="s">
        <v>1609</v>
      </c>
      <c r="B6" s="8">
        <f>COUNTIF('BKL_Cleaned Data'!YO2:YO40,"public")</f>
        <v>3</v>
      </c>
      <c r="C6" s="8">
        <f>COUNTIF('BKL_Cleaned Data'!YO:YO,"prive")</f>
        <v>0</v>
      </c>
      <c r="D6" s="8">
        <f>COUNTIF('BKL_Cleaned Data'!YO:YO,"religieux")+COUNTIF('BKL_Cleaned Data'!YO:YO,"ecac")</f>
        <v>0</v>
      </c>
    </row>
    <row r="7" spans="1:9" x14ac:dyDescent="0.3">
      <c r="A7" s="7" t="s">
        <v>1610</v>
      </c>
      <c r="B7" s="50">
        <f>(B6/$B$2)</f>
        <v>1</v>
      </c>
      <c r="C7" s="50">
        <f>(C6/$B$2)</f>
        <v>0</v>
      </c>
      <c r="D7" s="50">
        <f>(D6/$B$2)</f>
        <v>0</v>
      </c>
    </row>
    <row r="9" spans="1:9" ht="15.5" x14ac:dyDescent="0.35">
      <c r="A9" s="14" t="s">
        <v>1718</v>
      </c>
    </row>
    <row r="10" spans="1:9" ht="15.5" x14ac:dyDescent="0.35">
      <c r="A10" s="38" t="s">
        <v>2297</v>
      </c>
    </row>
    <row r="11" spans="1:9" ht="28" x14ac:dyDescent="0.3">
      <c r="A11" s="7"/>
      <c r="B11" s="13" t="s">
        <v>1704</v>
      </c>
      <c r="C11" s="13" t="s">
        <v>1705</v>
      </c>
      <c r="D11" s="13" t="s">
        <v>1706</v>
      </c>
      <c r="E11" s="13" t="s">
        <v>1625</v>
      </c>
    </row>
    <row r="12" spans="1:9" x14ac:dyDescent="0.3">
      <c r="A12" s="7" t="s">
        <v>1609</v>
      </c>
      <c r="B12" s="8">
        <f>COUNTIF('BKL_Cleaned Data'!YQ:YQ,"durable")</f>
        <v>2</v>
      </c>
      <c r="C12" s="8">
        <f>COUNTIF('BKL_Cleaned Data'!YQ:YQ,"hangar")</f>
        <v>1</v>
      </c>
      <c r="D12" s="8">
        <f>COUNTIF('BKL_Cleaned Data'!YQ:YQ,"hangar_traditionnel")</f>
        <v>0</v>
      </c>
      <c r="E12" s="8">
        <f>COUNTIF('BKL_Cleaned Data'!YQ:YQ,"autre")</f>
        <v>0</v>
      </c>
    </row>
    <row r="13" spans="1:9" x14ac:dyDescent="0.3">
      <c r="A13" s="7" t="s">
        <v>1610</v>
      </c>
      <c r="B13" s="50">
        <f>B12/$B$2</f>
        <v>0.66666666666666663</v>
      </c>
      <c r="C13" s="50">
        <f>C12/$B$2</f>
        <v>0.33333333333333331</v>
      </c>
      <c r="D13" s="50">
        <f>D12/$B$2</f>
        <v>0</v>
      </c>
      <c r="E13" s="50">
        <f>E12/$B$2</f>
        <v>0</v>
      </c>
    </row>
    <row r="14" spans="1:9" ht="15.5" x14ac:dyDescent="0.35">
      <c r="A14" s="14"/>
    </row>
    <row r="15" spans="1:9" ht="15.5" x14ac:dyDescent="0.35">
      <c r="A15" s="38" t="s">
        <v>1741</v>
      </c>
    </row>
    <row r="16" spans="1:9" ht="42" x14ac:dyDescent="0.3">
      <c r="A16" s="27" t="s">
        <v>1646</v>
      </c>
      <c r="B16" s="13" t="s">
        <v>1647</v>
      </c>
      <c r="C16" s="13" t="s">
        <v>1648</v>
      </c>
      <c r="D16" s="13" t="s">
        <v>1649</v>
      </c>
      <c r="E16" s="13" t="s">
        <v>1650</v>
      </c>
      <c r="F16" s="13" t="s">
        <v>1651</v>
      </c>
      <c r="G16" s="13" t="s">
        <v>1652</v>
      </c>
      <c r="H16" s="13" t="s">
        <v>1642</v>
      </c>
      <c r="I16" s="13" t="s">
        <v>1625</v>
      </c>
    </row>
    <row r="17" spans="1:9" x14ac:dyDescent="0.3">
      <c r="A17" s="8">
        <f>COUNTIF('BKL_Cleaned Data'!ZA:ZA,"1")</f>
        <v>1</v>
      </c>
      <c r="B17" s="8">
        <f>COUNTIF('BKL_Cleaned Data'!ZB:ZB,"1")</f>
        <v>0</v>
      </c>
      <c r="C17" s="8">
        <f>COUNTIF('BKL_Cleaned Data'!ZC:ZC,"1")</f>
        <v>0</v>
      </c>
      <c r="D17" s="8">
        <f>COUNTIF('BKL_Cleaned Data'!ZD:ZD,"1")</f>
        <v>0</v>
      </c>
      <c r="E17" s="8">
        <f>COUNTIF('BKL_Cleaned Data'!ZE:ZE,"1")</f>
        <v>0</v>
      </c>
      <c r="F17" s="8">
        <f>COUNTIF('BKL_Cleaned Data'!ZF:ZF,"1")</f>
        <v>0</v>
      </c>
      <c r="G17" s="8">
        <f>COUNTIF('BKL_Cleaned Data'!ZG:ZG,"1")</f>
        <v>1</v>
      </c>
      <c r="H17" s="8">
        <f>COUNTIF('BKL_Cleaned Data'!ZH:ZH,"1")</f>
        <v>0</v>
      </c>
      <c r="I17" s="8">
        <f>COUNTIF('BKL_Cleaned Data'!ZI:ZI,"1")</f>
        <v>1</v>
      </c>
    </row>
    <row r="19" spans="1:9" ht="15.5" x14ac:dyDescent="0.35">
      <c r="A19" s="60" t="s">
        <v>1707</v>
      </c>
    </row>
    <row r="20" spans="1:9" x14ac:dyDescent="0.3">
      <c r="A20" s="28">
        <f>COUNTIF('BKL_Cleaned Data'!ZK:ZK,"&lt;2013")</f>
        <v>3</v>
      </c>
    </row>
    <row r="21" spans="1:9" ht="15.5" x14ac:dyDescent="0.35">
      <c r="A21" s="60" t="s">
        <v>1708</v>
      </c>
    </row>
    <row r="22" spans="1:9" x14ac:dyDescent="0.3">
      <c r="A22" s="28">
        <f>COUNTIF('BKL_Cleaned Data'!ZK:ZK,"&gt;2013")</f>
        <v>0</v>
      </c>
    </row>
    <row r="24" spans="1:9" ht="15.5" x14ac:dyDescent="0.35">
      <c r="A24" s="38" t="s">
        <v>1709</v>
      </c>
    </row>
    <row r="25" spans="1:9" x14ac:dyDescent="0.3">
      <c r="A25" s="7"/>
      <c r="B25" s="13" t="s">
        <v>1612</v>
      </c>
      <c r="C25" s="13" t="s">
        <v>1611</v>
      </c>
    </row>
    <row r="26" spans="1:9" x14ac:dyDescent="0.3">
      <c r="A26" s="7" t="s">
        <v>1609</v>
      </c>
      <c r="B26" s="8">
        <f>COUNTIF('BKL_Cleaned Data'!ZL:ZL,"Oui")</f>
        <v>2</v>
      </c>
      <c r="C26" s="8">
        <f>COUNTIF('BKL_Cleaned Data'!ZL:ZL,"non")</f>
        <v>1</v>
      </c>
    </row>
    <row r="27" spans="1:9" x14ac:dyDescent="0.3">
      <c r="A27" s="7" t="s">
        <v>1610</v>
      </c>
      <c r="B27" s="12">
        <f>B26/$B$2</f>
        <v>0.66666666666666663</v>
      </c>
      <c r="C27" s="12">
        <f>C26/$B$2</f>
        <v>0.33333333333333331</v>
      </c>
    </row>
    <row r="29" spans="1:9" x14ac:dyDescent="0.3">
      <c r="B29" s="15" t="s">
        <v>1710</v>
      </c>
    </row>
    <row r="30" spans="1:9" ht="77.5" customHeight="1" x14ac:dyDescent="0.3">
      <c r="B30" s="17" t="s">
        <v>1711</v>
      </c>
      <c r="C30" s="17" t="s">
        <v>1712</v>
      </c>
      <c r="D30" s="17" t="s">
        <v>1713</v>
      </c>
      <c r="E30" s="17" t="s">
        <v>1714</v>
      </c>
      <c r="F30" s="17" t="s">
        <v>1715</v>
      </c>
      <c r="G30" s="17" t="s">
        <v>1625</v>
      </c>
      <c r="H30" s="17" t="s">
        <v>1716</v>
      </c>
    </row>
    <row r="31" spans="1:9" x14ac:dyDescent="0.3">
      <c r="B31" s="7">
        <f>COUNTIF('BKL_Cleaned Data'!ZN:ZN,"1")</f>
        <v>1</v>
      </c>
      <c r="C31" s="7">
        <f>COUNTIF('BKL_Cleaned Data'!ZO:ZO,"1")</f>
        <v>1</v>
      </c>
      <c r="D31" s="7">
        <f>COUNTIF('BKL_Cleaned Data'!ZP:ZP,"1")</f>
        <v>1</v>
      </c>
      <c r="E31" s="7">
        <f>COUNTIF('BKL_Cleaned Data'!ZQ:ZQ,"1")</f>
        <v>0</v>
      </c>
      <c r="F31" s="7">
        <f>COUNTIF('BKL_Cleaned Data'!ZR:ZR,"1")</f>
        <v>1</v>
      </c>
      <c r="G31" s="7">
        <f>COUNTIF('BKL_Cleaned Data'!ZS:ZS,"1")</f>
        <v>1</v>
      </c>
      <c r="H31" s="7">
        <f>COUNTIF('BKL_Cleaned Data'!ZT:ZT,"1")</f>
        <v>0</v>
      </c>
    </row>
    <row r="34" spans="1:4" ht="15.5" x14ac:dyDescent="0.35">
      <c r="A34" s="38" t="s">
        <v>1719</v>
      </c>
    </row>
    <row r="35" spans="1:4" x14ac:dyDescent="0.3">
      <c r="A35" s="7"/>
      <c r="B35" s="13" t="s">
        <v>1612</v>
      </c>
      <c r="C35" s="13" t="s">
        <v>1611</v>
      </c>
    </row>
    <row r="36" spans="1:4" x14ac:dyDescent="0.3">
      <c r="A36" s="7" t="s">
        <v>1609</v>
      </c>
      <c r="B36" s="8">
        <f>COUNTIF('BKL_Cleaned Data'!ZY:ZY,"Oui")</f>
        <v>2</v>
      </c>
      <c r="C36" s="8">
        <f>COUNTIF('BKL_Cleaned Data'!ZY:ZY,"non")</f>
        <v>1</v>
      </c>
    </row>
    <row r="37" spans="1:4" x14ac:dyDescent="0.3">
      <c r="A37" s="7" t="s">
        <v>1610</v>
      </c>
      <c r="B37" s="50">
        <f>B36/$B$2</f>
        <v>0.66666666666666663</v>
      </c>
      <c r="C37" s="50">
        <f>C36/$B$2</f>
        <v>0.33333333333333331</v>
      </c>
    </row>
    <row r="39" spans="1:4" x14ac:dyDescent="0.3">
      <c r="B39" s="24" t="s">
        <v>1720</v>
      </c>
    </row>
    <row r="40" spans="1:4" x14ac:dyDescent="0.3">
      <c r="B40" s="28">
        <f>AVERAGE('BKL_Cleaned Data'!ZZ:ZZ)</f>
        <v>6</v>
      </c>
    </row>
    <row r="41" spans="1:4" x14ac:dyDescent="0.3">
      <c r="B41" s="24" t="s">
        <v>1721</v>
      </c>
    </row>
    <row r="42" spans="1:4" x14ac:dyDescent="0.3">
      <c r="B42" s="7"/>
      <c r="C42" s="17" t="s">
        <v>1612</v>
      </c>
      <c r="D42" s="17" t="s">
        <v>1611</v>
      </c>
    </row>
    <row r="43" spans="1:4" x14ac:dyDescent="0.3">
      <c r="B43" s="7" t="s">
        <v>1609</v>
      </c>
      <c r="C43" s="7">
        <f>COUNTIF('BKL_Cleaned Data'!AAA:AAA,"Oui")</f>
        <v>2</v>
      </c>
      <c r="D43" s="7">
        <f>COUNTIF('BKL_Cleaned Data'!AAA:AAA,"non")</f>
        <v>0</v>
      </c>
    </row>
    <row r="44" spans="1:4" x14ac:dyDescent="0.3">
      <c r="B44" s="7" t="s">
        <v>1610</v>
      </c>
      <c r="C44" s="12">
        <f>C43/$B$36</f>
        <v>1</v>
      </c>
      <c r="D44" s="12">
        <f>D43/$B$36</f>
        <v>0</v>
      </c>
    </row>
    <row r="45" spans="1:4" x14ac:dyDescent="0.3">
      <c r="C45" s="24" t="s">
        <v>1722</v>
      </c>
    </row>
    <row r="46" spans="1:4" x14ac:dyDescent="0.3">
      <c r="C46" s="28">
        <f>AVERAGE('BKL_Cleaned Data'!AAB:AAB)</f>
        <v>3</v>
      </c>
    </row>
    <row r="47" spans="1:4" x14ac:dyDescent="0.3">
      <c r="C47" s="24" t="s">
        <v>1723</v>
      </c>
    </row>
    <row r="48" spans="1:4" x14ac:dyDescent="0.3">
      <c r="C48" s="28">
        <f>AVERAGE('BKL_Cleaned Data'!AAD:AAD)</f>
        <v>3</v>
      </c>
    </row>
    <row r="49" spans="1:5" x14ac:dyDescent="0.3">
      <c r="B49" s="28"/>
    </row>
    <row r="50" spans="1:5" x14ac:dyDescent="0.3">
      <c r="B50" s="24" t="s">
        <v>1725</v>
      </c>
    </row>
    <row r="51" spans="1:5" x14ac:dyDescent="0.3">
      <c r="B51" s="7"/>
      <c r="C51" s="17" t="s">
        <v>1612</v>
      </c>
      <c r="D51" s="17" t="s">
        <v>1611</v>
      </c>
    </row>
    <row r="52" spans="1:5" x14ac:dyDescent="0.3">
      <c r="B52" s="7" t="s">
        <v>1609</v>
      </c>
      <c r="C52" s="7">
        <f>COUNTIF('BKL_Cleaned Data'!AAG:AAG,"Oui")</f>
        <v>0</v>
      </c>
      <c r="D52" s="7">
        <f>COUNTIF('BKL_Cleaned Data'!AAG:AAG,"non")</f>
        <v>2</v>
      </c>
    </row>
    <row r="53" spans="1:5" x14ac:dyDescent="0.3">
      <c r="B53" s="7" t="s">
        <v>1610</v>
      </c>
      <c r="C53" s="12">
        <f>C52/$B$36</f>
        <v>0</v>
      </c>
      <c r="D53" s="12">
        <f>D52/$B$36</f>
        <v>1</v>
      </c>
    </row>
    <row r="54" spans="1:5" x14ac:dyDescent="0.3">
      <c r="B54" s="24"/>
    </row>
    <row r="55" spans="1:5" ht="15.5" x14ac:dyDescent="0.35">
      <c r="A55" s="38" t="s">
        <v>1724</v>
      </c>
    </row>
    <row r="56" spans="1:5" x14ac:dyDescent="0.3">
      <c r="A56" s="7"/>
      <c r="B56" s="13" t="s">
        <v>1612</v>
      </c>
      <c r="C56" s="13" t="s">
        <v>1611</v>
      </c>
    </row>
    <row r="57" spans="1:5" x14ac:dyDescent="0.3">
      <c r="A57" s="7" t="s">
        <v>1609</v>
      </c>
      <c r="B57" s="8">
        <f>COUNTIF('BKL_Cleaned Data'!AAH:AAH,"Oui")</f>
        <v>3</v>
      </c>
      <c r="C57" s="8">
        <f>COUNTIF('BKL_Cleaned Data'!AAH:AAH,"non")</f>
        <v>0</v>
      </c>
    </row>
    <row r="58" spans="1:5" x14ac:dyDescent="0.3">
      <c r="A58" s="7" t="s">
        <v>1610</v>
      </c>
      <c r="B58" s="50">
        <f>B57/$B$2</f>
        <v>1</v>
      </c>
      <c r="C58" s="50">
        <f>C57/$B$2</f>
        <v>0</v>
      </c>
    </row>
    <row r="60" spans="1:5" x14ac:dyDescent="0.3">
      <c r="A60" s="28" t="s">
        <v>1737</v>
      </c>
    </row>
    <row r="61" spans="1:5" ht="15.5" x14ac:dyDescent="0.35">
      <c r="A61" s="38" t="s">
        <v>1717</v>
      </c>
      <c r="E61" s="24" t="s">
        <v>1738</v>
      </c>
    </row>
    <row r="62" spans="1:5" x14ac:dyDescent="0.3">
      <c r="A62" s="37">
        <f>AVERAGE('BKL_Cleaned Data'!ZV:ZV)</f>
        <v>3</v>
      </c>
      <c r="E62" s="25">
        <f>AVERAGE('BKL_Cleaned Data'!AAL:AAL)</f>
        <v>430</v>
      </c>
    </row>
    <row r="64" spans="1:5" x14ac:dyDescent="0.3">
      <c r="E64" s="24" t="s">
        <v>1739</v>
      </c>
    </row>
    <row r="65" spans="1:7" x14ac:dyDescent="0.3">
      <c r="E65" s="25">
        <f>AVERAGE('BKL_Cleaned Data'!AAM:AAM)</f>
        <v>191.66666666666666</v>
      </c>
    </row>
    <row r="66" spans="1:7" x14ac:dyDescent="0.3">
      <c r="E66" s="24" t="s">
        <v>1740</v>
      </c>
    </row>
    <row r="67" spans="1:7" x14ac:dyDescent="0.3">
      <c r="E67" s="25">
        <f>AVERAGE('BKL_Cleaned Data'!AAO:AAO)</f>
        <v>238.33333333333334</v>
      </c>
    </row>
    <row r="69" spans="1:7" ht="15.5" x14ac:dyDescent="0.35">
      <c r="A69" s="65" t="s">
        <v>1744</v>
      </c>
    </row>
    <row r="70" spans="1:7" x14ac:dyDescent="0.3">
      <c r="A70" s="7"/>
      <c r="B70" s="13" t="s">
        <v>1612</v>
      </c>
      <c r="C70" s="13" t="s">
        <v>1611</v>
      </c>
    </row>
    <row r="71" spans="1:7" x14ac:dyDescent="0.3">
      <c r="A71" s="7" t="s">
        <v>1609</v>
      </c>
      <c r="B71" s="8">
        <f>COUNTIF('BKL_Cleaned Data'!AAT:AAT,"Oui")</f>
        <v>3</v>
      </c>
      <c r="C71" s="8">
        <f>COUNTIF('BKL_Cleaned Data'!AAT:AAT,"non")</f>
        <v>0</v>
      </c>
    </row>
    <row r="72" spans="1:7" x14ac:dyDescent="0.3">
      <c r="A72" s="7" t="s">
        <v>1610</v>
      </c>
      <c r="B72" s="12">
        <f>B71/$B$2</f>
        <v>1</v>
      </c>
      <c r="C72" s="12">
        <f>C71/$B$2</f>
        <v>0</v>
      </c>
    </row>
    <row r="73" spans="1:7" x14ac:dyDescent="0.3">
      <c r="A73" s="39"/>
    </row>
    <row r="74" spans="1:7" x14ac:dyDescent="0.3">
      <c r="A74" s="39"/>
      <c r="B74" s="24" t="s">
        <v>1745</v>
      </c>
    </row>
    <row r="75" spans="1:7" ht="28" x14ac:dyDescent="0.3">
      <c r="A75" s="39"/>
      <c r="B75" s="17" t="s">
        <v>1746</v>
      </c>
      <c r="C75" s="17" t="s">
        <v>1747</v>
      </c>
      <c r="D75" s="17" t="s">
        <v>1748</v>
      </c>
      <c r="E75" s="17" t="s">
        <v>1636</v>
      </c>
    </row>
    <row r="76" spans="1:7" x14ac:dyDescent="0.3">
      <c r="A76" s="39"/>
      <c r="B76" s="32">
        <f>COUNTIF('BKL_Cleaned Data'!AAU:AAU,"peu_diminue")</f>
        <v>0</v>
      </c>
      <c r="C76" s="32">
        <f>COUNTIF('BKL_Cleaned Data'!AAU:AAU,"bcp_diminue")</f>
        <v>1</v>
      </c>
      <c r="D76" s="32">
        <f>COUNTIF('BKL_Cleaned Data'!AAU:AAU,"peu_augmente")</f>
        <v>0</v>
      </c>
      <c r="E76" s="32">
        <f>COUNTIF('BKL_Cleaned Data'!AAU:AAU,"bcp_augmente")</f>
        <v>2</v>
      </c>
    </row>
    <row r="78" spans="1:7" x14ac:dyDescent="0.3">
      <c r="B78" s="24" t="s">
        <v>1638</v>
      </c>
    </row>
    <row r="79" spans="1:7" ht="44" customHeight="1" x14ac:dyDescent="0.3">
      <c r="B79" s="17" t="s">
        <v>1750</v>
      </c>
      <c r="C79" s="17" t="s">
        <v>1751</v>
      </c>
      <c r="D79" s="17" t="s">
        <v>1752</v>
      </c>
      <c r="E79" s="17" t="s">
        <v>1753</v>
      </c>
      <c r="F79" s="17" t="s">
        <v>1642</v>
      </c>
      <c r="G79" s="17" t="s">
        <v>1607</v>
      </c>
    </row>
    <row r="80" spans="1:7" x14ac:dyDescent="0.3">
      <c r="B80" s="32">
        <f>COUNTIF('BKL_Cleaned Data'!AAW:AAW,"1")</f>
        <v>1</v>
      </c>
      <c r="C80" s="32">
        <f>COUNTIF('BKL_Cleaned Data'!AAX:AAX,"1")</f>
        <v>2</v>
      </c>
      <c r="D80" s="32">
        <f>COUNTIF('BKL_Cleaned Data'!AAY:AAY,"1")</f>
        <v>0</v>
      </c>
      <c r="E80" s="32">
        <f>COUNTIF('BKL_Cleaned Data'!AAZ:AAZ,"1")</f>
        <v>0</v>
      </c>
      <c r="F80" s="32">
        <f>COUNTIF('BKL_Cleaned Data'!ABA:ABA,"1")</f>
        <v>0</v>
      </c>
      <c r="G80" s="32">
        <f>COUNTIF('BKL_Cleaned Data'!ABB:ABB,"1")</f>
        <v>1</v>
      </c>
    </row>
    <row r="82" spans="1:8" x14ac:dyDescent="0.3">
      <c r="B82" s="24" t="s">
        <v>1749</v>
      </c>
    </row>
    <row r="83" spans="1:8" ht="70" x14ac:dyDescent="0.3">
      <c r="B83" s="17" t="s">
        <v>1754</v>
      </c>
      <c r="C83" s="17" t="s">
        <v>1755</v>
      </c>
      <c r="D83" s="17" t="s">
        <v>1756</v>
      </c>
      <c r="E83" s="17" t="s">
        <v>1757</v>
      </c>
      <c r="F83" s="17" t="s">
        <v>1758</v>
      </c>
      <c r="G83" s="17" t="s">
        <v>1642</v>
      </c>
      <c r="H83" s="17" t="s">
        <v>1625</v>
      </c>
    </row>
    <row r="84" spans="1:8" x14ac:dyDescent="0.3">
      <c r="B84" s="32">
        <f>COUNTIF('BKL_Cleaned Data'!ABE:ABE,"1")</f>
        <v>1</v>
      </c>
      <c r="C84" s="32">
        <f>COUNTIF('BKL_Cleaned Data'!ABF:ABF,"1")</f>
        <v>0</v>
      </c>
      <c r="D84" s="32">
        <f>COUNTIF('BKL_Cleaned Data'!ABG:ABG,"1")</f>
        <v>0</v>
      </c>
      <c r="E84" s="32">
        <f>COUNTIF('BKL_Cleaned Data'!ABH:ABH,"1")</f>
        <v>1</v>
      </c>
      <c r="F84" s="32">
        <f>COUNTIF('BKL_Cleaned Data'!ABI:ABI,"1")</f>
        <v>0</v>
      </c>
      <c r="G84" s="32">
        <f>COUNTIF('BKL_Cleaned Data'!ABJ:ABJ,"1")</f>
        <v>0</v>
      </c>
      <c r="H84" s="32">
        <f>COUNTIF('BKL_Cleaned Data'!ABK:ABK,"1")</f>
        <v>0</v>
      </c>
    </row>
    <row r="87" spans="1:8" ht="15.5" x14ac:dyDescent="0.35">
      <c r="A87" s="38" t="s">
        <v>1764</v>
      </c>
      <c r="D87" s="24" t="s">
        <v>2222</v>
      </c>
      <c r="E87" s="24"/>
      <c r="F87" s="24" t="s">
        <v>2223</v>
      </c>
    </row>
    <row r="88" spans="1:8" x14ac:dyDescent="0.3">
      <c r="A88" s="37">
        <f>AVERAGE('BKL_Cleaned Data'!ABM:ABM)</f>
        <v>0.33333333333333331</v>
      </c>
      <c r="D88" s="37">
        <f>AVERAGE('BKL_Cleaned Data'!ABN:ABN)</f>
        <v>0</v>
      </c>
      <c r="F88" s="37">
        <f>AVERAGE('BKL_Cleaned Data'!ABP:ABP)</f>
        <v>0.33333333333333331</v>
      </c>
    </row>
    <row r="89" spans="1:8" x14ac:dyDescent="0.3">
      <c r="A89" s="37"/>
    </row>
    <row r="90" spans="1:8" ht="15.5" x14ac:dyDescent="0.35">
      <c r="A90" s="38" t="s">
        <v>1759</v>
      </c>
      <c r="D90" s="24" t="s">
        <v>2222</v>
      </c>
      <c r="E90" s="24"/>
      <c r="F90" s="24" t="s">
        <v>2223</v>
      </c>
    </row>
    <row r="91" spans="1:8" x14ac:dyDescent="0.3">
      <c r="A91" s="37">
        <f>AVERAGE('BKL_Cleaned Data'!ACJ:ACJ)</f>
        <v>2.6666666666666665</v>
      </c>
      <c r="D91" s="37">
        <f>AVERAGE('BKL_Cleaned Data'!ACK:ACK)</f>
        <v>0.33333333333333331</v>
      </c>
      <c r="F91" s="37">
        <f>AVERAGE('BKL_Cleaned Data'!ACM:ACM)</f>
        <v>2.3333333333333335</v>
      </c>
    </row>
    <row r="92" spans="1:8" x14ac:dyDescent="0.3">
      <c r="A92" s="36"/>
    </row>
    <row r="93" spans="1:8" ht="15.5" x14ac:dyDescent="0.35">
      <c r="A93" s="38" t="s">
        <v>1760</v>
      </c>
      <c r="D93" s="24" t="s">
        <v>2222</v>
      </c>
      <c r="E93" s="24"/>
      <c r="F93" s="24" t="s">
        <v>2223</v>
      </c>
    </row>
    <row r="94" spans="1:8" x14ac:dyDescent="0.3">
      <c r="A94" s="25">
        <f>AVERAGE('BKL_Cleaned Data'!ADG:ADG)</f>
        <v>1</v>
      </c>
      <c r="D94" s="25">
        <f>AVERAGE('BKL_Cleaned Data'!ADH:ADH)</f>
        <v>0</v>
      </c>
      <c r="F94" s="25">
        <f>AVERAGE('BKL_Cleaned Data'!ADJ:ADJ)</f>
        <v>1</v>
      </c>
    </row>
    <row r="95" spans="1:8" x14ac:dyDescent="0.3">
      <c r="A95" s="25"/>
    </row>
    <row r="96" spans="1:8" ht="15.5" x14ac:dyDescent="0.3">
      <c r="A96" s="66" t="s">
        <v>1761</v>
      </c>
    </row>
    <row r="97" spans="1:4" ht="42" x14ac:dyDescent="0.3">
      <c r="A97" s="7"/>
      <c r="B97" s="13" t="s">
        <v>1612</v>
      </c>
      <c r="C97" s="13" t="s">
        <v>1763</v>
      </c>
      <c r="D97" s="13" t="s">
        <v>1611</v>
      </c>
    </row>
    <row r="98" spans="1:4" x14ac:dyDescent="0.3">
      <c r="A98" s="7" t="s">
        <v>1609</v>
      </c>
      <c r="B98" s="32">
        <f>COUNTIF('BKL_Cleaned Data'!AEC:AEC,"Oui")</f>
        <v>1</v>
      </c>
      <c r="C98" s="32">
        <f>COUNTIF('BKL_Cleaned Data'!AEC:AEC,"oui_rc")</f>
        <v>2</v>
      </c>
      <c r="D98" s="32">
        <f>COUNTIF('BKL_Cleaned Data'!AEC:AEC,"non_rc")</f>
        <v>0</v>
      </c>
    </row>
    <row r="99" spans="1:4" x14ac:dyDescent="0.3">
      <c r="A99" s="7" t="s">
        <v>1610</v>
      </c>
      <c r="B99" s="59">
        <f>B98/$B$2</f>
        <v>0.33333333333333331</v>
      </c>
      <c r="C99" s="59">
        <f>C98/$B$2</f>
        <v>0.66666666666666663</v>
      </c>
      <c r="D99" s="59">
        <f>D98/$B$2</f>
        <v>0</v>
      </c>
    </row>
    <row r="100" spans="1:4" x14ac:dyDescent="0.3">
      <c r="A100" s="25"/>
    </row>
    <row r="101" spans="1:4" ht="15.5" x14ac:dyDescent="0.35">
      <c r="A101" s="65" t="s">
        <v>1762</v>
      </c>
    </row>
    <row r="102" spans="1:4" ht="42" x14ac:dyDescent="0.3">
      <c r="A102" s="7"/>
      <c r="B102" s="13" t="s">
        <v>1612</v>
      </c>
      <c r="C102" s="13" t="s">
        <v>1763</v>
      </c>
      <c r="D102" s="13" t="s">
        <v>1611</v>
      </c>
    </row>
    <row r="103" spans="1:4" x14ac:dyDescent="0.3">
      <c r="A103" s="7" t="s">
        <v>1609</v>
      </c>
      <c r="B103" s="32">
        <f>COUNTIF('BKL_Cleaned Data'!AED:AED,"Oui")</f>
        <v>2</v>
      </c>
      <c r="C103" s="32">
        <f>COUNTIF('BKL_Cleaned Data'!AED:AED,"oui_rc")</f>
        <v>1</v>
      </c>
      <c r="D103" s="32">
        <f>COUNTIF('BKL_Cleaned Data'!AED:AED,"non_rc")</f>
        <v>0</v>
      </c>
    </row>
    <row r="104" spans="1:4" x14ac:dyDescent="0.3">
      <c r="A104" s="7" t="s">
        <v>1610</v>
      </c>
      <c r="B104" s="59">
        <f>B103/$B$2</f>
        <v>0.66666666666666663</v>
      </c>
      <c r="C104" s="59">
        <f>C103/$B$2</f>
        <v>0.33333333333333331</v>
      </c>
      <c r="D104" s="59">
        <f>D103/$B$2</f>
        <v>0</v>
      </c>
    </row>
    <row r="105" spans="1:4" x14ac:dyDescent="0.3">
      <c r="A105" s="25"/>
    </row>
    <row r="107" spans="1:4" ht="15.5" x14ac:dyDescent="0.35">
      <c r="A107" s="14" t="s">
        <v>1726</v>
      </c>
    </row>
    <row r="108" spans="1:4" ht="15.5" x14ac:dyDescent="0.35">
      <c r="A108" s="38" t="s">
        <v>1765</v>
      </c>
    </row>
    <row r="109" spans="1:4" x14ac:dyDescent="0.3">
      <c r="A109" s="7"/>
      <c r="B109" s="13" t="s">
        <v>1612</v>
      </c>
      <c r="C109" s="13" t="s">
        <v>1611</v>
      </c>
    </row>
    <row r="110" spans="1:4" x14ac:dyDescent="0.3">
      <c r="A110" s="7" t="s">
        <v>1609</v>
      </c>
      <c r="B110" s="8">
        <f>COUNTIF('BKL_Cleaned Data'!AEE:AEE,"Oui")</f>
        <v>1</v>
      </c>
      <c r="C110" s="8">
        <f>COUNTIF('BKL_Cleaned Data'!AEE:AEE,"non")</f>
        <v>2</v>
      </c>
    </row>
    <row r="111" spans="1:4" x14ac:dyDescent="0.3">
      <c r="A111" s="7" t="s">
        <v>1610</v>
      </c>
      <c r="B111" s="59">
        <f>B110/$B$2</f>
        <v>0.33333333333333331</v>
      </c>
      <c r="C111" s="59">
        <f>C110/$B$2</f>
        <v>0.66666666666666663</v>
      </c>
    </row>
    <row r="112" spans="1:4" x14ac:dyDescent="0.3">
      <c r="A112" s="20"/>
      <c r="B112" s="21"/>
      <c r="C112" s="21"/>
    </row>
    <row r="113" spans="1:6" ht="15.5" x14ac:dyDescent="0.35">
      <c r="A113" s="67" t="s">
        <v>1766</v>
      </c>
      <c r="B113" s="21"/>
      <c r="C113" s="21"/>
      <c r="D113" s="24" t="s">
        <v>1768</v>
      </c>
    </row>
    <row r="114" spans="1:6" x14ac:dyDescent="0.3">
      <c r="A114" s="73">
        <f>AVERAGE('BKL_Cleaned Data'!AEF:AEF)</f>
        <v>100</v>
      </c>
      <c r="B114" s="42" t="s">
        <v>1767</v>
      </c>
      <c r="C114" s="21"/>
      <c r="D114" s="7"/>
      <c r="E114" s="17" t="s">
        <v>1612</v>
      </c>
      <c r="F114" s="17" t="s">
        <v>1611</v>
      </c>
    </row>
    <row r="115" spans="1:6" x14ac:dyDescent="0.3">
      <c r="A115" s="41"/>
      <c r="B115" s="42"/>
      <c r="C115" s="21"/>
      <c r="D115" s="7" t="s">
        <v>1609</v>
      </c>
      <c r="E115" s="7">
        <f>COUNTIF('BKL_Cleaned Data'!AEO:AEO,"Oui")</f>
        <v>0</v>
      </c>
      <c r="F115" s="7">
        <f>COUNTIF('BKL_Cleaned Data'!AEO:AEO,"non")</f>
        <v>1</v>
      </c>
    </row>
    <row r="116" spans="1:6" x14ac:dyDescent="0.3">
      <c r="A116" s="41"/>
      <c r="B116" s="42"/>
      <c r="C116" s="21"/>
      <c r="D116" s="7" t="s">
        <v>1610</v>
      </c>
      <c r="E116" s="59">
        <f>E115/$B$110</f>
        <v>0</v>
      </c>
      <c r="F116" s="59">
        <f>F115/$B$110</f>
        <v>1</v>
      </c>
    </row>
    <row r="117" spans="1:6" x14ac:dyDescent="0.3">
      <c r="A117" s="41"/>
      <c r="B117" s="42"/>
      <c r="C117" s="21"/>
    </row>
    <row r="118" spans="1:6" ht="15.5" x14ac:dyDescent="0.35">
      <c r="A118" s="68" t="s">
        <v>1769</v>
      </c>
      <c r="B118" s="42"/>
      <c r="C118" s="21"/>
    </row>
    <row r="119" spans="1:6" s="45" customFormat="1" ht="59.5" customHeight="1" x14ac:dyDescent="0.35">
      <c r="A119" s="44" t="s">
        <v>1770</v>
      </c>
      <c r="B119" s="44" t="s">
        <v>1771</v>
      </c>
      <c r="C119" s="44" t="s">
        <v>1772</v>
      </c>
      <c r="D119" s="44" t="s">
        <v>1773</v>
      </c>
      <c r="E119" s="44" t="s">
        <v>1642</v>
      </c>
      <c r="F119" s="44" t="s">
        <v>1607</v>
      </c>
    </row>
    <row r="120" spans="1:6" x14ac:dyDescent="0.3">
      <c r="A120" s="7">
        <f>COUNTIF('BKL_Cleaned Data'!AEH:AEH,"1")</f>
        <v>1</v>
      </c>
      <c r="B120" s="7">
        <f>COUNTIF('BKL_Cleaned Data'!AEI:AEI,"1")</f>
        <v>1</v>
      </c>
      <c r="C120" s="7">
        <f>COUNTIF('BKL_Cleaned Data'!AEJ:AEJ,"1")</f>
        <v>0</v>
      </c>
      <c r="D120" s="7">
        <f>COUNTIF('BKL_Cleaned Data'!AEK:AEK,"1")</f>
        <v>0</v>
      </c>
      <c r="E120" s="7">
        <f>COUNTIF('BKL_Cleaned Data'!AEL:AEL,"1")</f>
        <v>0</v>
      </c>
      <c r="F120" s="7">
        <f>COUNTIF('BKL_Cleaned Data'!AEM:AEM,"1")</f>
        <v>0</v>
      </c>
    </row>
    <row r="121" spans="1:6" x14ac:dyDescent="0.3">
      <c r="A121" s="20"/>
      <c r="B121" s="20"/>
      <c r="C121" s="20"/>
      <c r="D121" s="20"/>
      <c r="E121" s="20"/>
      <c r="F121" s="20"/>
    </row>
    <row r="122" spans="1:6" ht="15.5" x14ac:dyDescent="0.35">
      <c r="A122" s="38" t="s">
        <v>1727</v>
      </c>
    </row>
    <row r="123" spans="1:6" x14ac:dyDescent="0.3">
      <c r="A123" s="7"/>
      <c r="B123" s="13" t="s">
        <v>1612</v>
      </c>
      <c r="C123" s="13" t="s">
        <v>1611</v>
      </c>
      <c r="D123" s="13" t="s">
        <v>1728</v>
      </c>
    </row>
    <row r="124" spans="1:6" x14ac:dyDescent="0.3">
      <c r="A124" s="7" t="s">
        <v>1609</v>
      </c>
      <c r="B124" s="7">
        <f>COUNTIF('BKL_Cleaned Data'!AAK:AAK,"Oui")</f>
        <v>0</v>
      </c>
      <c r="C124" s="7">
        <f>COUNTIF('BKL_Cleaned Data'!AAK:AAK,"non")</f>
        <v>1</v>
      </c>
      <c r="D124" s="7">
        <f>COUNTIF('BKL_Cleaned Data'!AAK:AAK,"difficilement")</f>
        <v>2</v>
      </c>
    </row>
    <row r="125" spans="1:6" x14ac:dyDescent="0.3">
      <c r="A125" s="7" t="s">
        <v>1610</v>
      </c>
      <c r="B125" s="12">
        <f>B124/$B$2</f>
        <v>0</v>
      </c>
      <c r="C125" s="12">
        <f>C124/$B$2</f>
        <v>0.33333333333333331</v>
      </c>
      <c r="D125" s="12">
        <f>D124/$B$2</f>
        <v>0.66666666666666663</v>
      </c>
    </row>
    <row r="127" spans="1:6" ht="15.5" x14ac:dyDescent="0.35">
      <c r="A127" s="38" t="s">
        <v>1774</v>
      </c>
    </row>
    <row r="128" spans="1:6" x14ac:dyDescent="0.3">
      <c r="A128" s="13" t="s">
        <v>1662</v>
      </c>
      <c r="B128" s="13" t="s">
        <v>1663</v>
      </c>
      <c r="C128" s="13" t="s">
        <v>1642</v>
      </c>
      <c r="D128" s="13" t="s">
        <v>1607</v>
      </c>
      <c r="E128" s="13" t="s">
        <v>1664</v>
      </c>
    </row>
    <row r="129" spans="1:12" x14ac:dyDescent="0.3">
      <c r="A129" s="7">
        <f>COUNTIF('BKL_Cleaned Data'!AFM:AFM,"1")</f>
        <v>0</v>
      </c>
      <c r="B129" s="7">
        <f>COUNTIF('BKL_Cleaned Data'!AFN:AFN,"1")</f>
        <v>0</v>
      </c>
      <c r="C129" s="7">
        <f>COUNTIF('BKL_Cleaned Data'!AFO:AFO,"1")</f>
        <v>0</v>
      </c>
      <c r="D129" s="7">
        <f>COUNTIF('BKL_Cleaned Data'!AFP:AFP,"1")</f>
        <v>0</v>
      </c>
      <c r="E129" s="7">
        <f>COUNTIF('BKL_Cleaned Data'!AFQ:AFQ,"1")</f>
        <v>3</v>
      </c>
    </row>
    <row r="132" spans="1:12" ht="15.5" x14ac:dyDescent="0.35">
      <c r="A132" s="38" t="s">
        <v>1734</v>
      </c>
    </row>
    <row r="133" spans="1:12" ht="70" x14ac:dyDescent="0.3">
      <c r="A133" s="13" t="s">
        <v>1667</v>
      </c>
      <c r="B133" s="13" t="s">
        <v>1776</v>
      </c>
      <c r="C133" s="13" t="s">
        <v>1777</v>
      </c>
      <c r="D133" s="13" t="s">
        <v>1775</v>
      </c>
      <c r="E133" s="13" t="s">
        <v>1674</v>
      </c>
      <c r="F133" s="13" t="s">
        <v>1668</v>
      </c>
      <c r="G133" s="13" t="s">
        <v>1669</v>
      </c>
      <c r="H133" s="13" t="s">
        <v>1666</v>
      </c>
      <c r="I133" s="13" t="s">
        <v>1672</v>
      </c>
      <c r="J133" s="13" t="s">
        <v>1642</v>
      </c>
      <c r="K133" s="13" t="s">
        <v>1625</v>
      </c>
    </row>
    <row r="134" spans="1:12" x14ac:dyDescent="0.3">
      <c r="A134" s="7">
        <f>COUNTIF('BKL_Cleaned Data'!AFT:AFT,"1")</f>
        <v>3</v>
      </c>
      <c r="B134" s="7">
        <f>COUNTIF('BKL_Cleaned Data'!AFU:AFU,"1")</f>
        <v>3</v>
      </c>
      <c r="C134" s="7">
        <f>COUNTIF('BKL_Cleaned Data'!AFV:AFV,"1")</f>
        <v>1</v>
      </c>
      <c r="D134" s="7">
        <f>COUNTIF('BKL_Cleaned Data'!AFW:AFW,"1")</f>
        <v>2</v>
      </c>
      <c r="E134" s="7">
        <f>COUNTIF('BKL_Cleaned Data'!AFX:AFX,"1")</f>
        <v>0</v>
      </c>
      <c r="F134" s="7">
        <f>COUNTIF('BKL_Cleaned Data'!AFY:AFY,"1")</f>
        <v>0</v>
      </c>
      <c r="G134" s="7">
        <f>COUNTIF('BKL_Cleaned Data'!AFZ:AFZ,"1")</f>
        <v>0</v>
      </c>
      <c r="H134" s="7">
        <f>COUNTIF('BKL_Cleaned Data'!AGA:AGA,"1")</f>
        <v>0</v>
      </c>
      <c r="I134" s="7">
        <f>COUNTIF('BKL_Cleaned Data'!AGB:AGB,"1")</f>
        <v>0</v>
      </c>
      <c r="J134" s="7">
        <f>COUNTIF('BKL_Cleaned Data'!AGC:AGC,"1")</f>
        <v>0</v>
      </c>
      <c r="K134" s="7">
        <f>COUNTIF('BKL_Cleaned Data'!AGD:AGD,"1")</f>
        <v>1</v>
      </c>
    </row>
    <row r="136" spans="1:12" ht="15.5" x14ac:dyDescent="0.35">
      <c r="A136" s="38" t="s">
        <v>1735</v>
      </c>
    </row>
    <row r="137" spans="1:12" ht="42" x14ac:dyDescent="0.3">
      <c r="A137" s="13" t="s">
        <v>1647</v>
      </c>
      <c r="B137" s="13" t="s">
        <v>1675</v>
      </c>
      <c r="C137" s="13" t="s">
        <v>1676</v>
      </c>
      <c r="D137" s="13" t="s">
        <v>1650</v>
      </c>
      <c r="E137" s="13" t="s">
        <v>1651</v>
      </c>
      <c r="F137" s="13" t="s">
        <v>1677</v>
      </c>
      <c r="G137" s="13" t="s">
        <v>1678</v>
      </c>
      <c r="H137" s="13" t="s">
        <v>1679</v>
      </c>
      <c r="I137" s="13" t="s">
        <v>1680</v>
      </c>
      <c r="J137" s="13" t="s">
        <v>1664</v>
      </c>
      <c r="K137" s="13" t="s">
        <v>1642</v>
      </c>
      <c r="L137" s="13" t="s">
        <v>1625</v>
      </c>
    </row>
    <row r="138" spans="1:12" x14ac:dyDescent="0.3">
      <c r="A138" s="32">
        <f>COUNTIF('BKL_Cleaned Data'!AGG:AGG,"1")</f>
        <v>3</v>
      </c>
      <c r="B138" s="32">
        <f>COUNTIF('BKL_Cleaned Data'!AGH:AGH,"1")</f>
        <v>2</v>
      </c>
      <c r="C138" s="32">
        <f>COUNTIF('BKL_Cleaned Data'!AGI:AGI,"1")</f>
        <v>0</v>
      </c>
      <c r="D138" s="32">
        <f>COUNTIF('BKL_Cleaned Data'!AGJ:AGJ,"1")</f>
        <v>0</v>
      </c>
      <c r="E138" s="32">
        <f>COUNTIF('BKL_Cleaned Data'!AGK:AGK,"1")</f>
        <v>1</v>
      </c>
      <c r="F138" s="32">
        <f>COUNTIF('BKL_Cleaned Data'!AGL:AGL,"1")</f>
        <v>0</v>
      </c>
      <c r="G138" s="32">
        <f>COUNTIF('BKL_Cleaned Data'!AGM:AGM,"1")</f>
        <v>0</v>
      </c>
      <c r="H138" s="32">
        <f>COUNTIF('BKL_Cleaned Data'!AGN:AGN,"1")</f>
        <v>0</v>
      </c>
      <c r="I138" s="32">
        <f>COUNTIF('BKL_Cleaned Data'!AGO:AGO,"1")</f>
        <v>0</v>
      </c>
      <c r="J138" s="32">
        <f>COUNTIF('BKL_Cleaned Data'!AGP:AGP,"1")</f>
        <v>0</v>
      </c>
      <c r="K138" s="32">
        <f>COUNTIF('BKL_Cleaned Data'!AGQ:AGQ,"1")</f>
        <v>0</v>
      </c>
      <c r="L138" s="32">
        <f>COUNTIF('BKL_Cleaned Data'!AGR:AGR,"1")</f>
        <v>0</v>
      </c>
    </row>
    <row r="140" spans="1:12" ht="15.5" x14ac:dyDescent="0.35">
      <c r="A140" s="38" t="s">
        <v>1778</v>
      </c>
    </row>
    <row r="141" spans="1:12" x14ac:dyDescent="0.3">
      <c r="A141" s="7"/>
      <c r="B141" s="13" t="s">
        <v>1612</v>
      </c>
      <c r="C141" s="13" t="s">
        <v>1611</v>
      </c>
    </row>
    <row r="142" spans="1:12" x14ac:dyDescent="0.3">
      <c r="A142" s="7" t="s">
        <v>1609</v>
      </c>
      <c r="B142" s="8">
        <f>COUNTIF('BKL_Cleaned Data'!AGT:AGT,"OUI")</f>
        <v>1</v>
      </c>
      <c r="C142" s="8">
        <f>COUNTIF('BKL_Cleaned Data'!AGT:AGT,"non")</f>
        <v>2</v>
      </c>
    </row>
    <row r="143" spans="1:12" x14ac:dyDescent="0.3">
      <c r="A143" s="7" t="s">
        <v>1610</v>
      </c>
      <c r="B143" s="12">
        <f>(B142/$B$2)</f>
        <v>0.33333333333333331</v>
      </c>
      <c r="C143" s="12">
        <f>(C142/$B$2)</f>
        <v>0.66666666666666663</v>
      </c>
    </row>
    <row r="145" spans="2:16" x14ac:dyDescent="0.3">
      <c r="B145" s="24" t="s">
        <v>1681</v>
      </c>
    </row>
    <row r="146" spans="2:16" ht="14.5" x14ac:dyDescent="0.35">
      <c r="B146" s="17" t="s">
        <v>1682</v>
      </c>
      <c r="C146" s="17" t="s">
        <v>1683</v>
      </c>
      <c r="D146" s="17" t="s">
        <v>1675</v>
      </c>
      <c r="E146" s="17" t="s">
        <v>1676</v>
      </c>
      <c r="F146" s="17" t="s">
        <v>1651</v>
      </c>
      <c r="G146" s="17" t="s">
        <v>1642</v>
      </c>
      <c r="H146" s="17" t="s">
        <v>1607</v>
      </c>
      <c r="I146" s="31"/>
      <c r="J146" s="31"/>
      <c r="K146" s="31"/>
    </row>
    <row r="147" spans="2:16" x14ac:dyDescent="0.3">
      <c r="B147" s="8">
        <f>COUNTIF('BKL_Cleaned Data'!AGV:AGV,"1")</f>
        <v>0</v>
      </c>
      <c r="C147" s="8">
        <f>COUNTIF('BKL_Cleaned Data'!AGW:AGW,"1")</f>
        <v>0</v>
      </c>
      <c r="D147" s="8">
        <f>COUNTIF('BKL_Cleaned Data'!AGX:AGX,"1")</f>
        <v>0</v>
      </c>
      <c r="E147" s="8">
        <f>COUNTIF('BKL_Cleaned Data'!AGY:AGY,"1")</f>
        <v>0</v>
      </c>
      <c r="F147" s="8">
        <f>COUNTIF('BKL_Cleaned Data'!AGZ:AGZ,"1")</f>
        <v>1</v>
      </c>
      <c r="G147" s="8">
        <f>COUNTIF('BKL_Cleaned Data'!AHA:AHA,"1")</f>
        <v>0</v>
      </c>
      <c r="H147" s="8">
        <f>COUNTIF('BKL_Cleaned Data'!AHB:AHB,"1")</f>
        <v>0</v>
      </c>
    </row>
    <row r="148" spans="2:16" x14ac:dyDescent="0.3">
      <c r="B148" s="12">
        <f>B147/$B$142</f>
        <v>0</v>
      </c>
      <c r="C148" s="12">
        <f t="shared" ref="C148:H148" si="0">C147/$B$142</f>
        <v>0</v>
      </c>
      <c r="D148" s="12">
        <f t="shared" si="0"/>
        <v>0</v>
      </c>
      <c r="E148" s="12">
        <f t="shared" si="0"/>
        <v>0</v>
      </c>
      <c r="F148" s="12">
        <f t="shared" si="0"/>
        <v>1</v>
      </c>
      <c r="G148" s="12">
        <f t="shared" si="0"/>
        <v>0</v>
      </c>
      <c r="H148" s="12">
        <f t="shared" si="0"/>
        <v>0</v>
      </c>
    </row>
    <row r="150" spans="2:16" x14ac:dyDescent="0.3">
      <c r="B150" s="24" t="s">
        <v>1684</v>
      </c>
    </row>
    <row r="151" spans="2:16" ht="112" x14ac:dyDescent="0.35">
      <c r="B151" s="17" t="s">
        <v>1685</v>
      </c>
      <c r="C151" s="17" t="s">
        <v>1686</v>
      </c>
      <c r="D151" s="17" t="s">
        <v>1694</v>
      </c>
      <c r="E151" s="17" t="s">
        <v>1695</v>
      </c>
      <c r="F151" s="17" t="s">
        <v>2623</v>
      </c>
      <c r="G151" s="17" t="s">
        <v>2624</v>
      </c>
      <c r="H151" s="17" t="s">
        <v>2625</v>
      </c>
      <c r="I151" s="17" t="s">
        <v>2626</v>
      </c>
      <c r="J151" s="17" t="s">
        <v>2627</v>
      </c>
      <c r="K151" s="17" t="s">
        <v>2622</v>
      </c>
      <c r="L151" s="17" t="s">
        <v>2279</v>
      </c>
      <c r="M151" s="17" t="s">
        <v>2619</v>
      </c>
      <c r="P151" s="31"/>
    </row>
    <row r="152" spans="2:16" x14ac:dyDescent="0.3">
      <c r="B152" s="32">
        <f>COUNTIF('BKL_Cleaned Data'!AHE:AHE,"1")</f>
        <v>1</v>
      </c>
      <c r="C152" s="32">
        <f>COUNTIF('BKL_Cleaned Data'!AHF:AHF,"1")</f>
        <v>1</v>
      </c>
      <c r="D152" s="32">
        <f>COUNTIF('BKL_Cleaned Data'!AHG:AHG,"1")</f>
        <v>0</v>
      </c>
      <c r="E152" s="32">
        <f>COUNTIF('BKL_Cleaned Data'!AHH:AHH,"1")</f>
        <v>0</v>
      </c>
      <c r="F152" s="32">
        <f>COUNTIF('BKL_Cleaned Data'!AHI:AHI,"1")</f>
        <v>0</v>
      </c>
      <c r="G152" s="32">
        <f>COUNTIF('BKL_Cleaned Data'!AHJ:AHJ,"1")</f>
        <v>0</v>
      </c>
      <c r="H152" s="32">
        <f>COUNTIF('BKL_Cleaned Data'!AHK:AHK,"1")</f>
        <v>1</v>
      </c>
      <c r="I152" s="32">
        <f>COUNTIF('BKL_Cleaned Data'!AHL:AHL,"1")</f>
        <v>0</v>
      </c>
      <c r="J152" s="32">
        <f>COUNTIF('BKL_Cleaned Data'!AHM:AHM,"1")</f>
        <v>0</v>
      </c>
      <c r="K152" s="32">
        <f>COUNTIF('BKL_Cleaned Data'!AHN:AHN,"1")</f>
        <v>0</v>
      </c>
      <c r="L152" s="32">
        <f>COUNTIF('BKL_Cleaned Data'!AHO:AHO,"1")</f>
        <v>0</v>
      </c>
      <c r="M152" s="32">
        <f>COUNTIF('BKL_Cleaned Data'!AHP:AHP,"1")</f>
        <v>1</v>
      </c>
    </row>
    <row r="154" spans="2:16" x14ac:dyDescent="0.3">
      <c r="B154" s="24" t="s">
        <v>2227</v>
      </c>
    </row>
    <row r="155" spans="2:16" x14ac:dyDescent="0.3">
      <c r="B155" s="17" t="s">
        <v>1612</v>
      </c>
      <c r="C155" s="17" t="s">
        <v>1611</v>
      </c>
    </row>
    <row r="156" spans="2:16" x14ac:dyDescent="0.3">
      <c r="B156" s="8">
        <f>COUNTIF('BKL_Cleaned Data'!AHR:AHR,"OUI")</f>
        <v>1</v>
      </c>
      <c r="C156" s="8">
        <f>COUNTIF('BKL_Cleaned Data'!AHR:AHR,"non")</f>
        <v>0</v>
      </c>
    </row>
    <row r="157" spans="2:16" x14ac:dyDescent="0.3">
      <c r="B157" s="12">
        <f>(B156/$B$142)</f>
        <v>1</v>
      </c>
      <c r="C157" s="12">
        <f>(C156/$B$142)</f>
        <v>0</v>
      </c>
    </row>
    <row r="159" spans="2:16" x14ac:dyDescent="0.3">
      <c r="C159" s="24" t="s">
        <v>1696</v>
      </c>
    </row>
    <row r="160" spans="2:16" x14ac:dyDescent="0.3">
      <c r="C160" s="17" t="s">
        <v>1697</v>
      </c>
      <c r="D160" s="17" t="s">
        <v>1698</v>
      </c>
      <c r="E160" s="17" t="s">
        <v>1699</v>
      </c>
      <c r="F160" s="17" t="s">
        <v>1700</v>
      </c>
      <c r="G160" s="17" t="s">
        <v>1607</v>
      </c>
    </row>
    <row r="161" spans="1:12" x14ac:dyDescent="0.3">
      <c r="C161" s="8">
        <f>COUNTIF('BKL_Cleaned Data'!AHT:AHT,"1")</f>
        <v>0</v>
      </c>
      <c r="D161" s="8">
        <f>COUNTIF('BKL_Cleaned Data'!AHU:AHU,"1")</f>
        <v>0</v>
      </c>
      <c r="E161" s="8">
        <f>COUNTIF('BKL_Cleaned Data'!AHV:AHV,"1")</f>
        <v>0</v>
      </c>
      <c r="F161" s="8">
        <f>COUNTIF('BKL_Cleaned Data'!AHW:AHW,"1")</f>
        <v>0</v>
      </c>
      <c r="G161" s="8">
        <f>COUNTIF('BKL_Cleaned Data'!AHX:AHX,"1")</f>
        <v>0</v>
      </c>
    </row>
    <row r="164" spans="1:12" ht="15.5" x14ac:dyDescent="0.35">
      <c r="A164" s="14" t="s">
        <v>1736</v>
      </c>
    </row>
    <row r="166" spans="1:12" ht="84" x14ac:dyDescent="0.3">
      <c r="A166" s="13" t="s">
        <v>2837</v>
      </c>
      <c r="B166" s="13" t="s">
        <v>2838</v>
      </c>
      <c r="C166" s="13" t="s">
        <v>2839</v>
      </c>
      <c r="D166" s="13" t="s">
        <v>2840</v>
      </c>
      <c r="E166" s="13" t="s">
        <v>2623</v>
      </c>
      <c r="F166" s="13" t="s">
        <v>2624</v>
      </c>
      <c r="G166" s="13" t="s">
        <v>2625</v>
      </c>
      <c r="H166" s="13" t="s">
        <v>2626</v>
      </c>
      <c r="I166" s="13" t="s">
        <v>2627</v>
      </c>
      <c r="J166" s="13" t="s">
        <v>2622</v>
      </c>
      <c r="K166" s="13" t="s">
        <v>2279</v>
      </c>
      <c r="L166" s="13" t="s">
        <v>2619</v>
      </c>
    </row>
    <row r="167" spans="1:12" x14ac:dyDescent="0.3">
      <c r="A167" s="32">
        <f>COUNTIF('BKL_Cleaned Data'!AIA:AIA,"1")</f>
        <v>2</v>
      </c>
      <c r="B167" s="32">
        <f>COUNTIF('BKL_Cleaned Data'!AIB:AIB,"1")</f>
        <v>3</v>
      </c>
      <c r="C167" s="32">
        <f>COUNTIF('BKL_Cleaned Data'!AIC:AIC,"1")</f>
        <v>2</v>
      </c>
      <c r="D167" s="32">
        <f>COUNTIF('BKL_Cleaned Data'!AID:AID,"1")</f>
        <v>2</v>
      </c>
      <c r="E167" s="32">
        <f>COUNTIF('BKL_Cleaned Data'!AIE:AIE,"1")</f>
        <v>1</v>
      </c>
      <c r="F167" s="32">
        <f>COUNTIF('BKL_Cleaned Data'!AIF:AIF,"1")</f>
        <v>2</v>
      </c>
      <c r="G167" s="32">
        <f>COUNTIF('BKL_Cleaned Data'!AIG:AIG,"1")</f>
        <v>3</v>
      </c>
      <c r="H167" s="32">
        <f>COUNTIF('BKL_Cleaned Data'!AIH:AIH,"1")</f>
        <v>1</v>
      </c>
      <c r="I167" s="32">
        <f>COUNTIF('BKL_Cleaned Data'!AII:AII,"1")</f>
        <v>2</v>
      </c>
      <c r="J167" s="32">
        <f>COUNTIF('BKL_Cleaned Data'!AIJ:AIJ,"1")</f>
        <v>2</v>
      </c>
      <c r="K167" s="32">
        <f>COUNTIF('BKL_Cleaned Data'!AIK:AIK,"1")</f>
        <v>0</v>
      </c>
      <c r="L167" s="32">
        <f>COUNTIF('BKL_Cleaned Data'!AIL:AIL,"1")</f>
        <v>0</v>
      </c>
    </row>
  </sheetData>
  <conditionalFormatting sqref="A17:I17">
    <cfRule type="colorScale" priority="21">
      <colorScale>
        <cfvo type="min"/>
        <cfvo type="max"/>
        <color theme="6" tint="0.79998168889431442"/>
        <color theme="5" tint="0.39997558519241921"/>
      </colorScale>
    </cfRule>
  </conditionalFormatting>
  <conditionalFormatting sqref="B31:H31">
    <cfRule type="colorScale" priority="20">
      <colorScale>
        <cfvo type="min"/>
        <cfvo type="max"/>
        <color theme="6" tint="0.79998168889431442"/>
        <color theme="5" tint="0.39997558519241921"/>
      </colorScale>
    </cfRule>
  </conditionalFormatting>
  <conditionalFormatting sqref="B76:E76">
    <cfRule type="colorScale" priority="19">
      <colorScale>
        <cfvo type="min"/>
        <cfvo type="max"/>
        <color theme="6" tint="0.79998168889431442"/>
        <color theme="5" tint="0.39997558519241921"/>
      </colorScale>
    </cfRule>
  </conditionalFormatting>
  <conditionalFormatting sqref="B80:G80">
    <cfRule type="colorScale" priority="18">
      <colorScale>
        <cfvo type="min"/>
        <cfvo type="max"/>
        <color theme="6" tint="0.79998168889431442"/>
        <color theme="5" tint="0.39997558519241921"/>
      </colorScale>
    </cfRule>
  </conditionalFormatting>
  <conditionalFormatting sqref="B84:H84">
    <cfRule type="colorScale" priority="17">
      <colorScale>
        <cfvo type="min"/>
        <cfvo type="max"/>
        <color theme="6" tint="0.79998168889431442"/>
        <color theme="5" tint="0.39997558519241921"/>
      </colorScale>
    </cfRule>
  </conditionalFormatting>
  <conditionalFormatting sqref="A120:F121">
    <cfRule type="colorScale" priority="22">
      <colorScale>
        <cfvo type="min"/>
        <cfvo type="max"/>
        <color theme="6" tint="0.79998168889431442"/>
        <color theme="5" tint="0.39997558519241921"/>
      </colorScale>
    </cfRule>
  </conditionalFormatting>
  <conditionalFormatting sqref="A129:E129">
    <cfRule type="colorScale" priority="16">
      <colorScale>
        <cfvo type="min"/>
        <cfvo type="max"/>
        <color theme="6" tint="0.79998168889431442"/>
        <color theme="5" tint="0.39997558519241921"/>
      </colorScale>
    </cfRule>
  </conditionalFormatting>
  <conditionalFormatting sqref="A134:K134">
    <cfRule type="colorScale" priority="23">
      <colorScale>
        <cfvo type="min"/>
        <cfvo type="max"/>
        <color theme="6" tint="0.79998168889431442"/>
        <color theme="5" tint="0.39997558519241921"/>
      </colorScale>
    </cfRule>
  </conditionalFormatting>
  <conditionalFormatting sqref="A138:L138">
    <cfRule type="colorScale" priority="15">
      <colorScale>
        <cfvo type="min"/>
        <cfvo type="max"/>
        <color theme="6" tint="0.79998168889431442"/>
        <color theme="5" tint="0.39997558519241921"/>
      </colorScale>
    </cfRule>
  </conditionalFormatting>
  <conditionalFormatting sqref="B152:M152">
    <cfRule type="colorScale" priority="14">
      <colorScale>
        <cfvo type="min"/>
        <cfvo type="max"/>
        <color theme="6" tint="0.79998168889431442"/>
        <color theme="5" tint="0.39997558519241921"/>
      </colorScale>
    </cfRule>
  </conditionalFormatting>
  <conditionalFormatting sqref="C161:G161">
    <cfRule type="colorScale" priority="13">
      <colorScale>
        <cfvo type="min"/>
        <cfvo type="max"/>
        <color theme="6" tint="0.79998168889431442"/>
        <color theme="5" tint="0.39997558519241921"/>
      </colorScale>
    </cfRule>
  </conditionalFormatting>
  <conditionalFormatting sqref="A167:L167">
    <cfRule type="colorScale" priority="12">
      <colorScale>
        <cfvo type="min"/>
        <cfvo type="max"/>
        <color theme="6" tint="0.79998168889431442"/>
        <color theme="5" tint="0.39997558519241921"/>
      </colorScale>
    </cfRule>
  </conditionalFormatting>
  <conditionalFormatting sqref="B124:D124">
    <cfRule type="colorScale" priority="11">
      <colorScale>
        <cfvo type="min"/>
        <cfvo type="max"/>
        <color theme="6" tint="0.79998168889431442"/>
        <color theme="5" tint="0.39997558519241921"/>
      </colorScale>
    </cfRule>
  </conditionalFormatting>
  <conditionalFormatting sqref="B98:D98">
    <cfRule type="colorScale" priority="10">
      <colorScale>
        <cfvo type="min"/>
        <cfvo type="max"/>
        <color theme="6" tint="0.79998168889431442"/>
        <color theme="5" tint="0.39997558519241921"/>
      </colorScale>
    </cfRule>
  </conditionalFormatting>
  <conditionalFormatting sqref="B103:D103">
    <cfRule type="colorScale" priority="9">
      <colorScale>
        <cfvo type="min"/>
        <cfvo type="max"/>
        <color theme="6" tint="0.79998168889431442"/>
        <color theme="5" tint="0.39997558519241921"/>
      </colorScale>
    </cfRule>
  </conditionalFormatting>
  <conditionalFormatting sqref="B6:D6">
    <cfRule type="colorScale" priority="8">
      <colorScale>
        <cfvo type="min"/>
        <cfvo type="max"/>
        <color theme="6" tint="0.79998168889431442"/>
        <color theme="5" tint="0.39997558519241921"/>
      </colorScale>
    </cfRule>
  </conditionalFormatting>
  <conditionalFormatting sqref="B12:E12">
    <cfRule type="colorScale" priority="7">
      <colorScale>
        <cfvo type="min"/>
        <cfvo type="max"/>
        <color theme="6" tint="0.79998168889431442"/>
        <color theme="5" tint="0.39997558519241921"/>
      </colorScale>
    </cfRule>
  </conditionalFormatting>
  <conditionalFormatting sqref="B26:C26">
    <cfRule type="colorScale" priority="6">
      <colorScale>
        <cfvo type="min"/>
        <cfvo type="max"/>
        <color theme="6" tint="0.79998168889431442"/>
        <color theme="5" tint="0.39997558519241921"/>
      </colorScale>
    </cfRule>
  </conditionalFormatting>
  <conditionalFormatting sqref="B36:C36">
    <cfRule type="colorScale" priority="5">
      <colorScale>
        <cfvo type="min"/>
        <cfvo type="max"/>
        <color theme="6" tint="0.79998168889431442"/>
        <color theme="5" tint="0.39997558519241921"/>
      </colorScale>
    </cfRule>
  </conditionalFormatting>
  <conditionalFormatting sqref="B57:C57">
    <cfRule type="colorScale" priority="4">
      <colorScale>
        <cfvo type="min"/>
        <cfvo type="max"/>
        <color theme="6" tint="0.79998168889431442"/>
        <color theme="5" tint="0.39997558519241921"/>
      </colorScale>
    </cfRule>
  </conditionalFormatting>
  <conditionalFormatting sqref="B71:C71">
    <cfRule type="colorScale" priority="3">
      <colorScale>
        <cfvo type="min"/>
        <cfvo type="max"/>
        <color theme="6" tint="0.79998168889431442"/>
        <color theme="5" tint="0.39997558519241921"/>
      </colorScale>
    </cfRule>
  </conditionalFormatting>
  <conditionalFormatting sqref="B110:C110">
    <cfRule type="colorScale" priority="2">
      <colorScale>
        <cfvo type="min"/>
        <cfvo type="max"/>
        <color theme="6" tint="0.79998168889431442"/>
        <color theme="5" tint="0.39997558519241921"/>
      </colorScale>
    </cfRule>
  </conditionalFormatting>
  <conditionalFormatting sqref="B142:C142">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249977111117893"/>
  </sheetPr>
  <dimension ref="A1:ASW25"/>
  <sheetViews>
    <sheetView zoomScale="90" zoomScaleNormal="90" workbookViewId="0">
      <pane xSplit="1" ySplit="1" topLeftCell="ZK2" activePane="bottomRight" state="frozen"/>
      <selection pane="topRight" activeCell="B1" sqref="B1"/>
      <selection pane="bottomLeft" activeCell="A2" sqref="A2"/>
      <selection pane="bottomRight" activeCell="ZT12" sqref="ZT12"/>
    </sheetView>
  </sheetViews>
  <sheetFormatPr defaultRowHeight="14" x14ac:dyDescent="0.3"/>
  <cols>
    <col min="1" max="1" width="21.36328125" style="1" customWidth="1"/>
    <col min="2" max="18" width="8.7265625" style="1"/>
    <col min="19" max="19" width="18.08984375" style="1" customWidth="1"/>
    <col min="20" max="37" width="8.7265625" style="1"/>
    <col min="38" max="38" width="15.36328125" style="1" customWidth="1"/>
    <col min="39" max="387" width="8.7265625" style="1"/>
    <col min="388" max="388" width="8.7265625" style="6"/>
    <col min="389" max="389" width="20.36328125" style="1" customWidth="1"/>
    <col min="390" max="625" width="8.7265625" style="1"/>
    <col min="626" max="626" width="13.26953125" style="1" customWidth="1"/>
    <col min="627" max="699" width="8.7265625" style="1"/>
    <col min="700" max="700" width="8.7265625" style="3"/>
    <col min="701" max="1190" width="8.7265625" style="1"/>
    <col min="1191" max="1191" width="9" style="1" bestFit="1" customWidth="1"/>
    <col min="1192" max="1193" width="8.7265625" style="1"/>
    <col min="1194" max="1194" width="8.81640625" style="1" bestFit="1" customWidth="1"/>
    <col min="1195" max="16384" width="8.7265625" style="1"/>
  </cols>
  <sheetData>
    <row r="1" spans="1:1193" x14ac:dyDescent="0.3">
      <c r="A1" s="1" t="s">
        <v>1189</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 t="s">
        <v>254</v>
      </c>
      <c r="IW1" s="1" t="s">
        <v>255</v>
      </c>
      <c r="IX1" s="1" t="s">
        <v>256</v>
      </c>
      <c r="IY1" s="1" t="s">
        <v>257</v>
      </c>
      <c r="IZ1" s="1" t="s">
        <v>258</v>
      </c>
      <c r="JA1" s="1" t="s">
        <v>259</v>
      </c>
      <c r="JB1" s="1" t="s">
        <v>260</v>
      </c>
      <c r="JC1" s="1" t="s">
        <v>261</v>
      </c>
      <c r="JD1" s="1" t="s">
        <v>262</v>
      </c>
      <c r="JE1" s="1" t="s">
        <v>263</v>
      </c>
      <c r="JF1" s="1" t="s">
        <v>264</v>
      </c>
      <c r="JG1" s="1" t="s">
        <v>265</v>
      </c>
      <c r="JH1" s="1" t="s">
        <v>266</v>
      </c>
      <c r="JI1" s="1" t="s">
        <v>267</v>
      </c>
      <c r="JJ1" s="1" t="s">
        <v>268</v>
      </c>
      <c r="JK1" s="1" t="s">
        <v>269</v>
      </c>
      <c r="JL1" s="1" t="s">
        <v>270</v>
      </c>
      <c r="JM1" s="1" t="s">
        <v>271</v>
      </c>
      <c r="JN1" s="1" t="s">
        <v>272</v>
      </c>
      <c r="JO1" s="1" t="s">
        <v>273</v>
      </c>
      <c r="JP1" s="1" t="s">
        <v>274</v>
      </c>
      <c r="JQ1" s="1" t="s">
        <v>275</v>
      </c>
      <c r="JR1" s="1" t="s">
        <v>276</v>
      </c>
      <c r="JS1" s="1" t="s">
        <v>277</v>
      </c>
      <c r="JT1" s="1" t="s">
        <v>278</v>
      </c>
      <c r="JU1" s="1" t="s">
        <v>279</v>
      </c>
      <c r="JV1" s="1" t="s">
        <v>280</v>
      </c>
      <c r="JW1" s="1" t="s">
        <v>281</v>
      </c>
      <c r="JX1" s="1" t="s">
        <v>282</v>
      </c>
      <c r="JY1" s="1" t="s">
        <v>283</v>
      </c>
      <c r="JZ1" s="1" t="s">
        <v>284</v>
      </c>
      <c r="KA1" s="1" t="s">
        <v>285</v>
      </c>
      <c r="KB1" s="1" t="s">
        <v>286</v>
      </c>
      <c r="KC1" s="1" t="s">
        <v>287</v>
      </c>
      <c r="KD1" s="1" t="s">
        <v>288</v>
      </c>
      <c r="KE1" s="1" t="s">
        <v>289</v>
      </c>
      <c r="KF1" s="1" t="s">
        <v>290</v>
      </c>
      <c r="KG1" s="1" t="s">
        <v>291</v>
      </c>
      <c r="KH1" s="1" t="s">
        <v>292</v>
      </c>
      <c r="KI1" s="1" t="s">
        <v>293</v>
      </c>
      <c r="KJ1" s="1" t="s">
        <v>294</v>
      </c>
      <c r="KK1" s="1" t="s">
        <v>295</v>
      </c>
      <c r="KL1" s="1" t="s">
        <v>296</v>
      </c>
      <c r="KM1" s="1" t="s">
        <v>297</v>
      </c>
      <c r="KN1" s="1" t="s">
        <v>298</v>
      </c>
      <c r="KO1" s="1" t="s">
        <v>299</v>
      </c>
      <c r="KP1" s="1" t="s">
        <v>300</v>
      </c>
      <c r="KQ1" s="1" t="s">
        <v>301</v>
      </c>
      <c r="KR1" s="1" t="s">
        <v>302</v>
      </c>
      <c r="KS1" s="1" t="s">
        <v>303</v>
      </c>
      <c r="KT1" s="1" t="s">
        <v>304</v>
      </c>
      <c r="KU1" s="1" t="s">
        <v>305</v>
      </c>
      <c r="KV1" s="1" t="s">
        <v>306</v>
      </c>
      <c r="KW1" s="1" t="s">
        <v>307</v>
      </c>
      <c r="KX1" s="1" t="s">
        <v>308</v>
      </c>
      <c r="KY1" s="1" t="s">
        <v>309</v>
      </c>
      <c r="KZ1" s="1" t="s">
        <v>310</v>
      </c>
      <c r="LA1" s="1" t="s">
        <v>311</v>
      </c>
      <c r="LB1" s="1" t="s">
        <v>312</v>
      </c>
      <c r="LC1" s="1" t="s">
        <v>313</v>
      </c>
      <c r="LD1" s="1" t="s">
        <v>314</v>
      </c>
      <c r="LE1" s="1" t="s">
        <v>315</v>
      </c>
      <c r="LF1" s="1" t="s">
        <v>316</v>
      </c>
      <c r="LG1" s="1" t="s">
        <v>317</v>
      </c>
      <c r="LH1" s="1" t="s">
        <v>318</v>
      </c>
      <c r="LI1" s="1" t="s">
        <v>319</v>
      </c>
      <c r="LJ1" s="1" t="s">
        <v>320</v>
      </c>
      <c r="LK1" s="1" t="s">
        <v>321</v>
      </c>
      <c r="LL1" s="1" t="s">
        <v>322</v>
      </c>
      <c r="LM1" s="1" t="s">
        <v>323</v>
      </c>
      <c r="LN1" s="1" t="s">
        <v>324</v>
      </c>
      <c r="LO1" s="1" t="s">
        <v>325</v>
      </c>
      <c r="LP1" s="1" t="s">
        <v>326</v>
      </c>
      <c r="LQ1" s="1" t="s">
        <v>327</v>
      </c>
      <c r="LR1" s="1" t="s">
        <v>328</v>
      </c>
      <c r="LS1" s="1" t="s">
        <v>329</v>
      </c>
      <c r="LT1" s="1" t="s">
        <v>330</v>
      </c>
      <c r="LU1" s="1" t="s">
        <v>331</v>
      </c>
      <c r="LV1" s="1" t="s">
        <v>332</v>
      </c>
      <c r="LW1" s="1" t="s">
        <v>333</v>
      </c>
      <c r="LX1" s="1" t="s">
        <v>334</v>
      </c>
      <c r="LY1" s="1" t="s">
        <v>335</v>
      </c>
      <c r="LZ1" s="1" t="s">
        <v>336</v>
      </c>
      <c r="MA1" s="1" t="s">
        <v>337</v>
      </c>
      <c r="MB1" s="1" t="s">
        <v>338</v>
      </c>
      <c r="MC1" s="1" t="s">
        <v>339</v>
      </c>
      <c r="MD1" s="1" t="s">
        <v>340</v>
      </c>
      <c r="ME1" s="1" t="s">
        <v>341</v>
      </c>
      <c r="MF1" s="1" t="s">
        <v>342</v>
      </c>
      <c r="MG1" s="1" t="s">
        <v>343</v>
      </c>
      <c r="MH1" s="1" t="s">
        <v>344</v>
      </c>
      <c r="MI1" s="1" t="s">
        <v>345</v>
      </c>
      <c r="MJ1" s="1" t="s">
        <v>346</v>
      </c>
      <c r="MK1" s="1" t="s">
        <v>347</v>
      </c>
      <c r="ML1" s="1" t="s">
        <v>348</v>
      </c>
      <c r="MM1" s="1" t="s">
        <v>349</v>
      </c>
      <c r="MN1" s="1" t="s">
        <v>350</v>
      </c>
      <c r="MO1" s="1" t="s">
        <v>351</v>
      </c>
      <c r="MP1" s="1" t="s">
        <v>352</v>
      </c>
      <c r="MQ1" s="1" t="s">
        <v>353</v>
      </c>
      <c r="MR1" s="1" t="s">
        <v>354</v>
      </c>
      <c r="MS1" s="1" t="s">
        <v>355</v>
      </c>
      <c r="MT1" s="1" t="s">
        <v>356</v>
      </c>
      <c r="MU1" s="1" t="s">
        <v>357</v>
      </c>
      <c r="MV1" s="1" t="s">
        <v>358</v>
      </c>
      <c r="MW1" s="1" t="s">
        <v>359</v>
      </c>
      <c r="MX1" s="1" t="s">
        <v>360</v>
      </c>
      <c r="MY1" s="1" t="s">
        <v>361</v>
      </c>
      <c r="MZ1" s="1" t="s">
        <v>362</v>
      </c>
      <c r="NA1" s="1" t="s">
        <v>363</v>
      </c>
      <c r="NB1" s="1" t="s">
        <v>364</v>
      </c>
      <c r="NC1" s="1" t="s">
        <v>365</v>
      </c>
      <c r="ND1" s="1" t="s">
        <v>366</v>
      </c>
      <c r="NE1" s="1" t="s">
        <v>367</v>
      </c>
      <c r="NF1" s="1" t="s">
        <v>368</v>
      </c>
      <c r="NG1" s="1" t="s">
        <v>369</v>
      </c>
      <c r="NH1" s="1" t="s">
        <v>370</v>
      </c>
      <c r="NI1" s="1" t="s">
        <v>371</v>
      </c>
      <c r="NJ1" s="1" t="s">
        <v>372</v>
      </c>
      <c r="NK1" s="1" t="s">
        <v>373</v>
      </c>
      <c r="NL1" s="1" t="s">
        <v>374</v>
      </c>
      <c r="NM1" s="1" t="s">
        <v>375</v>
      </c>
      <c r="NN1" s="1" t="s">
        <v>376</v>
      </c>
      <c r="NO1" s="1" t="s">
        <v>377</v>
      </c>
      <c r="NP1" s="1" t="s">
        <v>378</v>
      </c>
      <c r="NQ1" s="1" t="s">
        <v>379</v>
      </c>
      <c r="NR1" s="1" t="s">
        <v>380</v>
      </c>
      <c r="NS1" s="1" t="s">
        <v>381</v>
      </c>
      <c r="NT1" s="1" t="s">
        <v>382</v>
      </c>
      <c r="NU1" s="1" t="s">
        <v>383</v>
      </c>
      <c r="NV1" s="1" t="s">
        <v>384</v>
      </c>
      <c r="NW1" s="1" t="s">
        <v>385</v>
      </c>
      <c r="NX1" s="6" t="s">
        <v>386</v>
      </c>
      <c r="NY1" s="1" t="s">
        <v>387</v>
      </c>
      <c r="NZ1" s="1" t="s">
        <v>388</v>
      </c>
      <c r="OA1" s="1" t="s">
        <v>389</v>
      </c>
      <c r="OB1" s="1" t="s">
        <v>390</v>
      </c>
      <c r="OC1" s="1" t="s">
        <v>391</v>
      </c>
      <c r="OD1" s="1" t="s">
        <v>392</v>
      </c>
      <c r="OE1" s="1" t="s">
        <v>393</v>
      </c>
      <c r="OF1" s="1" t="s">
        <v>394</v>
      </c>
      <c r="OG1" s="1" t="s">
        <v>395</v>
      </c>
      <c r="OH1" s="1" t="s">
        <v>396</v>
      </c>
      <c r="OI1" s="1" t="s">
        <v>397</v>
      </c>
      <c r="OJ1" s="1" t="s">
        <v>398</v>
      </c>
      <c r="OK1" s="1" t="s">
        <v>399</v>
      </c>
      <c r="OL1" s="1" t="s">
        <v>400</v>
      </c>
      <c r="OM1" s="1" t="s">
        <v>401</v>
      </c>
      <c r="ON1" s="1" t="s">
        <v>402</v>
      </c>
      <c r="OO1" s="1" t="s">
        <v>403</v>
      </c>
      <c r="OP1" s="1" t="s">
        <v>404</v>
      </c>
      <c r="OQ1" s="1" t="s">
        <v>405</v>
      </c>
      <c r="OR1" s="1" t="s">
        <v>406</v>
      </c>
      <c r="OS1" s="1" t="s">
        <v>407</v>
      </c>
      <c r="OT1" s="1" t="s">
        <v>408</v>
      </c>
      <c r="OU1" s="1" t="s">
        <v>409</v>
      </c>
      <c r="OV1" s="1" t="s">
        <v>410</v>
      </c>
      <c r="OW1" s="1" t="s">
        <v>411</v>
      </c>
      <c r="OX1" s="1" t="s">
        <v>412</v>
      </c>
      <c r="OY1" s="1" t="s">
        <v>413</v>
      </c>
      <c r="OZ1" s="1" t="s">
        <v>414</v>
      </c>
      <c r="PA1" s="1" t="s">
        <v>415</v>
      </c>
      <c r="PB1" s="1" t="s">
        <v>416</v>
      </c>
      <c r="PC1" s="1" t="s">
        <v>417</v>
      </c>
      <c r="PD1" s="1" t="s">
        <v>418</v>
      </c>
      <c r="PE1" s="1" t="s">
        <v>419</v>
      </c>
      <c r="PF1" s="1" t="s">
        <v>420</v>
      </c>
      <c r="PG1" s="1" t="s">
        <v>421</v>
      </c>
      <c r="PH1" s="1" t="s">
        <v>422</v>
      </c>
      <c r="PI1" s="1" t="s">
        <v>423</v>
      </c>
      <c r="PJ1" s="1" t="s">
        <v>424</v>
      </c>
      <c r="PK1" s="1" t="s">
        <v>425</v>
      </c>
      <c r="PL1" s="1" t="s">
        <v>426</v>
      </c>
      <c r="PM1" s="1" t="s">
        <v>427</v>
      </c>
      <c r="PN1" s="1" t="s">
        <v>428</v>
      </c>
      <c r="PO1" s="1" t="s">
        <v>429</v>
      </c>
      <c r="PP1" s="1" t="s">
        <v>430</v>
      </c>
      <c r="PQ1" s="1" t="s">
        <v>431</v>
      </c>
      <c r="PR1" s="1" t="s">
        <v>432</v>
      </c>
      <c r="PS1" s="1" t="s">
        <v>433</v>
      </c>
      <c r="PT1" s="1" t="s">
        <v>434</v>
      </c>
      <c r="PU1" s="1" t="s">
        <v>435</v>
      </c>
      <c r="PV1" s="1" t="s">
        <v>436</v>
      </c>
      <c r="PW1" s="1" t="s">
        <v>437</v>
      </c>
      <c r="PX1" s="1" t="s">
        <v>438</v>
      </c>
      <c r="PY1" s="1" t="s">
        <v>439</v>
      </c>
      <c r="PZ1" s="1" t="s">
        <v>440</v>
      </c>
      <c r="QA1" s="1" t="s">
        <v>441</v>
      </c>
      <c r="QB1" s="1" t="s">
        <v>442</v>
      </c>
      <c r="QC1" s="1" t="s">
        <v>443</v>
      </c>
      <c r="QD1" s="1" t="s">
        <v>444</v>
      </c>
      <c r="QE1" s="1" t="s">
        <v>445</v>
      </c>
      <c r="QF1" s="1" t="s">
        <v>446</v>
      </c>
      <c r="QG1" s="1" t="s">
        <v>447</v>
      </c>
      <c r="QH1" s="1" t="s">
        <v>448</v>
      </c>
      <c r="QI1" s="1" t="s">
        <v>449</v>
      </c>
      <c r="QJ1" s="1" t="s">
        <v>450</v>
      </c>
      <c r="QK1" s="1" t="s">
        <v>451</v>
      </c>
      <c r="QL1" s="1" t="s">
        <v>452</v>
      </c>
      <c r="QM1" s="1" t="s">
        <v>453</v>
      </c>
      <c r="QN1" s="1" t="s">
        <v>454</v>
      </c>
      <c r="QO1" s="1" t="s">
        <v>455</v>
      </c>
      <c r="QP1" s="1" t="s">
        <v>456</v>
      </c>
      <c r="QQ1" s="1" t="s">
        <v>457</v>
      </c>
      <c r="QR1" s="1" t="s">
        <v>458</v>
      </c>
      <c r="QS1" s="1" t="s">
        <v>459</v>
      </c>
      <c r="QT1" s="1" t="s">
        <v>460</v>
      </c>
      <c r="QU1" s="1" t="s">
        <v>461</v>
      </c>
      <c r="QV1" s="1" t="s">
        <v>462</v>
      </c>
      <c r="QW1" s="1" t="s">
        <v>463</v>
      </c>
      <c r="QX1" s="1" t="s">
        <v>464</v>
      </c>
      <c r="QY1" s="1" t="s">
        <v>465</v>
      </c>
      <c r="QZ1" s="1" t="s">
        <v>466</v>
      </c>
      <c r="RA1" s="1" t="s">
        <v>467</v>
      </c>
      <c r="RB1" s="1" t="s">
        <v>468</v>
      </c>
      <c r="RC1" s="1" t="s">
        <v>469</v>
      </c>
      <c r="RD1" s="1" t="s">
        <v>470</v>
      </c>
      <c r="RE1" s="1" t="s">
        <v>471</v>
      </c>
      <c r="RF1" s="1" t="s">
        <v>472</v>
      </c>
      <c r="RG1" s="1" t="s">
        <v>473</v>
      </c>
      <c r="RH1" s="1" t="s">
        <v>474</v>
      </c>
      <c r="RI1" s="1" t="s">
        <v>475</v>
      </c>
      <c r="RJ1" s="1" t="s">
        <v>476</v>
      </c>
      <c r="RK1" s="1" t="s">
        <v>477</v>
      </c>
      <c r="RL1" s="1" t="s">
        <v>478</v>
      </c>
      <c r="RM1" s="1" t="s">
        <v>479</v>
      </c>
      <c r="RN1" s="1" t="s">
        <v>480</v>
      </c>
      <c r="RO1" s="1" t="s">
        <v>481</v>
      </c>
      <c r="RP1" s="1" t="s">
        <v>482</v>
      </c>
      <c r="RQ1" s="1" t="s">
        <v>483</v>
      </c>
      <c r="RR1" s="1" t="s">
        <v>484</v>
      </c>
      <c r="RS1" s="1" t="s">
        <v>485</v>
      </c>
      <c r="RT1" s="1" t="s">
        <v>486</v>
      </c>
      <c r="RU1" s="1" t="s">
        <v>487</v>
      </c>
      <c r="RV1" s="1" t="s">
        <v>488</v>
      </c>
      <c r="RW1" s="1" t="s">
        <v>489</v>
      </c>
      <c r="RX1" s="1" t="s">
        <v>490</v>
      </c>
      <c r="RY1" s="1" t="s">
        <v>491</v>
      </c>
      <c r="RZ1" s="1" t="s">
        <v>492</v>
      </c>
      <c r="SA1" s="1" t="s">
        <v>493</v>
      </c>
      <c r="SB1" s="1" t="s">
        <v>494</v>
      </c>
      <c r="SC1" s="1" t="s">
        <v>495</v>
      </c>
      <c r="SD1" s="1" t="s">
        <v>496</v>
      </c>
      <c r="SE1" s="1" t="s">
        <v>497</v>
      </c>
      <c r="SF1" s="1" t="s">
        <v>498</v>
      </c>
      <c r="SG1" s="1" t="s">
        <v>499</v>
      </c>
      <c r="SH1" s="1" t="s">
        <v>500</v>
      </c>
      <c r="SI1" s="1" t="s">
        <v>501</v>
      </c>
      <c r="SJ1" s="1" t="s">
        <v>502</v>
      </c>
      <c r="SK1" s="1" t="s">
        <v>503</v>
      </c>
      <c r="SL1" s="1" t="s">
        <v>504</v>
      </c>
      <c r="SM1" s="1" t="s">
        <v>505</v>
      </c>
      <c r="SN1" s="1" t="s">
        <v>506</v>
      </c>
      <c r="SO1" s="1" t="s">
        <v>507</v>
      </c>
      <c r="SP1" s="1" t="s">
        <v>508</v>
      </c>
      <c r="SQ1" s="1" t="s">
        <v>509</v>
      </c>
      <c r="SR1" s="1" t="s">
        <v>510</v>
      </c>
      <c r="SS1" s="1" t="s">
        <v>511</v>
      </c>
      <c r="ST1" s="1" t="s">
        <v>512</v>
      </c>
      <c r="SU1" s="1" t="s">
        <v>513</v>
      </c>
      <c r="SV1" s="1" t="s">
        <v>514</v>
      </c>
      <c r="SW1" s="1" t="s">
        <v>515</v>
      </c>
      <c r="SX1" s="1" t="s">
        <v>516</v>
      </c>
      <c r="SY1" s="1" t="s">
        <v>517</v>
      </c>
      <c r="SZ1" s="1" t="s">
        <v>518</v>
      </c>
      <c r="TA1" s="1" t="s">
        <v>519</v>
      </c>
      <c r="TB1" s="1" t="s">
        <v>520</v>
      </c>
      <c r="TC1" s="1" t="s">
        <v>521</v>
      </c>
      <c r="TD1" s="1" t="s">
        <v>522</v>
      </c>
      <c r="TE1" s="1" t="s">
        <v>523</v>
      </c>
      <c r="TF1" s="1" t="s">
        <v>524</v>
      </c>
      <c r="TG1" s="1" t="s">
        <v>525</v>
      </c>
      <c r="TH1" s="1" t="s">
        <v>526</v>
      </c>
      <c r="TI1" s="1" t="s">
        <v>527</v>
      </c>
      <c r="TJ1" s="1" t="s">
        <v>528</v>
      </c>
      <c r="TK1" s="1" t="s">
        <v>529</v>
      </c>
      <c r="TL1" s="1" t="s">
        <v>530</v>
      </c>
      <c r="TM1" s="1" t="s">
        <v>531</v>
      </c>
      <c r="TN1" s="1" t="s">
        <v>532</v>
      </c>
      <c r="TO1" s="1" t="s">
        <v>533</v>
      </c>
      <c r="TP1" s="1" t="s">
        <v>534</v>
      </c>
      <c r="TQ1" s="1" t="s">
        <v>535</v>
      </c>
      <c r="TR1" s="1" t="s">
        <v>536</v>
      </c>
      <c r="TS1" s="1" t="s">
        <v>537</v>
      </c>
      <c r="TT1" s="1" t="s">
        <v>538</v>
      </c>
      <c r="TU1" s="1" t="s">
        <v>539</v>
      </c>
      <c r="TV1" s="1" t="s">
        <v>540</v>
      </c>
      <c r="TW1" s="1" t="s">
        <v>541</v>
      </c>
      <c r="TX1" s="1" t="s">
        <v>542</v>
      </c>
      <c r="TY1" s="1" t="s">
        <v>543</v>
      </c>
      <c r="TZ1" s="1" t="s">
        <v>544</v>
      </c>
      <c r="UA1" s="1" t="s">
        <v>545</v>
      </c>
      <c r="UB1" s="1" t="s">
        <v>546</v>
      </c>
      <c r="UC1" s="1" t="s">
        <v>547</v>
      </c>
      <c r="UD1" s="1" t="s">
        <v>548</v>
      </c>
      <c r="UE1" s="1" t="s">
        <v>549</v>
      </c>
      <c r="UF1" s="1" t="s">
        <v>550</v>
      </c>
      <c r="UG1" s="1" t="s">
        <v>551</v>
      </c>
      <c r="UH1" s="1" t="s">
        <v>552</v>
      </c>
      <c r="UI1" s="1" t="s">
        <v>553</v>
      </c>
      <c r="UJ1" s="1" t="s">
        <v>554</v>
      </c>
      <c r="UK1" s="1" t="s">
        <v>555</v>
      </c>
      <c r="UL1" s="1" t="s">
        <v>556</v>
      </c>
      <c r="UM1" s="1" t="s">
        <v>557</v>
      </c>
      <c r="UN1" s="1" t="s">
        <v>558</v>
      </c>
      <c r="UO1" s="1" t="s">
        <v>559</v>
      </c>
      <c r="UP1" s="1" t="s">
        <v>560</v>
      </c>
      <c r="UQ1" s="1" t="s">
        <v>561</v>
      </c>
      <c r="UR1" s="1" t="s">
        <v>562</v>
      </c>
      <c r="US1" s="1" t="s">
        <v>563</v>
      </c>
      <c r="UT1" s="1" t="s">
        <v>564</v>
      </c>
      <c r="UU1" s="1" t="s">
        <v>565</v>
      </c>
      <c r="UV1" s="1" t="s">
        <v>566</v>
      </c>
      <c r="UW1" s="1" t="s">
        <v>567</v>
      </c>
      <c r="UX1" s="1" t="s">
        <v>568</v>
      </c>
      <c r="UY1" s="1" t="s">
        <v>569</v>
      </c>
      <c r="UZ1" s="1" t="s">
        <v>570</v>
      </c>
      <c r="VA1" s="1" t="s">
        <v>571</v>
      </c>
      <c r="VB1" s="1" t="s">
        <v>572</v>
      </c>
      <c r="VC1" s="1" t="s">
        <v>573</v>
      </c>
      <c r="VD1" s="1" t="s">
        <v>574</v>
      </c>
      <c r="VE1" s="1" t="s">
        <v>575</v>
      </c>
      <c r="VF1" s="1" t="s">
        <v>576</v>
      </c>
      <c r="VG1" s="1" t="s">
        <v>577</v>
      </c>
      <c r="VH1" s="1" t="s">
        <v>578</v>
      </c>
      <c r="VI1" s="1" t="s">
        <v>579</v>
      </c>
      <c r="VJ1" s="1" t="s">
        <v>580</v>
      </c>
      <c r="VK1" s="1" t="s">
        <v>581</v>
      </c>
      <c r="VL1" s="1" t="s">
        <v>582</v>
      </c>
      <c r="VM1" s="1" t="s">
        <v>583</v>
      </c>
      <c r="VN1" s="1" t="s">
        <v>584</v>
      </c>
      <c r="VO1" s="1" t="s">
        <v>585</v>
      </c>
      <c r="VP1" s="1" t="s">
        <v>586</v>
      </c>
      <c r="VQ1" s="1" t="s">
        <v>587</v>
      </c>
      <c r="VR1" s="1" t="s">
        <v>588</v>
      </c>
      <c r="VS1" s="1" t="s">
        <v>589</v>
      </c>
      <c r="VT1" s="1" t="s">
        <v>590</v>
      </c>
      <c r="VU1" s="1" t="s">
        <v>591</v>
      </c>
      <c r="VV1" s="1" t="s">
        <v>592</v>
      </c>
      <c r="VW1" s="1" t="s">
        <v>593</v>
      </c>
      <c r="VX1" s="1" t="s">
        <v>594</v>
      </c>
      <c r="VY1" s="1" t="s">
        <v>595</v>
      </c>
      <c r="VZ1" s="1" t="s">
        <v>596</v>
      </c>
      <c r="WA1" s="1" t="s">
        <v>597</v>
      </c>
      <c r="WB1" s="1" t="s">
        <v>598</v>
      </c>
      <c r="WC1" s="1" t="s">
        <v>599</v>
      </c>
      <c r="WD1" s="1" t="s">
        <v>600</v>
      </c>
      <c r="WE1" s="1" t="s">
        <v>601</v>
      </c>
      <c r="WF1" s="1" t="s">
        <v>602</v>
      </c>
      <c r="WG1" s="1" t="s">
        <v>603</v>
      </c>
      <c r="WH1" s="1" t="s">
        <v>604</v>
      </c>
      <c r="WI1" s="1" t="s">
        <v>605</v>
      </c>
      <c r="WJ1" s="1" t="s">
        <v>606</v>
      </c>
      <c r="WK1" s="1" t="s">
        <v>607</v>
      </c>
      <c r="WL1" s="1" t="s">
        <v>608</v>
      </c>
      <c r="WM1" s="1" t="s">
        <v>609</v>
      </c>
      <c r="WN1" s="1" t="s">
        <v>610</v>
      </c>
      <c r="WO1" s="1" t="s">
        <v>611</v>
      </c>
      <c r="WP1" s="1" t="s">
        <v>612</v>
      </c>
      <c r="WQ1" s="1" t="s">
        <v>613</v>
      </c>
      <c r="WR1" s="1" t="s">
        <v>614</v>
      </c>
      <c r="WS1" s="1" t="s">
        <v>615</v>
      </c>
      <c r="WT1" s="1" t="s">
        <v>616</v>
      </c>
      <c r="WU1" s="1" t="s">
        <v>617</v>
      </c>
      <c r="WV1" s="1" t="s">
        <v>618</v>
      </c>
      <c r="WW1" s="1" t="s">
        <v>619</v>
      </c>
      <c r="WX1" s="1" t="s">
        <v>620</v>
      </c>
      <c r="WY1" s="1" t="s">
        <v>621</v>
      </c>
      <c r="WZ1" s="1" t="s">
        <v>622</v>
      </c>
      <c r="XA1" s="1" t="s">
        <v>623</v>
      </c>
      <c r="XB1" s="1" t="s">
        <v>624</v>
      </c>
      <c r="XC1" s="1" t="s">
        <v>625</v>
      </c>
      <c r="XD1" s="1" t="s">
        <v>626</v>
      </c>
      <c r="XE1" s="1" t="s">
        <v>627</v>
      </c>
      <c r="XF1" s="1" t="s">
        <v>628</v>
      </c>
      <c r="XG1" s="1" t="s">
        <v>629</v>
      </c>
      <c r="XH1" s="1" t="s">
        <v>630</v>
      </c>
      <c r="XI1" s="1" t="s">
        <v>631</v>
      </c>
      <c r="XJ1" s="1" t="s">
        <v>632</v>
      </c>
      <c r="XK1" s="1" t="s">
        <v>633</v>
      </c>
      <c r="XL1" s="1" t="s">
        <v>634</v>
      </c>
      <c r="XM1" s="1" t="s">
        <v>635</v>
      </c>
      <c r="XN1" s="1" t="s">
        <v>636</v>
      </c>
      <c r="XO1" s="1" t="s">
        <v>637</v>
      </c>
      <c r="XP1" s="1" t="s">
        <v>638</v>
      </c>
      <c r="XQ1" s="1" t="s">
        <v>639</v>
      </c>
      <c r="XR1" s="1" t="s">
        <v>640</v>
      </c>
      <c r="XS1" s="1" t="s">
        <v>641</v>
      </c>
      <c r="XT1" s="1" t="s">
        <v>642</v>
      </c>
      <c r="XU1" s="1" t="s">
        <v>643</v>
      </c>
      <c r="XV1" s="1" t="s">
        <v>644</v>
      </c>
      <c r="XW1" s="1" t="s">
        <v>645</v>
      </c>
      <c r="XX1" s="1" t="s">
        <v>646</v>
      </c>
      <c r="XY1" s="1" t="s">
        <v>647</v>
      </c>
      <c r="XZ1" s="1" t="s">
        <v>648</v>
      </c>
      <c r="YA1" s="1" t="s">
        <v>649</v>
      </c>
      <c r="YB1" s="1" t="s">
        <v>650</v>
      </c>
      <c r="YC1" s="1" t="s">
        <v>651</v>
      </c>
      <c r="YD1" s="1" t="s">
        <v>652</v>
      </c>
      <c r="YE1" s="1" t="s">
        <v>653</v>
      </c>
      <c r="YF1" s="1" t="s">
        <v>654</v>
      </c>
      <c r="YG1" s="1" t="s">
        <v>655</v>
      </c>
      <c r="YH1" s="1" t="s">
        <v>656</v>
      </c>
      <c r="YI1" s="1" t="s">
        <v>657</v>
      </c>
      <c r="YJ1" s="1" t="s">
        <v>658</v>
      </c>
      <c r="YK1" s="1" t="s">
        <v>659</v>
      </c>
      <c r="YL1" s="1" t="s">
        <v>660</v>
      </c>
      <c r="YM1" s="1" t="s">
        <v>661</v>
      </c>
      <c r="YN1" s="1" t="s">
        <v>662</v>
      </c>
      <c r="YO1" s="1" t="s">
        <v>663</v>
      </c>
      <c r="YP1" s="1" t="s">
        <v>664</v>
      </c>
      <c r="YQ1" s="1" t="s">
        <v>665</v>
      </c>
      <c r="YR1" s="1" t="s">
        <v>666</v>
      </c>
      <c r="YS1" s="1" t="s">
        <v>667</v>
      </c>
      <c r="YT1" s="1" t="s">
        <v>668</v>
      </c>
      <c r="YU1" s="1" t="s">
        <v>669</v>
      </c>
      <c r="YV1" s="1" t="s">
        <v>670</v>
      </c>
      <c r="YW1" s="1" t="s">
        <v>671</v>
      </c>
      <c r="YX1" s="1" t="s">
        <v>672</v>
      </c>
      <c r="YY1" s="1" t="s">
        <v>673</v>
      </c>
      <c r="YZ1" s="1" t="s">
        <v>674</v>
      </c>
      <c r="ZA1" s="1" t="s">
        <v>675</v>
      </c>
      <c r="ZB1" s="1" t="s">
        <v>676</v>
      </c>
      <c r="ZC1" s="1" t="s">
        <v>677</v>
      </c>
      <c r="ZD1" s="1" t="s">
        <v>678</v>
      </c>
      <c r="ZE1" s="1" t="s">
        <v>679</v>
      </c>
      <c r="ZF1" s="1" t="s">
        <v>680</v>
      </c>
      <c r="ZG1" s="1" t="s">
        <v>681</v>
      </c>
      <c r="ZH1" s="1" t="s">
        <v>682</v>
      </c>
      <c r="ZI1" s="1" t="s">
        <v>683</v>
      </c>
      <c r="ZJ1" s="1" t="s">
        <v>684</v>
      </c>
      <c r="ZK1" s="1" t="s">
        <v>685</v>
      </c>
      <c r="ZL1" s="1" t="s">
        <v>686</v>
      </c>
      <c r="ZM1" s="1" t="s">
        <v>687</v>
      </c>
      <c r="ZN1" s="1" t="s">
        <v>688</v>
      </c>
      <c r="ZO1" s="1" t="s">
        <v>689</v>
      </c>
      <c r="ZP1" s="1" t="s">
        <v>690</v>
      </c>
      <c r="ZQ1" s="1" t="s">
        <v>691</v>
      </c>
      <c r="ZR1" s="1" t="s">
        <v>692</v>
      </c>
      <c r="ZS1" s="1" t="s">
        <v>693</v>
      </c>
      <c r="ZT1" s="1" t="s">
        <v>694</v>
      </c>
      <c r="ZU1" s="1" t="s">
        <v>695</v>
      </c>
      <c r="ZV1" s="1" t="s">
        <v>696</v>
      </c>
      <c r="ZW1" s="1" t="s">
        <v>697</v>
      </c>
      <c r="ZX1" s="3" t="s">
        <v>698</v>
      </c>
      <c r="ZY1" s="1" t="s">
        <v>699</v>
      </c>
      <c r="ZZ1" s="1" t="s">
        <v>700</v>
      </c>
      <c r="AAA1" s="1" t="s">
        <v>701</v>
      </c>
      <c r="AAB1" s="1" t="s">
        <v>702</v>
      </c>
      <c r="AAC1" s="1" t="s">
        <v>703</v>
      </c>
      <c r="AAD1" s="1" t="s">
        <v>704</v>
      </c>
      <c r="AAE1" s="1" t="s">
        <v>705</v>
      </c>
      <c r="AAF1" s="1" t="s">
        <v>706</v>
      </c>
      <c r="AAG1" s="1" t="s">
        <v>707</v>
      </c>
      <c r="AAH1" s="1" t="s">
        <v>708</v>
      </c>
      <c r="AAI1" s="1" t="s">
        <v>709</v>
      </c>
      <c r="AAJ1" s="1" t="s">
        <v>710</v>
      </c>
      <c r="AAK1" s="1" t="s">
        <v>711</v>
      </c>
      <c r="AAL1" s="1" t="s">
        <v>712</v>
      </c>
      <c r="AAM1" s="1" t="s">
        <v>713</v>
      </c>
      <c r="AAN1" s="1" t="s">
        <v>714</v>
      </c>
      <c r="AAO1" s="1" t="s">
        <v>715</v>
      </c>
      <c r="AAP1" s="1" t="s">
        <v>716</v>
      </c>
      <c r="AAQ1" s="1" t="s">
        <v>717</v>
      </c>
      <c r="AAR1" s="1" t="s">
        <v>718</v>
      </c>
      <c r="AAS1" s="1" t="s">
        <v>719</v>
      </c>
      <c r="AAT1" s="1" t="s">
        <v>720</v>
      </c>
      <c r="AAU1" s="1" t="s">
        <v>721</v>
      </c>
      <c r="AAV1" s="1" t="s">
        <v>722</v>
      </c>
      <c r="AAW1" s="1" t="s">
        <v>723</v>
      </c>
      <c r="AAX1" s="1" t="s">
        <v>724</v>
      </c>
      <c r="AAY1" s="1" t="s">
        <v>725</v>
      </c>
      <c r="AAZ1" s="1" t="s">
        <v>726</v>
      </c>
      <c r="ABA1" s="1" t="s">
        <v>727</v>
      </c>
      <c r="ABB1" s="1" t="s">
        <v>728</v>
      </c>
      <c r="ABC1" s="1" t="s">
        <v>729</v>
      </c>
      <c r="ABD1" s="1" t="s">
        <v>730</v>
      </c>
      <c r="ABE1" s="1" t="s">
        <v>731</v>
      </c>
      <c r="ABF1" s="1" t="s">
        <v>732</v>
      </c>
      <c r="ABG1" s="1" t="s">
        <v>733</v>
      </c>
      <c r="ABH1" s="1" t="s">
        <v>734</v>
      </c>
      <c r="ABI1" s="1" t="s">
        <v>735</v>
      </c>
      <c r="ABJ1" s="1" t="s">
        <v>736</v>
      </c>
      <c r="ABK1" s="1" t="s">
        <v>737</v>
      </c>
      <c r="ABL1" s="1" t="s">
        <v>738</v>
      </c>
      <c r="ABM1" s="1" t="s">
        <v>739</v>
      </c>
      <c r="ABN1" s="1" t="s">
        <v>740</v>
      </c>
      <c r="ABO1" s="1" t="s">
        <v>741</v>
      </c>
      <c r="ABP1" s="1" t="s">
        <v>742</v>
      </c>
      <c r="ABQ1" s="1" t="s">
        <v>743</v>
      </c>
      <c r="ABR1" s="1" t="s">
        <v>744</v>
      </c>
      <c r="ABS1" s="1" t="s">
        <v>745</v>
      </c>
      <c r="ABT1" s="1" t="s">
        <v>746</v>
      </c>
      <c r="ABU1" s="1" t="s">
        <v>747</v>
      </c>
      <c r="ABV1" s="1" t="s">
        <v>748</v>
      </c>
      <c r="ABW1" s="1" t="s">
        <v>749</v>
      </c>
      <c r="ABX1" s="1" t="s">
        <v>750</v>
      </c>
      <c r="ABY1" s="1" t="s">
        <v>751</v>
      </c>
      <c r="ABZ1" s="1" t="s">
        <v>752</v>
      </c>
      <c r="ACA1" s="1" t="s">
        <v>753</v>
      </c>
      <c r="ACB1" s="1" t="s">
        <v>754</v>
      </c>
      <c r="ACC1" s="1" t="s">
        <v>755</v>
      </c>
      <c r="ACD1" s="1" t="s">
        <v>756</v>
      </c>
      <c r="ACE1" s="1" t="s">
        <v>757</v>
      </c>
      <c r="ACF1" s="1" t="s">
        <v>758</v>
      </c>
      <c r="ACG1" s="1" t="s">
        <v>759</v>
      </c>
      <c r="ACH1" s="1" t="s">
        <v>760</v>
      </c>
      <c r="ACI1" s="1" t="s">
        <v>761</v>
      </c>
      <c r="ACJ1" s="1" t="s">
        <v>762</v>
      </c>
      <c r="ACK1" s="1" t="s">
        <v>763</v>
      </c>
      <c r="ACL1" s="1" t="s">
        <v>764</v>
      </c>
      <c r="ACM1" s="1" t="s">
        <v>765</v>
      </c>
      <c r="ACN1" s="1" t="s">
        <v>766</v>
      </c>
      <c r="ACO1" s="1" t="s">
        <v>767</v>
      </c>
      <c r="ACP1" s="1" t="s">
        <v>768</v>
      </c>
      <c r="ACQ1" s="1" t="s">
        <v>769</v>
      </c>
      <c r="ACR1" s="1" t="s">
        <v>770</v>
      </c>
      <c r="ACS1" s="1" t="s">
        <v>771</v>
      </c>
      <c r="ACT1" s="1" t="s">
        <v>772</v>
      </c>
      <c r="ACU1" s="1" t="s">
        <v>773</v>
      </c>
      <c r="ACV1" s="1" t="s">
        <v>774</v>
      </c>
      <c r="ACW1" s="1" t="s">
        <v>775</v>
      </c>
      <c r="ACX1" s="1" t="s">
        <v>776</v>
      </c>
      <c r="ACY1" s="1" t="s">
        <v>777</v>
      </c>
      <c r="ACZ1" s="1" t="s">
        <v>778</v>
      </c>
      <c r="ADA1" s="1" t="s">
        <v>779</v>
      </c>
      <c r="ADB1" s="1" t="s">
        <v>780</v>
      </c>
      <c r="ADC1" s="1" t="s">
        <v>781</v>
      </c>
      <c r="ADD1" s="1" t="s">
        <v>782</v>
      </c>
      <c r="ADE1" s="1" t="s">
        <v>783</v>
      </c>
      <c r="ADF1" s="1" t="s">
        <v>784</v>
      </c>
      <c r="ADG1" s="1" t="s">
        <v>785</v>
      </c>
      <c r="ADH1" s="1" t="s">
        <v>786</v>
      </c>
      <c r="ADI1" s="1" t="s">
        <v>787</v>
      </c>
      <c r="ADJ1" s="1" t="s">
        <v>788</v>
      </c>
      <c r="ADK1" s="1" t="s">
        <v>789</v>
      </c>
      <c r="ADL1" s="1" t="s">
        <v>790</v>
      </c>
      <c r="ADM1" s="1" t="s">
        <v>791</v>
      </c>
      <c r="ADN1" s="1" t="s">
        <v>792</v>
      </c>
      <c r="ADO1" s="1" t="s">
        <v>793</v>
      </c>
      <c r="ADP1" s="1" t="s">
        <v>794</v>
      </c>
      <c r="ADQ1" s="1" t="s">
        <v>795</v>
      </c>
      <c r="ADR1" s="1" t="s">
        <v>796</v>
      </c>
      <c r="ADS1" s="1" t="s">
        <v>797</v>
      </c>
      <c r="ADT1" s="1" t="s">
        <v>798</v>
      </c>
      <c r="ADU1" s="1" t="s">
        <v>799</v>
      </c>
      <c r="ADV1" s="1" t="s">
        <v>800</v>
      </c>
      <c r="ADW1" s="1" t="s">
        <v>801</v>
      </c>
      <c r="ADX1" s="1" t="s">
        <v>802</v>
      </c>
      <c r="ADY1" s="1" t="s">
        <v>803</v>
      </c>
      <c r="ADZ1" s="1" t="s">
        <v>804</v>
      </c>
      <c r="AEA1" s="1" t="s">
        <v>805</v>
      </c>
      <c r="AEB1" s="1" t="s">
        <v>806</v>
      </c>
      <c r="AEC1" s="1" t="s">
        <v>807</v>
      </c>
      <c r="AED1" s="1" t="s">
        <v>808</v>
      </c>
      <c r="AEE1" s="1" t="s">
        <v>809</v>
      </c>
      <c r="AEF1" s="1" t="s">
        <v>810</v>
      </c>
      <c r="AEG1" s="1" t="s">
        <v>811</v>
      </c>
      <c r="AEH1" s="1" t="s">
        <v>812</v>
      </c>
      <c r="AEI1" s="1" t="s">
        <v>813</v>
      </c>
      <c r="AEJ1" s="1" t="s">
        <v>814</v>
      </c>
      <c r="AEK1" s="1" t="s">
        <v>815</v>
      </c>
      <c r="AEL1" s="1" t="s">
        <v>816</v>
      </c>
      <c r="AEM1" s="1" t="s">
        <v>817</v>
      </c>
      <c r="AEN1" s="1" t="s">
        <v>818</v>
      </c>
      <c r="AEO1" s="1" t="s">
        <v>819</v>
      </c>
      <c r="AEP1" s="1" t="s">
        <v>820</v>
      </c>
      <c r="AEQ1" s="1" t="s">
        <v>821</v>
      </c>
      <c r="AER1" s="1" t="s">
        <v>822</v>
      </c>
      <c r="AES1" s="1" t="s">
        <v>823</v>
      </c>
      <c r="AET1" s="1" t="s">
        <v>824</v>
      </c>
      <c r="AEU1" s="1" t="s">
        <v>825</v>
      </c>
      <c r="AEV1" s="1" t="s">
        <v>826</v>
      </c>
      <c r="AEW1" s="1" t="s">
        <v>827</v>
      </c>
      <c r="AEX1" s="1" t="s">
        <v>828</v>
      </c>
      <c r="AEY1" s="1" t="s">
        <v>829</v>
      </c>
      <c r="AEZ1" s="1" t="s">
        <v>830</v>
      </c>
      <c r="AFA1" s="1" t="s">
        <v>831</v>
      </c>
      <c r="AFB1" s="1" t="s">
        <v>832</v>
      </c>
      <c r="AFC1" s="1" t="s">
        <v>833</v>
      </c>
      <c r="AFD1" s="1" t="s">
        <v>834</v>
      </c>
      <c r="AFE1" s="1" t="s">
        <v>835</v>
      </c>
      <c r="AFF1" s="1" t="s">
        <v>836</v>
      </c>
      <c r="AFG1" s="1" t="s">
        <v>837</v>
      </c>
      <c r="AFH1" s="1" t="s">
        <v>838</v>
      </c>
      <c r="AFI1" s="1" t="s">
        <v>839</v>
      </c>
      <c r="AFJ1" s="1" t="s">
        <v>840</v>
      </c>
      <c r="AFK1" s="1" t="s">
        <v>841</v>
      </c>
      <c r="AFL1" s="1" t="s">
        <v>842</v>
      </c>
      <c r="AFM1" s="1" t="s">
        <v>843</v>
      </c>
      <c r="AFN1" s="1" t="s">
        <v>844</v>
      </c>
      <c r="AFO1" s="1" t="s">
        <v>845</v>
      </c>
      <c r="AFP1" s="1" t="s">
        <v>846</v>
      </c>
      <c r="AFQ1" s="1" t="s">
        <v>847</v>
      </c>
      <c r="AFR1" s="1" t="s">
        <v>848</v>
      </c>
      <c r="AFS1" s="1" t="s">
        <v>849</v>
      </c>
      <c r="AFT1" s="1" t="s">
        <v>850</v>
      </c>
      <c r="AFU1" s="1" t="s">
        <v>851</v>
      </c>
      <c r="AFV1" s="1" t="s">
        <v>852</v>
      </c>
      <c r="AFW1" s="1" t="s">
        <v>853</v>
      </c>
      <c r="AFX1" s="1" t="s">
        <v>854</v>
      </c>
      <c r="AFY1" s="1" t="s">
        <v>855</v>
      </c>
      <c r="AFZ1" s="1" t="s">
        <v>856</v>
      </c>
      <c r="AGA1" s="1" t="s">
        <v>857</v>
      </c>
      <c r="AGB1" s="1" t="s">
        <v>858</v>
      </c>
      <c r="AGC1" s="1" t="s">
        <v>859</v>
      </c>
      <c r="AGD1" s="1" t="s">
        <v>860</v>
      </c>
      <c r="AGE1" s="1" t="s">
        <v>861</v>
      </c>
      <c r="AGF1" s="1" t="s">
        <v>862</v>
      </c>
      <c r="AGG1" s="1" t="s">
        <v>863</v>
      </c>
      <c r="AGH1" s="1" t="s">
        <v>864</v>
      </c>
      <c r="AGI1" s="1" t="s">
        <v>865</v>
      </c>
      <c r="AGJ1" s="1" t="s">
        <v>866</v>
      </c>
      <c r="AGK1" s="1" t="s">
        <v>867</v>
      </c>
      <c r="AGL1" s="1" t="s">
        <v>868</v>
      </c>
      <c r="AGM1" s="1" t="s">
        <v>869</v>
      </c>
      <c r="AGN1" s="1" t="s">
        <v>870</v>
      </c>
      <c r="AGO1" s="1" t="s">
        <v>871</v>
      </c>
      <c r="AGP1" s="1" t="s">
        <v>872</v>
      </c>
      <c r="AGQ1" s="1" t="s">
        <v>873</v>
      </c>
      <c r="AGR1" s="1" t="s">
        <v>874</v>
      </c>
      <c r="AGS1" s="1" t="s">
        <v>875</v>
      </c>
      <c r="AGT1" s="1" t="s">
        <v>876</v>
      </c>
      <c r="AGU1" s="1" t="s">
        <v>877</v>
      </c>
      <c r="AGV1" s="1" t="s">
        <v>878</v>
      </c>
      <c r="AGW1" s="1" t="s">
        <v>879</v>
      </c>
      <c r="AGX1" s="1" t="s">
        <v>880</v>
      </c>
      <c r="AGY1" s="1" t="s">
        <v>881</v>
      </c>
      <c r="AGZ1" s="1" t="s">
        <v>882</v>
      </c>
      <c r="AHA1" s="1" t="s">
        <v>883</v>
      </c>
      <c r="AHB1" s="1" t="s">
        <v>884</v>
      </c>
      <c r="AHC1" s="1" t="s">
        <v>885</v>
      </c>
      <c r="AHD1" s="1" t="s">
        <v>886</v>
      </c>
      <c r="AHE1" s="1" t="s">
        <v>887</v>
      </c>
      <c r="AHF1" s="1" t="s">
        <v>888</v>
      </c>
      <c r="AHG1" s="1" t="s">
        <v>889</v>
      </c>
      <c r="AHH1" s="1" t="s">
        <v>890</v>
      </c>
      <c r="AHI1" s="1" t="s">
        <v>891</v>
      </c>
      <c r="AHJ1" s="1" t="s">
        <v>892</v>
      </c>
      <c r="AHK1" s="1" t="s">
        <v>893</v>
      </c>
      <c r="AHL1" s="1" t="s">
        <v>894</v>
      </c>
      <c r="AHM1" s="1" t="s">
        <v>895</v>
      </c>
      <c r="AHN1" s="1" t="s">
        <v>896</v>
      </c>
      <c r="AHO1" s="1" t="s">
        <v>897</v>
      </c>
      <c r="AHP1" s="1" t="s">
        <v>898</v>
      </c>
      <c r="AHQ1" s="1" t="s">
        <v>899</v>
      </c>
      <c r="AHR1" s="1" t="s">
        <v>900</v>
      </c>
      <c r="AHS1" s="1" t="s">
        <v>901</v>
      </c>
      <c r="AHT1" s="1" t="s">
        <v>902</v>
      </c>
      <c r="AHU1" s="1" t="s">
        <v>903</v>
      </c>
      <c r="AHV1" s="1" t="s">
        <v>904</v>
      </c>
      <c r="AHW1" s="1" t="s">
        <v>905</v>
      </c>
      <c r="AHX1" s="1" t="s">
        <v>906</v>
      </c>
      <c r="AHY1" s="1" t="s">
        <v>907</v>
      </c>
      <c r="AHZ1" s="1" t="s">
        <v>908</v>
      </c>
      <c r="AIA1" s="1" t="s">
        <v>909</v>
      </c>
      <c r="AIB1" s="1" t="s">
        <v>910</v>
      </c>
      <c r="AIC1" s="1" t="s">
        <v>911</v>
      </c>
      <c r="AID1" s="1" t="s">
        <v>912</v>
      </c>
      <c r="AIE1" s="1" t="s">
        <v>913</v>
      </c>
      <c r="AIF1" s="1" t="s">
        <v>914</v>
      </c>
      <c r="AIG1" s="1" t="s">
        <v>915</v>
      </c>
      <c r="AIH1" s="1" t="s">
        <v>916</v>
      </c>
      <c r="AII1" s="1" t="s">
        <v>917</v>
      </c>
      <c r="AIJ1" s="1" t="s">
        <v>918</v>
      </c>
      <c r="AIK1" s="1" t="s">
        <v>919</v>
      </c>
      <c r="AIL1" s="1" t="s">
        <v>920</v>
      </c>
      <c r="AIM1" s="1" t="s">
        <v>921</v>
      </c>
      <c r="AIN1" s="1" t="s">
        <v>922</v>
      </c>
      <c r="AIO1" s="1" t="s">
        <v>923</v>
      </c>
      <c r="AIP1" s="1" t="s">
        <v>924</v>
      </c>
      <c r="AIQ1" s="1" t="s">
        <v>925</v>
      </c>
      <c r="AIR1" s="1" t="s">
        <v>926</v>
      </c>
      <c r="AIS1" s="1" t="s">
        <v>927</v>
      </c>
      <c r="AIT1" s="1" t="s">
        <v>928</v>
      </c>
      <c r="AIU1" s="1" t="s">
        <v>929</v>
      </c>
      <c r="AIV1" s="1" t="s">
        <v>930</v>
      </c>
      <c r="AIW1" s="1" t="s">
        <v>931</v>
      </c>
      <c r="AIX1" s="1" t="s">
        <v>932</v>
      </c>
      <c r="AIY1" s="1" t="s">
        <v>933</v>
      </c>
      <c r="AIZ1" s="1" t="s">
        <v>934</v>
      </c>
      <c r="AJA1" s="1" t="s">
        <v>935</v>
      </c>
      <c r="AJB1" s="1" t="s">
        <v>936</v>
      </c>
      <c r="AJC1" s="1" t="s">
        <v>937</v>
      </c>
      <c r="AJD1" s="1" t="s">
        <v>938</v>
      </c>
      <c r="AJE1" s="1" t="s">
        <v>939</v>
      </c>
      <c r="AJF1" s="1" t="s">
        <v>940</v>
      </c>
      <c r="AJG1" s="1" t="s">
        <v>941</v>
      </c>
      <c r="AJH1" s="1" t="s">
        <v>942</v>
      </c>
      <c r="AJI1" s="1" t="s">
        <v>943</v>
      </c>
      <c r="AJJ1" s="1" t="s">
        <v>944</v>
      </c>
      <c r="AJK1" s="1" t="s">
        <v>945</v>
      </c>
      <c r="AJL1" s="1" t="s">
        <v>946</v>
      </c>
      <c r="AJM1" s="1" t="s">
        <v>947</v>
      </c>
      <c r="AJN1" s="1" t="s">
        <v>948</v>
      </c>
      <c r="AJO1" s="1" t="s">
        <v>949</v>
      </c>
      <c r="AJP1" s="1" t="s">
        <v>950</v>
      </c>
      <c r="AJQ1" s="1" t="s">
        <v>951</v>
      </c>
      <c r="AJR1" s="1" t="s">
        <v>952</v>
      </c>
      <c r="AJS1" s="1" t="s">
        <v>953</v>
      </c>
      <c r="AJT1" s="1" t="s">
        <v>954</v>
      </c>
      <c r="AJU1" s="1" t="s">
        <v>955</v>
      </c>
      <c r="AJV1" s="1" t="s">
        <v>956</v>
      </c>
      <c r="AJW1" s="1" t="s">
        <v>957</v>
      </c>
      <c r="AJX1" s="1" t="s">
        <v>958</v>
      </c>
      <c r="AJY1" s="1" t="s">
        <v>959</v>
      </c>
      <c r="AJZ1" s="1" t="s">
        <v>960</v>
      </c>
      <c r="AKA1" s="1" t="s">
        <v>961</v>
      </c>
      <c r="AKB1" s="1" t="s">
        <v>962</v>
      </c>
      <c r="AKC1" s="1" t="s">
        <v>963</v>
      </c>
      <c r="AKD1" s="1" t="s">
        <v>964</v>
      </c>
      <c r="AKE1" s="1" t="s">
        <v>965</v>
      </c>
      <c r="AKF1" s="1" t="s">
        <v>966</v>
      </c>
      <c r="AKG1" s="1" t="s">
        <v>967</v>
      </c>
      <c r="AKH1" s="1" t="s">
        <v>968</v>
      </c>
      <c r="AKI1" s="1" t="s">
        <v>969</v>
      </c>
      <c r="AKJ1" s="1" t="s">
        <v>970</v>
      </c>
      <c r="AKK1" s="1" t="s">
        <v>971</v>
      </c>
      <c r="AKL1" s="1" t="s">
        <v>972</v>
      </c>
      <c r="AKM1" s="1" t="s">
        <v>973</v>
      </c>
      <c r="AKN1" s="1" t="s">
        <v>974</v>
      </c>
      <c r="AKO1" s="1" t="s">
        <v>975</v>
      </c>
      <c r="AKP1" s="1" t="s">
        <v>976</v>
      </c>
      <c r="AKQ1" s="1" t="s">
        <v>977</v>
      </c>
      <c r="AKR1" s="1" t="s">
        <v>978</v>
      </c>
      <c r="AKS1" s="1" t="s">
        <v>979</v>
      </c>
      <c r="AKT1" s="1" t="s">
        <v>980</v>
      </c>
      <c r="AKU1" s="1" t="s">
        <v>981</v>
      </c>
      <c r="AKV1" s="1" t="s">
        <v>982</v>
      </c>
      <c r="AKW1" s="1" t="s">
        <v>983</v>
      </c>
      <c r="AKX1" s="1" t="s">
        <v>984</v>
      </c>
      <c r="AKY1" s="1" t="s">
        <v>985</v>
      </c>
      <c r="AKZ1" s="1" t="s">
        <v>986</v>
      </c>
      <c r="ALA1" s="1" t="s">
        <v>987</v>
      </c>
      <c r="ALB1" s="1" t="s">
        <v>988</v>
      </c>
      <c r="ALC1" s="1" t="s">
        <v>989</v>
      </c>
      <c r="ALD1" s="1" t="s">
        <v>990</v>
      </c>
      <c r="ALE1" s="1" t="s">
        <v>991</v>
      </c>
      <c r="ALF1" s="1" t="s">
        <v>992</v>
      </c>
      <c r="ALG1" s="1" t="s">
        <v>993</v>
      </c>
      <c r="ALH1" s="1" t="s">
        <v>994</v>
      </c>
      <c r="ALI1" s="1" t="s">
        <v>995</v>
      </c>
      <c r="ALJ1" s="1" t="s">
        <v>996</v>
      </c>
      <c r="ALK1" s="1" t="s">
        <v>997</v>
      </c>
      <c r="ALL1" s="1" t="s">
        <v>998</v>
      </c>
      <c r="ALM1" s="1" t="s">
        <v>999</v>
      </c>
      <c r="ALN1" s="1" t="s">
        <v>1000</v>
      </c>
      <c r="ALO1" s="1" t="s">
        <v>1001</v>
      </c>
      <c r="ALP1" s="1" t="s">
        <v>1002</v>
      </c>
      <c r="ALQ1" s="1" t="s">
        <v>1003</v>
      </c>
      <c r="ALR1" s="1" t="s">
        <v>1004</v>
      </c>
      <c r="ALS1" s="1" t="s">
        <v>1005</v>
      </c>
      <c r="ALT1" s="1" t="s">
        <v>1006</v>
      </c>
      <c r="ALU1" s="1" t="s">
        <v>1007</v>
      </c>
      <c r="ALV1" s="1" t="s">
        <v>1008</v>
      </c>
      <c r="ALW1" s="1" t="s">
        <v>1009</v>
      </c>
      <c r="ALX1" s="1" t="s">
        <v>1010</v>
      </c>
      <c r="ALY1" s="1" t="s">
        <v>1011</v>
      </c>
      <c r="ALZ1" s="1" t="s">
        <v>1012</v>
      </c>
      <c r="AMA1" s="1" t="s">
        <v>1013</v>
      </c>
      <c r="AMB1" s="1" t="s">
        <v>1014</v>
      </c>
      <c r="AMC1" s="1" t="s">
        <v>1015</v>
      </c>
      <c r="AMD1" s="1" t="s">
        <v>1016</v>
      </c>
      <c r="AME1" s="1" t="s">
        <v>1017</v>
      </c>
      <c r="AMF1" s="1" t="s">
        <v>1018</v>
      </c>
      <c r="AMG1" s="1" t="s">
        <v>1019</v>
      </c>
      <c r="AMH1" s="1" t="s">
        <v>1020</v>
      </c>
      <c r="AMI1" s="1" t="s">
        <v>1021</v>
      </c>
      <c r="AMJ1" s="1" t="s">
        <v>1022</v>
      </c>
      <c r="AMK1" s="1" t="s">
        <v>1023</v>
      </c>
      <c r="AML1" s="1" t="s">
        <v>1024</v>
      </c>
      <c r="AMM1" s="1" t="s">
        <v>1025</v>
      </c>
      <c r="AMN1" s="1" t="s">
        <v>1026</v>
      </c>
      <c r="AMO1" s="1" t="s">
        <v>1027</v>
      </c>
      <c r="AMP1" s="1" t="s">
        <v>1028</v>
      </c>
      <c r="AMQ1" s="1" t="s">
        <v>1029</v>
      </c>
      <c r="AMR1" s="1" t="s">
        <v>1030</v>
      </c>
      <c r="AMS1" s="1" t="s">
        <v>1031</v>
      </c>
      <c r="AMT1" s="1" t="s">
        <v>1032</v>
      </c>
      <c r="AMU1" s="1" t="s">
        <v>1033</v>
      </c>
      <c r="AMV1" s="1" t="s">
        <v>1034</v>
      </c>
      <c r="AMW1" s="1" t="s">
        <v>1035</v>
      </c>
      <c r="AMX1" s="1" t="s">
        <v>1036</v>
      </c>
      <c r="AMY1" s="1" t="s">
        <v>1037</v>
      </c>
      <c r="AMZ1" s="1" t="s">
        <v>1038</v>
      </c>
      <c r="ANA1" s="1" t="s">
        <v>1039</v>
      </c>
      <c r="ANB1" s="1" t="s">
        <v>1040</v>
      </c>
      <c r="ANC1" s="1" t="s">
        <v>1041</v>
      </c>
      <c r="AND1" s="1" t="s">
        <v>1042</v>
      </c>
      <c r="ANE1" s="1" t="s">
        <v>1043</v>
      </c>
      <c r="ANF1" s="1" t="s">
        <v>1044</v>
      </c>
      <c r="ANG1" s="1" t="s">
        <v>1045</v>
      </c>
      <c r="ANH1" s="1" t="s">
        <v>1046</v>
      </c>
      <c r="ANI1" s="1" t="s">
        <v>1047</v>
      </c>
      <c r="ANJ1" s="1" t="s">
        <v>1048</v>
      </c>
      <c r="ANK1" s="1" t="s">
        <v>1049</v>
      </c>
      <c r="ANL1" s="1" t="s">
        <v>1050</v>
      </c>
      <c r="ANM1" s="1" t="s">
        <v>1051</v>
      </c>
      <c r="ANN1" s="1" t="s">
        <v>1052</v>
      </c>
      <c r="ANO1" s="1" t="s">
        <v>1053</v>
      </c>
      <c r="ANP1" s="1" t="s">
        <v>1054</v>
      </c>
      <c r="ANQ1" s="1" t="s">
        <v>1055</v>
      </c>
      <c r="ANR1" s="1" t="s">
        <v>1056</v>
      </c>
      <c r="ANS1" s="1" t="s">
        <v>1057</v>
      </c>
      <c r="ANT1" s="1" t="s">
        <v>1058</v>
      </c>
      <c r="ANU1" s="1" t="s">
        <v>1059</v>
      </c>
      <c r="ANV1" s="1" t="s">
        <v>1060</v>
      </c>
      <c r="ANW1" s="1" t="s">
        <v>1061</v>
      </c>
      <c r="ANX1" s="1" t="s">
        <v>1062</v>
      </c>
      <c r="ANY1" s="1" t="s">
        <v>1063</v>
      </c>
      <c r="ANZ1" s="1" t="s">
        <v>1064</v>
      </c>
      <c r="AOA1" s="1" t="s">
        <v>1065</v>
      </c>
      <c r="AOB1" s="1" t="s">
        <v>1066</v>
      </c>
      <c r="AOC1" s="1" t="s">
        <v>1067</v>
      </c>
      <c r="AOD1" s="1" t="s">
        <v>1068</v>
      </c>
      <c r="AOE1" s="1" t="s">
        <v>1069</v>
      </c>
      <c r="AOF1" s="1" t="s">
        <v>1070</v>
      </c>
      <c r="AOG1" s="1" t="s">
        <v>1071</v>
      </c>
      <c r="AOH1" s="1" t="s">
        <v>1072</v>
      </c>
      <c r="AOI1" s="1" t="s">
        <v>1073</v>
      </c>
      <c r="AOJ1" s="1" t="s">
        <v>1074</v>
      </c>
      <c r="AOK1" s="1" t="s">
        <v>1075</v>
      </c>
      <c r="AOL1" s="1" t="s">
        <v>1076</v>
      </c>
      <c r="AOM1" s="1" t="s">
        <v>1077</v>
      </c>
      <c r="AON1" s="1" t="s">
        <v>1078</v>
      </c>
      <c r="AOO1" s="1" t="s">
        <v>1079</v>
      </c>
      <c r="AOP1" s="1" t="s">
        <v>1080</v>
      </c>
      <c r="AOQ1" s="1" t="s">
        <v>1081</v>
      </c>
      <c r="AOR1" s="1" t="s">
        <v>1082</v>
      </c>
      <c r="AOS1" s="1" t="s">
        <v>1083</v>
      </c>
      <c r="AOT1" s="1" t="s">
        <v>1084</v>
      </c>
      <c r="AOU1" s="1" t="s">
        <v>1085</v>
      </c>
      <c r="AOV1" s="1" t="s">
        <v>1086</v>
      </c>
      <c r="AOW1" s="1" t="s">
        <v>1087</v>
      </c>
      <c r="AOX1" s="1" t="s">
        <v>1088</v>
      </c>
      <c r="AOY1" s="1" t="s">
        <v>1089</v>
      </c>
      <c r="AOZ1" s="1" t="s">
        <v>1090</v>
      </c>
      <c r="APA1" s="1" t="s">
        <v>1091</v>
      </c>
      <c r="APB1" s="1" t="s">
        <v>1092</v>
      </c>
      <c r="APC1" s="1" t="s">
        <v>1093</v>
      </c>
      <c r="APD1" s="1" t="s">
        <v>1094</v>
      </c>
      <c r="APE1" s="1" t="s">
        <v>1095</v>
      </c>
      <c r="APF1" s="1" t="s">
        <v>1096</v>
      </c>
      <c r="APG1" s="1" t="s">
        <v>1097</v>
      </c>
      <c r="APH1" s="1" t="s">
        <v>1098</v>
      </c>
      <c r="API1" s="1" t="s">
        <v>1099</v>
      </c>
      <c r="APJ1" s="1" t="s">
        <v>1100</v>
      </c>
      <c r="APK1" s="1" t="s">
        <v>1101</v>
      </c>
      <c r="APL1" s="1" t="s">
        <v>1102</v>
      </c>
      <c r="APM1" s="1" t="s">
        <v>1103</v>
      </c>
      <c r="APN1" s="1" t="s">
        <v>1104</v>
      </c>
      <c r="APO1" s="1" t="s">
        <v>1105</v>
      </c>
      <c r="APP1" s="1" t="s">
        <v>1106</v>
      </c>
      <c r="APQ1" s="1" t="s">
        <v>1107</v>
      </c>
      <c r="APR1" s="1" t="s">
        <v>1108</v>
      </c>
      <c r="APS1" s="1" t="s">
        <v>1109</v>
      </c>
      <c r="APT1" s="1" t="s">
        <v>1110</v>
      </c>
      <c r="APU1" s="1" t="s">
        <v>1111</v>
      </c>
      <c r="APV1" s="1" t="s">
        <v>1112</v>
      </c>
      <c r="APW1" s="1" t="s">
        <v>1113</v>
      </c>
      <c r="APX1" s="1" t="s">
        <v>1114</v>
      </c>
      <c r="APY1" s="1" t="s">
        <v>1115</v>
      </c>
      <c r="APZ1" s="1" t="s">
        <v>1116</v>
      </c>
      <c r="AQA1" s="1" t="s">
        <v>1117</v>
      </c>
      <c r="AQB1" s="1" t="s">
        <v>1118</v>
      </c>
      <c r="AQC1" s="1" t="s">
        <v>1119</v>
      </c>
      <c r="AQD1" s="1" t="s">
        <v>1120</v>
      </c>
      <c r="AQE1" s="1" t="s">
        <v>1121</v>
      </c>
      <c r="AQF1" s="1" t="s">
        <v>1122</v>
      </c>
      <c r="AQG1" s="1" t="s">
        <v>1123</v>
      </c>
      <c r="AQH1" s="1" t="s">
        <v>1124</v>
      </c>
      <c r="AQI1" s="1" t="s">
        <v>1125</v>
      </c>
      <c r="AQJ1" s="1" t="s">
        <v>1126</v>
      </c>
      <c r="AQK1" s="1" t="s">
        <v>1127</v>
      </c>
      <c r="AQL1" s="1" t="s">
        <v>1128</v>
      </c>
      <c r="AQM1" s="1" t="s">
        <v>1129</v>
      </c>
      <c r="AQN1" s="1" t="s">
        <v>1130</v>
      </c>
      <c r="AQO1" s="1" t="s">
        <v>1131</v>
      </c>
      <c r="AQP1" s="1" t="s">
        <v>1132</v>
      </c>
      <c r="AQQ1" s="1" t="s">
        <v>1133</v>
      </c>
      <c r="AQR1" s="1" t="s">
        <v>1134</v>
      </c>
      <c r="AQS1" s="1" t="s">
        <v>1135</v>
      </c>
      <c r="AQT1" s="1" t="s">
        <v>1136</v>
      </c>
      <c r="AQU1" s="1" t="s">
        <v>1137</v>
      </c>
      <c r="AQV1" s="1" t="s">
        <v>1138</v>
      </c>
      <c r="AQW1" s="1" t="s">
        <v>1139</v>
      </c>
      <c r="AQX1" s="1" t="s">
        <v>1140</v>
      </c>
      <c r="AQY1" s="1" t="s">
        <v>1141</v>
      </c>
      <c r="AQZ1" s="1" t="s">
        <v>1142</v>
      </c>
      <c r="ARA1" s="1" t="s">
        <v>1143</v>
      </c>
      <c r="ARB1" s="1" t="s">
        <v>1144</v>
      </c>
      <c r="ARC1" s="1" t="s">
        <v>1145</v>
      </c>
      <c r="ARD1" s="1" t="s">
        <v>1146</v>
      </c>
      <c r="ARE1" s="1" t="s">
        <v>1147</v>
      </c>
      <c r="ARF1" s="1" t="s">
        <v>1148</v>
      </c>
      <c r="ARG1" s="1" t="s">
        <v>1149</v>
      </c>
      <c r="ARH1" s="1" t="s">
        <v>1150</v>
      </c>
      <c r="ARI1" s="1" t="s">
        <v>1151</v>
      </c>
      <c r="ARJ1" s="1" t="s">
        <v>1152</v>
      </c>
      <c r="ARK1" s="1" t="s">
        <v>1153</v>
      </c>
      <c r="ARL1" s="1" t="s">
        <v>1154</v>
      </c>
      <c r="ARM1" s="1" t="s">
        <v>1155</v>
      </c>
      <c r="ARN1" s="1" t="s">
        <v>1156</v>
      </c>
      <c r="ARO1" s="1" t="s">
        <v>1157</v>
      </c>
      <c r="ARP1" s="1" t="s">
        <v>1158</v>
      </c>
      <c r="ARQ1" s="1" t="s">
        <v>1159</v>
      </c>
      <c r="ARR1" s="1" t="s">
        <v>1160</v>
      </c>
      <c r="ARS1" s="1" t="s">
        <v>1161</v>
      </c>
      <c r="ART1" s="1" t="s">
        <v>1162</v>
      </c>
      <c r="ARU1" s="1" t="s">
        <v>1163</v>
      </c>
      <c r="ARV1" s="1" t="s">
        <v>1164</v>
      </c>
      <c r="ARW1" s="1" t="s">
        <v>1165</v>
      </c>
      <c r="ARX1" s="1" t="s">
        <v>1166</v>
      </c>
      <c r="ARY1" s="1" t="s">
        <v>1167</v>
      </c>
      <c r="ARZ1" s="1" t="s">
        <v>1168</v>
      </c>
      <c r="ASA1" s="1" t="s">
        <v>1169</v>
      </c>
      <c r="ASB1" s="1" t="s">
        <v>1170</v>
      </c>
      <c r="ASC1" s="1" t="s">
        <v>1171</v>
      </c>
      <c r="ASD1" s="1" t="s">
        <v>1172</v>
      </c>
      <c r="ASE1" s="1" t="s">
        <v>1173</v>
      </c>
      <c r="ASF1" s="1" t="s">
        <v>1174</v>
      </c>
      <c r="ASG1" s="1" t="s">
        <v>1175</v>
      </c>
      <c r="ASH1" s="1" t="s">
        <v>1176</v>
      </c>
      <c r="ASI1" s="1" t="s">
        <v>1177</v>
      </c>
      <c r="ASJ1" s="1" t="s">
        <v>1178</v>
      </c>
      <c r="ASK1" s="1" t="s">
        <v>1179</v>
      </c>
      <c r="ASL1" s="1" t="s">
        <v>1180</v>
      </c>
      <c r="ASM1" s="1" t="s">
        <v>1181</v>
      </c>
      <c r="ASN1" s="1" t="s">
        <v>1182</v>
      </c>
      <c r="ASO1" s="1" t="s">
        <v>1183</v>
      </c>
      <c r="ASP1" s="1" t="s">
        <v>1184</v>
      </c>
      <c r="ASQ1" s="1" t="s">
        <v>1185</v>
      </c>
      <c r="ASR1" s="1" t="s">
        <v>1186</v>
      </c>
      <c r="ASS1" s="1" t="s">
        <v>1187</v>
      </c>
      <c r="AST1" s="1" t="s">
        <v>1188</v>
      </c>
      <c r="ASU1" s="1" t="s">
        <v>1190</v>
      </c>
      <c r="ASV1" s="1" t="s">
        <v>1191</v>
      </c>
      <c r="ASW1" s="1" t="s">
        <v>1192</v>
      </c>
    </row>
    <row r="2" spans="1:1193" x14ac:dyDescent="0.3">
      <c r="A2" s="1" t="s">
        <v>2628</v>
      </c>
      <c r="B2" s="1" t="s">
        <v>2629</v>
      </c>
      <c r="C2" s="1" t="s">
        <v>2630</v>
      </c>
      <c r="D2" s="1" t="s">
        <v>2631</v>
      </c>
      <c r="E2" s="1" t="s">
        <v>2072</v>
      </c>
      <c r="F2" s="1" t="s">
        <v>2631</v>
      </c>
      <c r="H2" s="1" t="s">
        <v>1193</v>
      </c>
      <c r="I2" s="1" t="s">
        <v>2632</v>
      </c>
      <c r="J2" s="1" t="s">
        <v>2633</v>
      </c>
      <c r="L2" s="1" t="s">
        <v>1349</v>
      </c>
      <c r="M2" s="1" t="s">
        <v>1271</v>
      </c>
      <c r="N2" s="2">
        <v>0</v>
      </c>
      <c r="O2" s="2">
        <v>0</v>
      </c>
      <c r="P2" s="2">
        <v>1</v>
      </c>
      <c r="Q2" s="2">
        <v>0</v>
      </c>
      <c r="R2" s="2">
        <v>0</v>
      </c>
      <c r="NX2" s="1"/>
      <c r="YO2" s="1" t="s">
        <v>1272</v>
      </c>
      <c r="YQ2" s="1" t="s">
        <v>1273</v>
      </c>
      <c r="YS2" s="1" t="s">
        <v>1274</v>
      </c>
      <c r="YT2" s="2">
        <v>1</v>
      </c>
      <c r="YU2" s="2">
        <v>0</v>
      </c>
      <c r="YV2" s="2">
        <v>0</v>
      </c>
      <c r="YW2" s="2">
        <v>0</v>
      </c>
      <c r="YX2" s="2">
        <v>0</v>
      </c>
      <c r="YZ2" s="1" t="s">
        <v>1294</v>
      </c>
      <c r="ZA2" s="2">
        <v>0</v>
      </c>
      <c r="ZB2" s="2">
        <v>0</v>
      </c>
      <c r="ZC2" s="2">
        <v>0</v>
      </c>
      <c r="ZD2" s="2">
        <v>0</v>
      </c>
      <c r="ZE2" s="2">
        <v>0</v>
      </c>
      <c r="ZF2" s="2">
        <v>0</v>
      </c>
      <c r="ZG2" s="2">
        <v>1</v>
      </c>
      <c r="ZH2" s="2">
        <v>0</v>
      </c>
      <c r="ZI2" s="2">
        <v>0</v>
      </c>
      <c r="ZJ2" s="1" t="s">
        <v>2634</v>
      </c>
      <c r="ZK2" s="2">
        <v>1929</v>
      </c>
      <c r="ZL2" s="1" t="s">
        <v>1200</v>
      </c>
      <c r="ZM2" s="1" t="s">
        <v>2635</v>
      </c>
      <c r="ZN2" s="2">
        <v>1</v>
      </c>
      <c r="ZO2" s="2">
        <v>1</v>
      </c>
      <c r="ZP2" s="2">
        <v>1</v>
      </c>
      <c r="ZQ2" s="2">
        <v>0</v>
      </c>
      <c r="ZR2" s="2">
        <v>0</v>
      </c>
      <c r="ZS2" s="2">
        <v>0</v>
      </c>
      <c r="ZT2" s="2">
        <v>0</v>
      </c>
      <c r="ZV2" s="2">
        <v>7</v>
      </c>
      <c r="ZW2" s="1" t="s">
        <v>1199</v>
      </c>
      <c r="ZX2" s="5">
        <v>60</v>
      </c>
      <c r="ZY2" s="1" t="s">
        <v>1199</v>
      </c>
      <c r="AAH2" s="1" t="s">
        <v>1199</v>
      </c>
      <c r="AAK2" s="1" t="s">
        <v>1199</v>
      </c>
      <c r="AAL2" s="2">
        <v>396</v>
      </c>
      <c r="AAM2" s="2">
        <v>178</v>
      </c>
      <c r="AAN2" s="2">
        <v>218</v>
      </c>
      <c r="AAO2" s="2">
        <v>218</v>
      </c>
      <c r="AAP2" s="2">
        <v>396</v>
      </c>
      <c r="AAR2" s="2">
        <v>7</v>
      </c>
      <c r="AAS2" s="2">
        <v>12</v>
      </c>
      <c r="AAT2" s="1" t="s">
        <v>1200</v>
      </c>
      <c r="AAU2" s="1" t="s">
        <v>1202</v>
      </c>
      <c r="AAV2" s="1" t="s">
        <v>2636</v>
      </c>
      <c r="AAW2" s="2">
        <v>0</v>
      </c>
      <c r="AAX2" s="2">
        <v>1</v>
      </c>
      <c r="AAY2" s="2">
        <v>1</v>
      </c>
      <c r="AAZ2" s="2">
        <v>0</v>
      </c>
      <c r="ABA2" s="2">
        <v>0</v>
      </c>
      <c r="ABB2" s="2">
        <v>0</v>
      </c>
      <c r="ABM2" s="2">
        <v>1</v>
      </c>
      <c r="ABN2" s="2">
        <v>0</v>
      </c>
      <c r="ABO2" s="2">
        <v>1</v>
      </c>
      <c r="ABP2" s="2">
        <v>1</v>
      </c>
      <c r="ABQ2" s="2">
        <v>1</v>
      </c>
      <c r="ABS2" s="1" t="s">
        <v>1200</v>
      </c>
      <c r="ABT2" s="1" t="s">
        <v>1216</v>
      </c>
      <c r="ACB2" s="1" t="s">
        <v>1309</v>
      </c>
      <c r="ACC2" s="2">
        <v>1</v>
      </c>
      <c r="ACD2" s="2">
        <v>1</v>
      </c>
      <c r="ACE2" s="2">
        <v>1</v>
      </c>
      <c r="ACF2" s="2">
        <v>0</v>
      </c>
      <c r="ACG2" s="2">
        <v>0</v>
      </c>
      <c r="ACH2" s="2">
        <v>0</v>
      </c>
      <c r="ACJ2" s="2">
        <v>0</v>
      </c>
      <c r="ACK2" s="2">
        <v>0</v>
      </c>
      <c r="ACL2" s="2">
        <v>0</v>
      </c>
      <c r="ACM2" s="2">
        <v>0</v>
      </c>
      <c r="ACN2" s="2">
        <v>0</v>
      </c>
      <c r="ACP2" s="1" t="s">
        <v>1200</v>
      </c>
      <c r="ACQ2" s="1" t="s">
        <v>1216</v>
      </c>
      <c r="ACY2" s="1" t="s">
        <v>1309</v>
      </c>
      <c r="ACZ2" s="2">
        <v>1</v>
      </c>
      <c r="ADA2" s="2">
        <v>1</v>
      </c>
      <c r="ADB2" s="2">
        <v>1</v>
      </c>
      <c r="ADC2" s="2">
        <v>0</v>
      </c>
      <c r="ADD2" s="2">
        <v>0</v>
      </c>
      <c r="ADE2" s="2">
        <v>0</v>
      </c>
      <c r="ADG2" s="2">
        <v>4</v>
      </c>
      <c r="ADH2" s="2">
        <v>0</v>
      </c>
      <c r="ADI2" s="2">
        <v>4</v>
      </c>
      <c r="ADJ2" s="2">
        <v>4</v>
      </c>
      <c r="ADK2" s="2">
        <v>4</v>
      </c>
      <c r="ADM2" s="1" t="s">
        <v>1200</v>
      </c>
      <c r="ADN2" s="1" t="s">
        <v>1245</v>
      </c>
      <c r="ADV2" s="1" t="s">
        <v>2637</v>
      </c>
      <c r="ADW2" s="2">
        <v>1</v>
      </c>
      <c r="ADX2" s="2">
        <v>1</v>
      </c>
      <c r="ADY2" s="2">
        <v>0</v>
      </c>
      <c r="ADZ2" s="2">
        <v>0</v>
      </c>
      <c r="AEA2" s="2">
        <v>0</v>
      </c>
      <c r="AEC2" s="1" t="s">
        <v>1414</v>
      </c>
      <c r="AED2" s="1" t="s">
        <v>1414</v>
      </c>
      <c r="AEE2" s="1" t="s">
        <v>1200</v>
      </c>
      <c r="AEF2" s="2">
        <v>1000</v>
      </c>
      <c r="AEG2" s="1" t="s">
        <v>1415</v>
      </c>
      <c r="AEH2" s="2">
        <v>0</v>
      </c>
      <c r="AEI2" s="2">
        <v>1</v>
      </c>
      <c r="AEJ2" s="2">
        <v>1</v>
      </c>
      <c r="AEK2" s="2">
        <v>0</v>
      </c>
      <c r="AEL2" s="2">
        <v>0</v>
      </c>
      <c r="AEM2" s="2">
        <v>0</v>
      </c>
      <c r="AEO2" s="1" t="s">
        <v>1199</v>
      </c>
      <c r="AFL2" s="1" t="s">
        <v>1230</v>
      </c>
      <c r="AFM2" s="2">
        <v>0</v>
      </c>
      <c r="AFN2" s="2">
        <v>0</v>
      </c>
      <c r="AFO2" s="2">
        <v>0</v>
      </c>
      <c r="AFP2" s="2">
        <v>0</v>
      </c>
      <c r="AFQ2" s="2">
        <v>1</v>
      </c>
      <c r="AFS2" s="1" t="s">
        <v>2638</v>
      </c>
      <c r="AFT2" s="2">
        <v>1</v>
      </c>
      <c r="AFU2" s="2">
        <v>1</v>
      </c>
      <c r="AFV2" s="2">
        <v>1</v>
      </c>
      <c r="AFW2" s="2">
        <v>1</v>
      </c>
      <c r="AFX2" s="2">
        <v>1</v>
      </c>
      <c r="AFY2" s="2">
        <v>1</v>
      </c>
      <c r="AFZ2" s="2">
        <v>0</v>
      </c>
      <c r="AGA2" s="2">
        <v>0</v>
      </c>
      <c r="AGB2" s="2">
        <v>0</v>
      </c>
      <c r="AGC2" s="2">
        <v>0</v>
      </c>
      <c r="AGD2" s="2">
        <v>0</v>
      </c>
      <c r="AGF2" s="1" t="s">
        <v>2639</v>
      </c>
      <c r="AGG2" s="2">
        <v>0</v>
      </c>
      <c r="AGH2" s="2">
        <v>0</v>
      </c>
      <c r="AGI2" s="2">
        <v>0</v>
      </c>
      <c r="AGJ2" s="2">
        <v>0</v>
      </c>
      <c r="AGK2" s="2">
        <v>1</v>
      </c>
      <c r="AGL2" s="2">
        <v>0</v>
      </c>
      <c r="AGM2" s="2">
        <v>0</v>
      </c>
      <c r="AGN2" s="2">
        <v>0</v>
      </c>
      <c r="AGO2" s="2">
        <v>0</v>
      </c>
      <c r="AGP2" s="2">
        <v>0</v>
      </c>
      <c r="AGQ2" s="2">
        <v>0</v>
      </c>
      <c r="AGR2" s="2">
        <v>1</v>
      </c>
      <c r="AGS2" s="72" t="s">
        <v>2640</v>
      </c>
      <c r="AGT2" s="1" t="s">
        <v>1200</v>
      </c>
      <c r="AGU2" s="1" t="s">
        <v>1203</v>
      </c>
      <c r="AGV2" s="2">
        <v>0</v>
      </c>
      <c r="AGW2" s="2">
        <v>0</v>
      </c>
      <c r="AGX2" s="2">
        <v>0</v>
      </c>
      <c r="AGY2" s="2">
        <v>0</v>
      </c>
      <c r="AGZ2" s="2">
        <v>1</v>
      </c>
      <c r="AHA2" s="2">
        <v>0</v>
      </c>
      <c r="AHB2" s="2">
        <v>0</v>
      </c>
      <c r="AHD2" s="1" t="s">
        <v>2641</v>
      </c>
      <c r="AHE2" s="2">
        <v>1</v>
      </c>
      <c r="AHF2" s="2">
        <v>1</v>
      </c>
      <c r="AHG2" s="2">
        <v>1</v>
      </c>
      <c r="AHH2" s="2">
        <v>0</v>
      </c>
      <c r="AHI2" s="2">
        <v>0</v>
      </c>
      <c r="AHJ2" s="2">
        <v>0</v>
      </c>
      <c r="AHK2" s="2">
        <v>0</v>
      </c>
      <c r="AHL2" s="2">
        <v>1</v>
      </c>
      <c r="AHM2" s="2">
        <v>0</v>
      </c>
      <c r="AHN2" s="2">
        <v>1</v>
      </c>
      <c r="AHO2" s="2">
        <v>0</v>
      </c>
      <c r="AHP2" s="2">
        <v>0</v>
      </c>
      <c r="AHR2" s="1" t="s">
        <v>1199</v>
      </c>
      <c r="AHS2" s="1" t="s">
        <v>2642</v>
      </c>
      <c r="AHT2" s="2">
        <v>1</v>
      </c>
      <c r="AHU2" s="2">
        <v>1</v>
      </c>
      <c r="AHV2" s="2">
        <v>1</v>
      </c>
      <c r="AHW2" s="2">
        <v>0</v>
      </c>
      <c r="AHX2" s="2">
        <v>0</v>
      </c>
      <c r="AHZ2" s="1" t="s">
        <v>2643</v>
      </c>
      <c r="AIA2" s="2">
        <v>1</v>
      </c>
      <c r="AIB2" s="2">
        <v>1</v>
      </c>
      <c r="AIC2" s="2">
        <v>1</v>
      </c>
      <c r="AID2" s="2">
        <v>1</v>
      </c>
      <c r="AIE2" s="2">
        <v>1</v>
      </c>
      <c r="AIF2" s="2">
        <v>1</v>
      </c>
      <c r="AIG2" s="2">
        <v>1</v>
      </c>
      <c r="AIH2" s="2">
        <v>1</v>
      </c>
      <c r="AII2" s="2">
        <v>1</v>
      </c>
      <c r="AIJ2" s="2">
        <v>1</v>
      </c>
      <c r="AIK2" s="2">
        <v>0</v>
      </c>
      <c r="AIL2" s="2">
        <v>0</v>
      </c>
      <c r="AST2" s="1">
        <v>109317538</v>
      </c>
      <c r="ASU2" s="1" t="s">
        <v>2644</v>
      </c>
      <c r="ASW2" s="1">
        <v>2</v>
      </c>
    </row>
    <row r="3" spans="1:1193" x14ac:dyDescent="0.3">
      <c r="A3" s="1" t="s">
        <v>2645</v>
      </c>
      <c r="B3" s="1" t="s">
        <v>2646</v>
      </c>
      <c r="C3" s="1" t="s">
        <v>2647</v>
      </c>
      <c r="D3" s="1" t="s">
        <v>2631</v>
      </c>
      <c r="E3" s="1" t="s">
        <v>2072</v>
      </c>
      <c r="F3" s="1" t="s">
        <v>2631</v>
      </c>
      <c r="H3" s="1" t="s">
        <v>1193</v>
      </c>
      <c r="I3" s="1" t="s">
        <v>2632</v>
      </c>
      <c r="J3" s="1" t="s">
        <v>2633</v>
      </c>
      <c r="L3" s="1" t="s">
        <v>1197</v>
      </c>
      <c r="M3" s="1" t="s">
        <v>1271</v>
      </c>
      <c r="N3" s="2">
        <v>0</v>
      </c>
      <c r="O3" s="2">
        <v>0</v>
      </c>
      <c r="P3" s="2">
        <v>1</v>
      </c>
      <c r="Q3" s="2">
        <v>0</v>
      </c>
      <c r="R3" s="2">
        <v>0</v>
      </c>
      <c r="S3" s="1" t="s">
        <v>2648</v>
      </c>
      <c r="NX3" s="1"/>
      <c r="YO3" s="1" t="s">
        <v>1272</v>
      </c>
      <c r="YQ3" s="1" t="s">
        <v>1273</v>
      </c>
      <c r="YS3" s="1" t="s">
        <v>1274</v>
      </c>
      <c r="YT3" s="2">
        <v>1</v>
      </c>
      <c r="YU3" s="2">
        <v>0</v>
      </c>
      <c r="YV3" s="2">
        <v>0</v>
      </c>
      <c r="YW3" s="2">
        <v>0</v>
      </c>
      <c r="YX3" s="2">
        <v>0</v>
      </c>
      <c r="YZ3" s="1" t="s">
        <v>1416</v>
      </c>
      <c r="ZA3" s="2">
        <v>1</v>
      </c>
      <c r="ZB3" s="2">
        <v>0</v>
      </c>
      <c r="ZC3" s="2">
        <v>0</v>
      </c>
      <c r="ZD3" s="2">
        <v>0</v>
      </c>
      <c r="ZE3" s="2">
        <v>0</v>
      </c>
      <c r="ZF3" s="2">
        <v>0</v>
      </c>
      <c r="ZG3" s="2">
        <v>0</v>
      </c>
      <c r="ZH3" s="2">
        <v>0</v>
      </c>
      <c r="ZI3" s="2">
        <v>0</v>
      </c>
      <c r="ZK3" s="2">
        <v>1935</v>
      </c>
      <c r="ZL3" s="1" t="s">
        <v>1200</v>
      </c>
      <c r="ZM3" s="1" t="s">
        <v>2635</v>
      </c>
      <c r="ZN3" s="2">
        <v>1</v>
      </c>
      <c r="ZO3" s="2">
        <v>1</v>
      </c>
      <c r="ZP3" s="2">
        <v>1</v>
      </c>
      <c r="ZQ3" s="2">
        <v>0</v>
      </c>
      <c r="ZR3" s="2">
        <v>0</v>
      </c>
      <c r="ZS3" s="2">
        <v>0</v>
      </c>
      <c r="ZT3" s="2">
        <v>0</v>
      </c>
      <c r="ZV3" s="2">
        <v>9</v>
      </c>
      <c r="ZW3" s="1" t="s">
        <v>1200</v>
      </c>
      <c r="ZX3" s="5">
        <v>95</v>
      </c>
      <c r="ZY3" s="1" t="s">
        <v>1199</v>
      </c>
      <c r="AAH3" s="1" t="s">
        <v>1199</v>
      </c>
      <c r="AAK3" s="1" t="s">
        <v>1199</v>
      </c>
      <c r="AAL3" s="2">
        <v>1510</v>
      </c>
      <c r="AAM3" s="2">
        <v>655</v>
      </c>
      <c r="AAN3" s="2">
        <v>855</v>
      </c>
      <c r="AAO3" s="2">
        <v>855</v>
      </c>
      <c r="AAP3" s="2">
        <v>1510</v>
      </c>
      <c r="AAR3" s="2">
        <v>6</v>
      </c>
      <c r="AAS3" s="2">
        <v>18</v>
      </c>
      <c r="AAT3" s="1" t="s">
        <v>1200</v>
      </c>
      <c r="AAU3" s="1" t="s">
        <v>1412</v>
      </c>
      <c r="AAV3" s="1" t="s">
        <v>2649</v>
      </c>
      <c r="AAW3" s="2">
        <v>1</v>
      </c>
      <c r="AAX3" s="2">
        <v>1</v>
      </c>
      <c r="AAY3" s="2">
        <v>1</v>
      </c>
      <c r="AAZ3" s="2">
        <v>1</v>
      </c>
      <c r="ABA3" s="2">
        <v>0</v>
      </c>
      <c r="ABB3" s="2">
        <v>0</v>
      </c>
      <c r="ABM3" s="2">
        <v>1</v>
      </c>
      <c r="ABN3" s="2">
        <v>0</v>
      </c>
      <c r="ABO3" s="2">
        <v>1</v>
      </c>
      <c r="ABP3" s="2">
        <v>1</v>
      </c>
      <c r="ABQ3" s="2">
        <v>1</v>
      </c>
      <c r="ABS3" s="1" t="s">
        <v>1200</v>
      </c>
      <c r="ABT3" s="1" t="s">
        <v>1216</v>
      </c>
      <c r="ACB3" s="1" t="s">
        <v>1309</v>
      </c>
      <c r="ACC3" s="2">
        <v>1</v>
      </c>
      <c r="ACD3" s="2">
        <v>1</v>
      </c>
      <c r="ACE3" s="2">
        <v>1</v>
      </c>
      <c r="ACF3" s="2">
        <v>0</v>
      </c>
      <c r="ACG3" s="2">
        <v>0</v>
      </c>
      <c r="ACH3" s="2">
        <v>0</v>
      </c>
      <c r="ACJ3" s="2">
        <v>0</v>
      </c>
      <c r="ACK3" s="2">
        <v>0</v>
      </c>
      <c r="ACL3" s="2">
        <v>0</v>
      </c>
      <c r="ACM3" s="2">
        <v>0</v>
      </c>
      <c r="ACN3" s="2">
        <v>0</v>
      </c>
      <c r="ACP3" s="1" t="s">
        <v>1199</v>
      </c>
      <c r="ADG3" s="2">
        <v>4</v>
      </c>
      <c r="ADH3" s="2">
        <v>0</v>
      </c>
      <c r="ADI3" s="2">
        <v>4</v>
      </c>
      <c r="ADJ3" s="2">
        <v>4</v>
      </c>
      <c r="ADK3" s="2">
        <v>4</v>
      </c>
      <c r="ADM3" s="1" t="s">
        <v>1200</v>
      </c>
      <c r="ADN3" s="1" t="s">
        <v>1412</v>
      </c>
      <c r="ADO3" s="1" t="s">
        <v>2650</v>
      </c>
      <c r="ADP3" s="2">
        <v>1</v>
      </c>
      <c r="ADQ3" s="2">
        <v>1</v>
      </c>
      <c r="ADR3" s="2">
        <v>0</v>
      </c>
      <c r="ADS3" s="2">
        <v>0</v>
      </c>
      <c r="ADT3" s="2">
        <v>0</v>
      </c>
      <c r="AEC3" s="1" t="s">
        <v>1414</v>
      </c>
      <c r="AED3" s="1" t="s">
        <v>1279</v>
      </c>
      <c r="AEE3" s="1" t="s">
        <v>1200</v>
      </c>
      <c r="AEF3" s="2">
        <v>1000</v>
      </c>
      <c r="AEG3" s="1" t="s">
        <v>1415</v>
      </c>
      <c r="AEH3" s="2">
        <v>0</v>
      </c>
      <c r="AEI3" s="2">
        <v>1</v>
      </c>
      <c r="AEJ3" s="2">
        <v>1</v>
      </c>
      <c r="AEK3" s="2">
        <v>0</v>
      </c>
      <c r="AEL3" s="2">
        <v>0</v>
      </c>
      <c r="AEM3" s="2">
        <v>0</v>
      </c>
      <c r="AEO3" s="1" t="s">
        <v>1199</v>
      </c>
      <c r="AFL3" s="1" t="s">
        <v>1263</v>
      </c>
      <c r="AFM3" s="2">
        <v>0</v>
      </c>
      <c r="AFN3" s="2">
        <v>1</v>
      </c>
      <c r="AFO3" s="2">
        <v>0</v>
      </c>
      <c r="AFP3" s="2">
        <v>0</v>
      </c>
      <c r="AFQ3" s="2">
        <v>0</v>
      </c>
      <c r="AFS3" s="1" t="s">
        <v>2651</v>
      </c>
      <c r="AFT3" s="2">
        <v>1</v>
      </c>
      <c r="AFU3" s="2">
        <v>0</v>
      </c>
      <c r="AFV3" s="2">
        <v>1</v>
      </c>
      <c r="AFW3" s="2">
        <v>1</v>
      </c>
      <c r="AFX3" s="2">
        <v>1</v>
      </c>
      <c r="AFY3" s="2">
        <v>0</v>
      </c>
      <c r="AFZ3" s="2">
        <v>0</v>
      </c>
      <c r="AGA3" s="2">
        <v>0</v>
      </c>
      <c r="AGB3" s="2">
        <v>0</v>
      </c>
      <c r="AGC3" s="2">
        <v>0</v>
      </c>
      <c r="AGD3" s="2">
        <v>0</v>
      </c>
      <c r="AGF3" s="1" t="s">
        <v>1450</v>
      </c>
      <c r="AGG3" s="2">
        <v>0</v>
      </c>
      <c r="AGH3" s="2">
        <v>0</v>
      </c>
      <c r="AGI3" s="2">
        <v>0</v>
      </c>
      <c r="AGJ3" s="2">
        <v>0</v>
      </c>
      <c r="AGK3" s="2">
        <v>1</v>
      </c>
      <c r="AGL3" s="2">
        <v>0</v>
      </c>
      <c r="AGM3" s="2">
        <v>0</v>
      </c>
      <c r="AGN3" s="2">
        <v>0</v>
      </c>
      <c r="AGO3" s="2">
        <v>0</v>
      </c>
      <c r="AGP3" s="2">
        <v>0</v>
      </c>
      <c r="AGQ3" s="2">
        <v>0</v>
      </c>
      <c r="AGR3" s="2">
        <v>0</v>
      </c>
      <c r="AGT3" s="1" t="s">
        <v>1200</v>
      </c>
      <c r="AGU3" s="1" t="s">
        <v>1203</v>
      </c>
      <c r="AGV3" s="2">
        <v>0</v>
      </c>
      <c r="AGW3" s="2">
        <v>0</v>
      </c>
      <c r="AGX3" s="2">
        <v>0</v>
      </c>
      <c r="AGY3" s="2">
        <v>0</v>
      </c>
      <c r="AGZ3" s="2">
        <v>1</v>
      </c>
      <c r="AHA3" s="2">
        <v>0</v>
      </c>
      <c r="AHB3" s="2">
        <v>0</v>
      </c>
      <c r="AHD3" s="1" t="s">
        <v>2652</v>
      </c>
      <c r="AHE3" s="2">
        <v>0</v>
      </c>
      <c r="AHF3" s="2">
        <v>0</v>
      </c>
      <c r="AHG3" s="2">
        <v>1</v>
      </c>
      <c r="AHH3" s="2">
        <v>0</v>
      </c>
      <c r="AHI3" s="2">
        <v>1</v>
      </c>
      <c r="AHJ3" s="2">
        <v>0</v>
      </c>
      <c r="AHK3" s="2">
        <v>1</v>
      </c>
      <c r="AHL3" s="2">
        <v>1</v>
      </c>
      <c r="AHM3" s="2">
        <v>1</v>
      </c>
      <c r="AHN3" s="2">
        <v>1</v>
      </c>
      <c r="AHO3" s="2">
        <v>0</v>
      </c>
      <c r="AHP3" s="2">
        <v>0</v>
      </c>
      <c r="AHR3" s="1" t="s">
        <v>1200</v>
      </c>
      <c r="AHZ3" s="1" t="s">
        <v>1956</v>
      </c>
      <c r="AIA3" s="2">
        <v>0</v>
      </c>
      <c r="AIB3" s="2">
        <v>1</v>
      </c>
      <c r="AIC3" s="2">
        <v>1</v>
      </c>
      <c r="AID3" s="2">
        <v>1</v>
      </c>
      <c r="AIE3" s="2">
        <v>1</v>
      </c>
      <c r="AIF3" s="2">
        <v>1</v>
      </c>
      <c r="AIG3" s="2">
        <v>1</v>
      </c>
      <c r="AIH3" s="2">
        <v>1</v>
      </c>
      <c r="AII3" s="2">
        <v>1</v>
      </c>
      <c r="AIJ3" s="2">
        <v>1</v>
      </c>
      <c r="AIK3" s="2">
        <v>0</v>
      </c>
      <c r="AIL3" s="2">
        <v>0</v>
      </c>
      <c r="AST3" s="1">
        <v>109317628</v>
      </c>
      <c r="ASU3" s="1" t="s">
        <v>2653</v>
      </c>
      <c r="ASW3" s="1">
        <v>3</v>
      </c>
    </row>
    <row r="4" spans="1:1193" x14ac:dyDescent="0.3">
      <c r="A4" s="1" t="s">
        <v>2654</v>
      </c>
      <c r="B4" s="1" t="s">
        <v>2655</v>
      </c>
      <c r="C4" s="1" t="s">
        <v>2656</v>
      </c>
      <c r="D4" s="1" t="s">
        <v>2631</v>
      </c>
      <c r="E4" s="1" t="s">
        <v>2131</v>
      </c>
      <c r="F4" s="1" t="s">
        <v>2631</v>
      </c>
      <c r="H4" s="1" t="s">
        <v>1193</v>
      </c>
      <c r="I4" s="1" t="s">
        <v>2632</v>
      </c>
      <c r="J4" s="1" t="s">
        <v>2633</v>
      </c>
      <c r="L4" s="1" t="s">
        <v>1909</v>
      </c>
      <c r="M4" s="1" t="s">
        <v>1910</v>
      </c>
      <c r="N4" s="2">
        <v>0</v>
      </c>
      <c r="O4" s="2">
        <v>0</v>
      </c>
      <c r="P4" s="2">
        <v>0</v>
      </c>
      <c r="Q4" s="2">
        <v>1</v>
      </c>
      <c r="R4" s="2">
        <v>0</v>
      </c>
      <c r="NX4" s="6" t="s">
        <v>2824</v>
      </c>
      <c r="NY4" s="1" t="s">
        <v>2657</v>
      </c>
      <c r="NZ4" s="1" t="s">
        <v>1200</v>
      </c>
      <c r="OO4" s="1" t="s">
        <v>1200</v>
      </c>
      <c r="OP4" s="2">
        <v>5</v>
      </c>
      <c r="OQ4" s="1" t="s">
        <v>1200</v>
      </c>
      <c r="OR4" s="2">
        <v>2</v>
      </c>
      <c r="OS4" s="2">
        <v>3</v>
      </c>
      <c r="OT4" s="1" t="s">
        <v>1199</v>
      </c>
      <c r="OU4" s="1" t="s">
        <v>1199</v>
      </c>
      <c r="OX4" s="1" t="s">
        <v>1199</v>
      </c>
      <c r="PA4" s="1" t="s">
        <v>1200</v>
      </c>
      <c r="PB4" s="1" t="s">
        <v>2498</v>
      </c>
      <c r="PC4" s="1" t="s">
        <v>2658</v>
      </c>
      <c r="PD4" s="2">
        <v>1</v>
      </c>
      <c r="PE4" s="2">
        <v>1</v>
      </c>
      <c r="PF4" s="2">
        <v>1</v>
      </c>
      <c r="PG4" s="2">
        <v>0</v>
      </c>
      <c r="PH4" s="2">
        <v>1</v>
      </c>
      <c r="PI4" s="2">
        <v>1</v>
      </c>
      <c r="PJ4" s="2">
        <v>1</v>
      </c>
      <c r="PK4" s="2">
        <v>1</v>
      </c>
      <c r="PL4" s="2">
        <v>1</v>
      </c>
      <c r="PM4" s="2">
        <v>1</v>
      </c>
      <c r="PN4" s="2">
        <v>1</v>
      </c>
      <c r="PO4" s="2">
        <v>1</v>
      </c>
      <c r="PP4" s="2">
        <v>1</v>
      </c>
      <c r="PQ4" s="1" t="s">
        <v>2659</v>
      </c>
      <c r="PR4" s="1" t="s">
        <v>1200</v>
      </c>
      <c r="PS4" s="1" t="s">
        <v>1197</v>
      </c>
      <c r="PT4" s="2">
        <v>0</v>
      </c>
      <c r="PU4" s="2">
        <v>0</v>
      </c>
      <c r="PV4" s="2">
        <v>0</v>
      </c>
      <c r="PW4" s="2">
        <v>1</v>
      </c>
      <c r="PX4" s="1" t="s">
        <v>2660</v>
      </c>
      <c r="PY4" s="1" t="s">
        <v>1199</v>
      </c>
      <c r="QG4" s="2"/>
      <c r="QH4" s="1" t="s">
        <v>1221</v>
      </c>
      <c r="RE4" s="1" t="s">
        <v>1221</v>
      </c>
      <c r="RF4" s="2">
        <v>36</v>
      </c>
      <c r="RG4" s="2">
        <v>0</v>
      </c>
      <c r="RH4" s="2">
        <v>3</v>
      </c>
      <c r="RI4" s="2">
        <v>17</v>
      </c>
      <c r="RJ4" s="2">
        <v>6</v>
      </c>
      <c r="RK4" s="2">
        <v>0</v>
      </c>
      <c r="RL4" s="2">
        <v>8</v>
      </c>
      <c r="RM4" s="2">
        <v>2</v>
      </c>
      <c r="RN4" s="1" t="s">
        <v>1294</v>
      </c>
      <c r="RO4" s="2">
        <v>0</v>
      </c>
      <c r="RP4" s="2">
        <v>0</v>
      </c>
      <c r="RQ4" s="2">
        <v>0</v>
      </c>
      <c r="RR4" s="2">
        <v>0</v>
      </c>
      <c r="RS4" s="2">
        <v>0</v>
      </c>
      <c r="RT4" s="2">
        <v>0</v>
      </c>
      <c r="RU4" s="2">
        <v>1</v>
      </c>
      <c r="RV4" s="2">
        <v>0</v>
      </c>
      <c r="RW4" s="2">
        <v>0</v>
      </c>
      <c r="RX4" s="1" t="s">
        <v>2661</v>
      </c>
      <c r="RY4" s="1" t="s">
        <v>1200</v>
      </c>
      <c r="SG4" s="1" t="s">
        <v>1200</v>
      </c>
      <c r="SH4" s="1" t="s">
        <v>1412</v>
      </c>
      <c r="SI4" s="1" t="s">
        <v>1197</v>
      </c>
      <c r="SJ4" s="2">
        <v>0</v>
      </c>
      <c r="SK4" s="2">
        <v>0</v>
      </c>
      <c r="SL4" s="2">
        <v>0</v>
      </c>
      <c r="SM4" s="2">
        <v>0</v>
      </c>
      <c r="SN4" s="2">
        <v>0</v>
      </c>
      <c r="SO4" s="2">
        <v>0</v>
      </c>
      <c r="SP4" s="2">
        <v>0</v>
      </c>
      <c r="SQ4" s="2">
        <v>1</v>
      </c>
      <c r="SS4" s="1" t="s">
        <v>2662</v>
      </c>
      <c r="TE4" s="1" t="s">
        <v>1197</v>
      </c>
      <c r="TF4" s="2">
        <v>0</v>
      </c>
      <c r="TG4" s="2">
        <v>0</v>
      </c>
      <c r="TH4" s="2">
        <v>0</v>
      </c>
      <c r="TI4" s="2">
        <v>0</v>
      </c>
      <c r="TJ4" s="2">
        <v>1</v>
      </c>
      <c r="TK4" s="1" t="s">
        <v>2663</v>
      </c>
      <c r="TL4" s="1" t="s">
        <v>1291</v>
      </c>
      <c r="TN4" s="1" t="s">
        <v>1200</v>
      </c>
      <c r="TO4" s="1" t="s">
        <v>2664</v>
      </c>
      <c r="TP4" s="2">
        <v>1</v>
      </c>
      <c r="TQ4" s="2">
        <v>1</v>
      </c>
      <c r="TR4" s="2">
        <v>1</v>
      </c>
      <c r="TS4" s="2">
        <v>0</v>
      </c>
      <c r="TT4" s="2">
        <v>0</v>
      </c>
      <c r="TU4" s="2">
        <v>0</v>
      </c>
      <c r="TV4" s="2">
        <v>1</v>
      </c>
      <c r="TW4" s="2">
        <v>1</v>
      </c>
      <c r="TX4" s="2">
        <v>0</v>
      </c>
      <c r="TY4" s="2">
        <v>0</v>
      </c>
      <c r="TZ4" s="2">
        <v>0</v>
      </c>
      <c r="UA4" s="2">
        <v>0</v>
      </c>
      <c r="UB4" s="2">
        <v>0</v>
      </c>
      <c r="UC4" s="2">
        <v>0</v>
      </c>
      <c r="UD4" s="2">
        <v>0</v>
      </c>
      <c r="UE4" s="2">
        <v>1</v>
      </c>
      <c r="UF4" s="1" t="s">
        <v>2665</v>
      </c>
      <c r="UG4" s="1" t="s">
        <v>1975</v>
      </c>
      <c r="UH4" s="2">
        <v>0</v>
      </c>
      <c r="UI4" s="2">
        <v>0</v>
      </c>
      <c r="UJ4" s="2">
        <v>0</v>
      </c>
      <c r="UK4" s="2">
        <v>0</v>
      </c>
      <c r="UL4" s="2">
        <v>0</v>
      </c>
      <c r="UM4" s="2">
        <v>0</v>
      </c>
      <c r="UN4" s="2">
        <v>1</v>
      </c>
      <c r="UO4" s="2">
        <v>0</v>
      </c>
      <c r="UP4" s="2">
        <v>0</v>
      </c>
      <c r="UQ4" s="2">
        <v>0</v>
      </c>
      <c r="UR4" s="2">
        <v>0</v>
      </c>
      <c r="US4" s="2">
        <v>0</v>
      </c>
      <c r="UU4" s="1" t="s">
        <v>1199</v>
      </c>
      <c r="WB4" s="1" t="s">
        <v>2666</v>
      </c>
      <c r="WC4" s="2">
        <v>0</v>
      </c>
      <c r="WD4" s="2">
        <v>0</v>
      </c>
      <c r="WE4" s="2">
        <v>0</v>
      </c>
      <c r="WF4" s="2">
        <v>1</v>
      </c>
      <c r="WG4" s="2">
        <v>1</v>
      </c>
      <c r="WH4" s="2">
        <v>0</v>
      </c>
      <c r="WI4" s="2">
        <v>1</v>
      </c>
      <c r="WJ4" s="2">
        <v>1</v>
      </c>
      <c r="WK4" s="2">
        <v>0</v>
      </c>
      <c r="WL4" s="2">
        <v>0</v>
      </c>
      <c r="WM4" s="2">
        <v>0</v>
      </c>
      <c r="WN4" s="2">
        <v>0</v>
      </c>
      <c r="WO4" s="2">
        <v>1</v>
      </c>
      <c r="WP4" s="1" t="s">
        <v>2667</v>
      </c>
      <c r="WR4" s="1" t="s">
        <v>1200</v>
      </c>
      <c r="WS4" s="1" t="s">
        <v>2506</v>
      </c>
      <c r="WT4" s="2">
        <v>1</v>
      </c>
      <c r="WU4" s="2">
        <v>1</v>
      </c>
      <c r="WV4" s="2">
        <v>1</v>
      </c>
      <c r="WW4" s="2">
        <v>1</v>
      </c>
      <c r="WX4" s="2">
        <v>1</v>
      </c>
      <c r="WY4" s="2">
        <v>0</v>
      </c>
      <c r="WZ4" s="2">
        <v>0</v>
      </c>
      <c r="XA4" s="2">
        <v>0</v>
      </c>
      <c r="XC4" s="1" t="s">
        <v>1199</v>
      </c>
      <c r="XD4" s="1" t="s">
        <v>1199</v>
      </c>
      <c r="XF4" s="1" t="s">
        <v>1200</v>
      </c>
      <c r="XG4" s="1" t="s">
        <v>2668</v>
      </c>
      <c r="XH4" s="2">
        <v>1</v>
      </c>
      <c r="XI4" s="2">
        <v>1</v>
      </c>
      <c r="XJ4" s="2">
        <v>1</v>
      </c>
      <c r="XK4" s="2">
        <v>1</v>
      </c>
      <c r="XL4" s="2">
        <v>1</v>
      </c>
      <c r="XM4" s="2">
        <v>1</v>
      </c>
      <c r="XN4" s="2">
        <v>0</v>
      </c>
      <c r="XO4" s="2">
        <v>0</v>
      </c>
      <c r="XQ4" s="1" t="s">
        <v>1199</v>
      </c>
      <c r="XY4" s="1" t="s">
        <v>1200</v>
      </c>
      <c r="XZ4" s="2">
        <v>1</v>
      </c>
      <c r="YB4" s="1" t="s">
        <v>1199</v>
      </c>
      <c r="YD4" s="2">
        <v>15</v>
      </c>
      <c r="YE4" s="1" t="s">
        <v>1200</v>
      </c>
      <c r="YF4" s="1" t="s">
        <v>1200</v>
      </c>
      <c r="YG4" s="1" t="s">
        <v>1199</v>
      </c>
      <c r="YH4" s="1" t="s">
        <v>1199</v>
      </c>
      <c r="YJ4" s="1" t="s">
        <v>1200</v>
      </c>
      <c r="YK4" s="2">
        <v>1</v>
      </c>
      <c r="YL4" s="1" t="s">
        <v>1199</v>
      </c>
      <c r="AST4" s="1">
        <v>109317632</v>
      </c>
      <c r="ASU4" s="1" t="s">
        <v>2669</v>
      </c>
      <c r="ASW4" s="1">
        <v>4</v>
      </c>
    </row>
    <row r="5" spans="1:1193" x14ac:dyDescent="0.3">
      <c r="A5" s="1" t="s">
        <v>2670</v>
      </c>
      <c r="B5" s="1" t="s">
        <v>2671</v>
      </c>
      <c r="C5" s="1" t="s">
        <v>2672</v>
      </c>
      <c r="D5" s="1" t="s">
        <v>2631</v>
      </c>
      <c r="E5" s="1" t="s">
        <v>1899</v>
      </c>
      <c r="F5" s="1" t="s">
        <v>2631</v>
      </c>
      <c r="H5" s="1" t="s">
        <v>1193</v>
      </c>
      <c r="I5" s="1" t="s">
        <v>2632</v>
      </c>
      <c r="J5" s="1" t="s">
        <v>2633</v>
      </c>
      <c r="L5" s="1" t="s">
        <v>1349</v>
      </c>
      <c r="M5" s="1" t="s">
        <v>1271</v>
      </c>
      <c r="N5" s="2">
        <v>0</v>
      </c>
      <c r="O5" s="2">
        <v>0</v>
      </c>
      <c r="P5" s="2">
        <v>1</v>
      </c>
      <c r="Q5" s="2">
        <v>0</v>
      </c>
      <c r="R5" s="2">
        <v>0</v>
      </c>
      <c r="NX5" s="1"/>
      <c r="YO5" s="1" t="s">
        <v>1272</v>
      </c>
      <c r="YQ5" s="1" t="s">
        <v>1273</v>
      </c>
      <c r="YS5" s="1" t="s">
        <v>1274</v>
      </c>
      <c r="YT5" s="2">
        <v>1</v>
      </c>
      <c r="YU5" s="2">
        <v>0</v>
      </c>
      <c r="YV5" s="2">
        <v>0</v>
      </c>
      <c r="YW5" s="2">
        <v>0</v>
      </c>
      <c r="YX5" s="2">
        <v>0</v>
      </c>
      <c r="YZ5" s="1" t="s">
        <v>1416</v>
      </c>
      <c r="ZA5" s="2">
        <v>1</v>
      </c>
      <c r="ZB5" s="2">
        <v>0</v>
      </c>
      <c r="ZC5" s="2">
        <v>0</v>
      </c>
      <c r="ZD5" s="2">
        <v>0</v>
      </c>
      <c r="ZE5" s="2">
        <v>0</v>
      </c>
      <c r="ZF5" s="2">
        <v>0</v>
      </c>
      <c r="ZG5" s="2">
        <v>0</v>
      </c>
      <c r="ZH5" s="2">
        <v>0</v>
      </c>
      <c r="ZI5" s="2">
        <v>0</v>
      </c>
      <c r="ZJ5" s="1" t="s">
        <v>2673</v>
      </c>
      <c r="ZK5" s="2">
        <v>1960</v>
      </c>
      <c r="ZL5" s="1" t="s">
        <v>1200</v>
      </c>
      <c r="ZM5" s="1" t="s">
        <v>2674</v>
      </c>
      <c r="ZN5" s="2">
        <v>1</v>
      </c>
      <c r="ZO5" s="2">
        <v>0</v>
      </c>
      <c r="ZP5" s="2">
        <v>1</v>
      </c>
      <c r="ZQ5" s="2">
        <v>0</v>
      </c>
      <c r="ZR5" s="2">
        <v>0</v>
      </c>
      <c r="ZS5" s="2">
        <v>0</v>
      </c>
      <c r="ZT5" s="2">
        <v>0</v>
      </c>
      <c r="ZV5" s="2">
        <v>6</v>
      </c>
      <c r="ZW5" s="1" t="s">
        <v>1200</v>
      </c>
      <c r="ZX5" s="5">
        <v>59</v>
      </c>
      <c r="ZY5" s="1" t="s">
        <v>1199</v>
      </c>
      <c r="AAH5" s="1" t="s">
        <v>1199</v>
      </c>
      <c r="AAK5" s="1" t="s">
        <v>1338</v>
      </c>
      <c r="AAL5" s="2">
        <v>1420</v>
      </c>
      <c r="AAM5" s="2">
        <v>600</v>
      </c>
      <c r="AAN5" s="2">
        <v>820</v>
      </c>
      <c r="AAO5" s="2">
        <v>820</v>
      </c>
      <c r="AAP5" s="2">
        <v>1420</v>
      </c>
      <c r="AAR5" s="2">
        <v>6</v>
      </c>
      <c r="AAS5" s="2">
        <v>14</v>
      </c>
      <c r="AAT5" s="1" t="s">
        <v>1200</v>
      </c>
      <c r="AAU5" s="1" t="s">
        <v>1245</v>
      </c>
      <c r="ABD5" s="1" t="s">
        <v>2675</v>
      </c>
      <c r="ABE5" s="2">
        <v>1</v>
      </c>
      <c r="ABF5" s="2">
        <v>0</v>
      </c>
      <c r="ABG5" s="2">
        <v>1</v>
      </c>
      <c r="ABH5" s="2">
        <v>0</v>
      </c>
      <c r="ABI5" s="2">
        <v>0</v>
      </c>
      <c r="ABJ5" s="2">
        <v>0</v>
      </c>
      <c r="ABK5" s="2">
        <v>0</v>
      </c>
      <c r="ABM5" s="2">
        <v>2</v>
      </c>
      <c r="ABN5" s="2">
        <v>1</v>
      </c>
      <c r="ABO5" s="2">
        <v>1</v>
      </c>
      <c r="ABP5" s="2">
        <v>1</v>
      </c>
      <c r="ABQ5" s="2">
        <v>2</v>
      </c>
      <c r="ABS5" s="1" t="s">
        <v>1199</v>
      </c>
      <c r="ACJ5" s="2">
        <v>0</v>
      </c>
      <c r="ACK5" s="2">
        <v>0</v>
      </c>
      <c r="ACL5" s="2">
        <v>0</v>
      </c>
      <c r="ACM5" s="2">
        <v>0</v>
      </c>
      <c r="ACN5" s="2">
        <v>0</v>
      </c>
      <c r="ACP5" s="1" t="s">
        <v>1199</v>
      </c>
      <c r="ADG5" s="2">
        <v>7</v>
      </c>
      <c r="ADH5" s="2">
        <v>2</v>
      </c>
      <c r="ADI5" s="2">
        <v>5</v>
      </c>
      <c r="ADJ5" s="2">
        <v>5</v>
      </c>
      <c r="ADK5" s="2">
        <v>7</v>
      </c>
      <c r="ADM5" s="1" t="s">
        <v>1199</v>
      </c>
      <c r="AEC5" s="1" t="s">
        <v>1279</v>
      </c>
      <c r="AED5" s="1" t="s">
        <v>1279</v>
      </c>
      <c r="AEE5" s="1" t="s">
        <v>1200</v>
      </c>
      <c r="AEF5" s="2">
        <v>1000</v>
      </c>
      <c r="AEG5" s="1" t="s">
        <v>1415</v>
      </c>
      <c r="AEH5" s="2">
        <v>0</v>
      </c>
      <c r="AEI5" s="2">
        <v>1</v>
      </c>
      <c r="AEJ5" s="2">
        <v>1</v>
      </c>
      <c r="AEK5" s="2">
        <v>0</v>
      </c>
      <c r="AEL5" s="2">
        <v>0</v>
      </c>
      <c r="AEM5" s="2">
        <v>0</v>
      </c>
      <c r="AEO5" s="1" t="s">
        <v>1199</v>
      </c>
      <c r="AFL5" s="1" t="s">
        <v>1230</v>
      </c>
      <c r="AFM5" s="2">
        <v>0</v>
      </c>
      <c r="AFN5" s="2">
        <v>0</v>
      </c>
      <c r="AFO5" s="2">
        <v>0</v>
      </c>
      <c r="AFP5" s="2">
        <v>0</v>
      </c>
      <c r="AFQ5" s="2">
        <v>1</v>
      </c>
      <c r="AFS5" s="1" t="s">
        <v>2676</v>
      </c>
      <c r="AFT5" s="2">
        <v>1</v>
      </c>
      <c r="AFU5" s="2">
        <v>1</v>
      </c>
      <c r="AFV5" s="2">
        <v>1</v>
      </c>
      <c r="AFW5" s="2">
        <v>1</v>
      </c>
      <c r="AFX5" s="2">
        <v>1</v>
      </c>
      <c r="AFY5" s="2">
        <v>0</v>
      </c>
      <c r="AFZ5" s="2">
        <v>0</v>
      </c>
      <c r="AGA5" s="2">
        <v>0</v>
      </c>
      <c r="AGB5" s="2">
        <v>0</v>
      </c>
      <c r="AGC5" s="2">
        <v>0</v>
      </c>
      <c r="AGD5" s="2">
        <v>0</v>
      </c>
      <c r="AGF5" s="1" t="s">
        <v>2677</v>
      </c>
      <c r="AGG5" s="2">
        <v>1</v>
      </c>
      <c r="AGH5" s="2">
        <v>1</v>
      </c>
      <c r="AGI5" s="2">
        <v>0</v>
      </c>
      <c r="AGJ5" s="2">
        <v>0</v>
      </c>
      <c r="AGK5" s="2">
        <v>1</v>
      </c>
      <c r="AGL5" s="2">
        <v>0</v>
      </c>
      <c r="AGM5" s="2">
        <v>1</v>
      </c>
      <c r="AGN5" s="2">
        <v>1</v>
      </c>
      <c r="AGO5" s="2">
        <v>0</v>
      </c>
      <c r="AGP5" s="2">
        <v>0</v>
      </c>
      <c r="AGQ5" s="2">
        <v>0</v>
      </c>
      <c r="AGR5" s="2">
        <v>0</v>
      </c>
      <c r="AGT5" s="1" t="s">
        <v>1200</v>
      </c>
      <c r="AGU5" s="1" t="s">
        <v>1203</v>
      </c>
      <c r="AGV5" s="2">
        <v>0</v>
      </c>
      <c r="AGW5" s="2">
        <v>0</v>
      </c>
      <c r="AGX5" s="2">
        <v>0</v>
      </c>
      <c r="AGY5" s="2">
        <v>0</v>
      </c>
      <c r="AGZ5" s="2">
        <v>1</v>
      </c>
      <c r="AHA5" s="2">
        <v>0</v>
      </c>
      <c r="AHB5" s="2">
        <v>0</v>
      </c>
      <c r="AHD5" s="1" t="s">
        <v>2678</v>
      </c>
      <c r="AHE5" s="2">
        <v>0</v>
      </c>
      <c r="AHF5" s="2">
        <v>0</v>
      </c>
      <c r="AHG5" s="2">
        <v>1</v>
      </c>
      <c r="AHH5" s="2">
        <v>0</v>
      </c>
      <c r="AHI5" s="2">
        <v>0</v>
      </c>
      <c r="AHJ5" s="2">
        <v>0</v>
      </c>
      <c r="AHK5" s="2">
        <v>1</v>
      </c>
      <c r="AHL5" s="2">
        <v>1</v>
      </c>
      <c r="AHM5" s="2">
        <v>1</v>
      </c>
      <c r="AHN5" s="2">
        <v>1</v>
      </c>
      <c r="AHO5" s="2">
        <v>0</v>
      </c>
      <c r="AHP5" s="2">
        <v>0</v>
      </c>
      <c r="AHR5" s="1" t="s">
        <v>1199</v>
      </c>
      <c r="AHS5" s="1" t="s">
        <v>2642</v>
      </c>
      <c r="AHT5" s="2">
        <v>1</v>
      </c>
      <c r="AHU5" s="2">
        <v>1</v>
      </c>
      <c r="AHV5" s="2">
        <v>1</v>
      </c>
      <c r="AHW5" s="2">
        <v>0</v>
      </c>
      <c r="AHX5" s="2">
        <v>0</v>
      </c>
      <c r="AHZ5" s="1" t="s">
        <v>1956</v>
      </c>
      <c r="AIA5" s="2">
        <v>0</v>
      </c>
      <c r="AIB5" s="2">
        <v>1</v>
      </c>
      <c r="AIC5" s="2">
        <v>1</v>
      </c>
      <c r="AID5" s="2">
        <v>1</v>
      </c>
      <c r="AIE5" s="2">
        <v>1</v>
      </c>
      <c r="AIF5" s="2">
        <v>1</v>
      </c>
      <c r="AIG5" s="2">
        <v>1</v>
      </c>
      <c r="AIH5" s="2">
        <v>1</v>
      </c>
      <c r="AII5" s="2">
        <v>1</v>
      </c>
      <c r="AIJ5" s="2">
        <v>1</v>
      </c>
      <c r="AIK5" s="2">
        <v>0</v>
      </c>
      <c r="AIL5" s="2">
        <v>0</v>
      </c>
      <c r="AST5" s="1">
        <v>109318126</v>
      </c>
      <c r="ASU5" s="1" t="s">
        <v>2679</v>
      </c>
      <c r="ASW5" s="1">
        <v>5</v>
      </c>
    </row>
    <row r="6" spans="1:1193" x14ac:dyDescent="0.3">
      <c r="A6" s="1" t="s">
        <v>2680</v>
      </c>
      <c r="B6" s="1" t="s">
        <v>2681</v>
      </c>
      <c r="C6" s="1" t="s">
        <v>2682</v>
      </c>
      <c r="D6" s="1" t="s">
        <v>2683</v>
      </c>
      <c r="E6" s="1" t="s">
        <v>2567</v>
      </c>
      <c r="F6" s="1" t="s">
        <v>2683</v>
      </c>
      <c r="H6" s="1" t="s">
        <v>1193</v>
      </c>
      <c r="I6" s="1" t="s">
        <v>2632</v>
      </c>
      <c r="J6" s="1" t="s">
        <v>2633</v>
      </c>
      <c r="L6" s="1" t="s">
        <v>1909</v>
      </c>
      <c r="M6" s="1" t="s">
        <v>1910</v>
      </c>
      <c r="N6" s="2">
        <v>0</v>
      </c>
      <c r="O6" s="2">
        <v>0</v>
      </c>
      <c r="P6" s="2">
        <v>0</v>
      </c>
      <c r="Q6" s="2">
        <v>1</v>
      </c>
      <c r="R6" s="2">
        <v>0</v>
      </c>
      <c r="NX6" s="6" t="s">
        <v>1197</v>
      </c>
      <c r="NY6" s="1" t="s">
        <v>2684</v>
      </c>
      <c r="NZ6" s="1" t="s">
        <v>1200</v>
      </c>
      <c r="OO6" s="1" t="s">
        <v>1200</v>
      </c>
      <c r="OP6" s="2">
        <v>3</v>
      </c>
      <c r="OQ6" s="1" t="s">
        <v>1200</v>
      </c>
      <c r="OR6" s="2">
        <v>1</v>
      </c>
      <c r="OS6" s="2">
        <v>1</v>
      </c>
      <c r="OT6" s="1" t="s">
        <v>1200</v>
      </c>
      <c r="OU6" s="1" t="s">
        <v>1200</v>
      </c>
      <c r="OV6" s="1" t="s">
        <v>1912</v>
      </c>
      <c r="OX6" s="1" t="s">
        <v>1199</v>
      </c>
      <c r="PA6" s="1" t="s">
        <v>1200</v>
      </c>
      <c r="PB6" s="1" t="s">
        <v>2685</v>
      </c>
      <c r="PC6" s="1" t="s">
        <v>2686</v>
      </c>
      <c r="PD6" s="2">
        <v>1</v>
      </c>
      <c r="PE6" s="2">
        <v>1</v>
      </c>
      <c r="PF6" s="2">
        <v>1</v>
      </c>
      <c r="PG6" s="2">
        <v>1</v>
      </c>
      <c r="PH6" s="2">
        <v>1</v>
      </c>
      <c r="PI6" s="2">
        <v>1</v>
      </c>
      <c r="PJ6" s="2">
        <v>1</v>
      </c>
      <c r="PK6" s="2">
        <v>1</v>
      </c>
      <c r="PL6" s="2">
        <v>1</v>
      </c>
      <c r="PM6" s="2">
        <v>1</v>
      </c>
      <c r="PN6" s="2">
        <v>1</v>
      </c>
      <c r="PO6" s="2">
        <v>1</v>
      </c>
      <c r="PP6" s="2">
        <v>0</v>
      </c>
      <c r="PR6" s="1" t="s">
        <v>1200</v>
      </c>
      <c r="PS6" s="1" t="s">
        <v>1197</v>
      </c>
      <c r="PT6" s="2">
        <v>0</v>
      </c>
      <c r="PU6" s="2">
        <v>0</v>
      </c>
      <c r="PV6" s="2">
        <v>0</v>
      </c>
      <c r="PW6" s="2">
        <v>1</v>
      </c>
      <c r="PX6" s="1" t="s">
        <v>2687</v>
      </c>
      <c r="PY6" s="1" t="s">
        <v>1200</v>
      </c>
      <c r="PZ6" s="1" t="s">
        <v>1870</v>
      </c>
      <c r="QA6" s="2">
        <v>0</v>
      </c>
      <c r="QB6" s="2">
        <v>0</v>
      </c>
      <c r="QC6" s="2">
        <v>1</v>
      </c>
      <c r="QD6" s="2">
        <v>0</v>
      </c>
      <c r="QE6" s="2">
        <v>0</v>
      </c>
      <c r="QG6" s="2">
        <v>15</v>
      </c>
      <c r="QH6" s="1" t="s">
        <v>1200</v>
      </c>
      <c r="QI6" s="1" t="s">
        <v>1216</v>
      </c>
      <c r="QV6" s="1" t="s">
        <v>2688</v>
      </c>
      <c r="QW6" s="2">
        <v>1</v>
      </c>
      <c r="QX6" s="2">
        <v>0</v>
      </c>
      <c r="QY6" s="2">
        <v>0</v>
      </c>
      <c r="QZ6" s="2">
        <v>0</v>
      </c>
      <c r="RA6" s="2">
        <v>0</v>
      </c>
      <c r="RB6" s="2">
        <v>0</v>
      </c>
      <c r="RC6" s="2">
        <v>0</v>
      </c>
      <c r="RE6" s="1" t="s">
        <v>2689</v>
      </c>
      <c r="RF6" s="2">
        <v>27</v>
      </c>
      <c r="RG6" s="2">
        <v>1</v>
      </c>
      <c r="RH6" s="2">
        <v>0</v>
      </c>
      <c r="RI6" s="2">
        <v>18</v>
      </c>
      <c r="RJ6" s="2">
        <v>1</v>
      </c>
      <c r="RK6" s="2">
        <v>0</v>
      </c>
      <c r="RL6" s="2">
        <v>0</v>
      </c>
      <c r="RM6" s="2">
        <v>7</v>
      </c>
      <c r="RN6" s="1" t="s">
        <v>1416</v>
      </c>
      <c r="RO6" s="2">
        <v>1</v>
      </c>
      <c r="RP6" s="2">
        <v>0</v>
      </c>
      <c r="RQ6" s="2">
        <v>0</v>
      </c>
      <c r="RR6" s="2">
        <v>0</v>
      </c>
      <c r="RS6" s="2">
        <v>0</v>
      </c>
      <c r="RT6" s="2">
        <v>0</v>
      </c>
      <c r="RU6" s="2">
        <v>0</v>
      </c>
      <c r="RV6" s="2">
        <v>0</v>
      </c>
      <c r="RW6" s="2">
        <v>0</v>
      </c>
      <c r="RY6" s="1" t="s">
        <v>1200</v>
      </c>
      <c r="SG6" s="1" t="s">
        <v>1199</v>
      </c>
      <c r="TE6" s="1" t="s">
        <v>1230</v>
      </c>
      <c r="TF6" s="2">
        <v>0</v>
      </c>
      <c r="TG6" s="2">
        <v>0</v>
      </c>
      <c r="TH6" s="2">
        <v>0</v>
      </c>
      <c r="TI6" s="2">
        <v>0</v>
      </c>
      <c r="TJ6" s="2">
        <v>1</v>
      </c>
      <c r="TL6" s="1" t="s">
        <v>1272</v>
      </c>
      <c r="TN6" s="1" t="s">
        <v>1200</v>
      </c>
      <c r="TO6" s="1" t="s">
        <v>2690</v>
      </c>
      <c r="TP6" s="2">
        <v>0</v>
      </c>
      <c r="TQ6" s="2">
        <v>0</v>
      </c>
      <c r="TR6" s="2">
        <v>0</v>
      </c>
      <c r="TS6" s="2">
        <v>1</v>
      </c>
      <c r="TT6" s="2">
        <v>1</v>
      </c>
      <c r="TU6" s="2">
        <v>0</v>
      </c>
      <c r="TV6" s="2">
        <v>1</v>
      </c>
      <c r="TW6" s="2">
        <v>1</v>
      </c>
      <c r="TX6" s="2">
        <v>1</v>
      </c>
      <c r="TY6" s="2">
        <v>0</v>
      </c>
      <c r="TZ6" s="2">
        <v>0</v>
      </c>
      <c r="UA6" s="2">
        <v>0</v>
      </c>
      <c r="UB6" s="2">
        <v>0</v>
      </c>
      <c r="UC6" s="2">
        <v>0</v>
      </c>
      <c r="UD6" s="2">
        <v>0</v>
      </c>
      <c r="UE6" s="2">
        <v>1</v>
      </c>
      <c r="UF6" s="1" t="s">
        <v>2691</v>
      </c>
      <c r="UG6" s="1" t="s">
        <v>2692</v>
      </c>
      <c r="UH6" s="2">
        <v>0</v>
      </c>
      <c r="UI6" s="2">
        <v>0</v>
      </c>
      <c r="UJ6" s="2">
        <v>0</v>
      </c>
      <c r="UK6" s="2">
        <v>1</v>
      </c>
      <c r="UL6" s="2">
        <v>1</v>
      </c>
      <c r="UM6" s="2">
        <v>0</v>
      </c>
      <c r="UN6" s="2">
        <v>0</v>
      </c>
      <c r="UO6" s="2">
        <v>0</v>
      </c>
      <c r="UP6" s="2">
        <v>0</v>
      </c>
      <c r="UQ6" s="2">
        <v>0</v>
      </c>
      <c r="UR6" s="2">
        <v>0</v>
      </c>
      <c r="US6" s="2">
        <v>0</v>
      </c>
      <c r="UU6" s="1" t="s">
        <v>1200</v>
      </c>
      <c r="UV6" s="1" t="s">
        <v>1203</v>
      </c>
      <c r="UW6" s="2">
        <v>0</v>
      </c>
      <c r="UX6" s="2">
        <v>0</v>
      </c>
      <c r="UY6" s="2">
        <v>0</v>
      </c>
      <c r="UZ6" s="2">
        <v>0</v>
      </c>
      <c r="VA6" s="2">
        <v>1</v>
      </c>
      <c r="VB6" s="2">
        <v>0</v>
      </c>
      <c r="VC6" s="2">
        <v>0</v>
      </c>
      <c r="VE6" s="1" t="s">
        <v>1197</v>
      </c>
      <c r="VF6" s="2">
        <v>0</v>
      </c>
      <c r="VG6" s="2">
        <v>0</v>
      </c>
      <c r="VH6" s="2">
        <v>0</v>
      </c>
      <c r="VI6" s="2">
        <v>0</v>
      </c>
      <c r="VJ6" s="2">
        <v>0</v>
      </c>
      <c r="VK6" s="2">
        <v>0</v>
      </c>
      <c r="VL6" s="2">
        <v>0</v>
      </c>
      <c r="VM6" s="2">
        <v>0</v>
      </c>
      <c r="VN6" s="2">
        <v>0</v>
      </c>
      <c r="VO6" s="2">
        <v>0</v>
      </c>
      <c r="VP6" s="2">
        <v>0</v>
      </c>
      <c r="VQ6" s="2">
        <v>0</v>
      </c>
      <c r="VR6" s="2">
        <v>1</v>
      </c>
      <c r="VS6" s="1" t="s">
        <v>2693</v>
      </c>
      <c r="VT6" s="1" t="s">
        <v>1199</v>
      </c>
      <c r="VU6" s="1" t="s">
        <v>1343</v>
      </c>
      <c r="VV6" s="2">
        <v>1</v>
      </c>
      <c r="VW6" s="2">
        <v>0</v>
      </c>
      <c r="VX6" s="2">
        <v>0</v>
      </c>
      <c r="VY6" s="2">
        <v>0</v>
      </c>
      <c r="VZ6" s="2">
        <v>0</v>
      </c>
      <c r="WB6" s="1" t="s">
        <v>2694</v>
      </c>
      <c r="WC6" s="2">
        <v>1</v>
      </c>
      <c r="WD6" s="2">
        <v>0</v>
      </c>
      <c r="WE6" s="2">
        <v>1</v>
      </c>
      <c r="WF6" s="2">
        <v>1</v>
      </c>
      <c r="WG6" s="2">
        <v>0</v>
      </c>
      <c r="WH6" s="2">
        <v>1</v>
      </c>
      <c r="WI6" s="2">
        <v>1</v>
      </c>
      <c r="WJ6" s="2">
        <v>1</v>
      </c>
      <c r="WK6" s="2">
        <v>1</v>
      </c>
      <c r="WL6" s="2">
        <v>0</v>
      </c>
      <c r="WM6" s="2">
        <v>0</v>
      </c>
      <c r="WN6" s="2">
        <v>0</v>
      </c>
      <c r="WO6" s="2">
        <v>0</v>
      </c>
      <c r="WR6" s="1" t="s">
        <v>1200</v>
      </c>
      <c r="WS6" s="1" t="s">
        <v>2695</v>
      </c>
      <c r="WT6" s="2">
        <v>1</v>
      </c>
      <c r="WU6" s="2">
        <v>1</v>
      </c>
      <c r="WV6" s="2">
        <v>1</v>
      </c>
      <c r="WW6" s="2">
        <v>1</v>
      </c>
      <c r="WX6" s="2">
        <v>1</v>
      </c>
      <c r="WY6" s="2">
        <v>1</v>
      </c>
      <c r="WZ6" s="2">
        <v>0</v>
      </c>
      <c r="XA6" s="2">
        <v>0</v>
      </c>
      <c r="XC6" s="1" t="s">
        <v>1200</v>
      </c>
      <c r="XD6" s="1" t="s">
        <v>1200</v>
      </c>
      <c r="XE6" s="1" t="s">
        <v>1200</v>
      </c>
      <c r="XF6" s="1" t="s">
        <v>1200</v>
      </c>
      <c r="XG6" s="1" t="s">
        <v>2696</v>
      </c>
      <c r="XH6" s="2">
        <v>1</v>
      </c>
      <c r="XI6" s="2">
        <v>1</v>
      </c>
      <c r="XJ6" s="2">
        <v>1</v>
      </c>
      <c r="XK6" s="2">
        <v>1</v>
      </c>
      <c r="XL6" s="2">
        <v>0</v>
      </c>
      <c r="XM6" s="2">
        <v>1</v>
      </c>
      <c r="XN6" s="2">
        <v>0</v>
      </c>
      <c r="XO6" s="2">
        <v>0</v>
      </c>
      <c r="XQ6" s="1" t="s">
        <v>1199</v>
      </c>
      <c r="XY6" s="1" t="s">
        <v>1200</v>
      </c>
      <c r="XZ6" s="2">
        <v>1</v>
      </c>
      <c r="YB6" s="1" t="s">
        <v>1200</v>
      </c>
      <c r="YC6" s="2">
        <v>1</v>
      </c>
      <c r="YD6" s="2">
        <v>5</v>
      </c>
      <c r="YE6" s="1" t="s">
        <v>1200</v>
      </c>
      <c r="YF6" s="1" t="s">
        <v>1200</v>
      </c>
      <c r="YG6" s="1" t="s">
        <v>1199</v>
      </c>
      <c r="YH6" s="1" t="s">
        <v>1200</v>
      </c>
      <c r="YI6" s="2">
        <v>2</v>
      </c>
      <c r="YJ6" s="1" t="s">
        <v>1200</v>
      </c>
      <c r="YK6" s="2">
        <v>2</v>
      </c>
      <c r="YL6" s="1" t="s">
        <v>1199</v>
      </c>
      <c r="AST6" s="1">
        <v>109318853</v>
      </c>
      <c r="ASU6" s="1" t="s">
        <v>2697</v>
      </c>
      <c r="ASW6" s="1">
        <v>6</v>
      </c>
    </row>
    <row r="7" spans="1:1193" x14ac:dyDescent="0.3">
      <c r="A7" s="1" t="s">
        <v>2698</v>
      </c>
      <c r="B7" s="1" t="s">
        <v>2699</v>
      </c>
      <c r="C7" s="1" t="s">
        <v>2700</v>
      </c>
      <c r="D7" s="1" t="s">
        <v>2631</v>
      </c>
      <c r="E7" s="1" t="s">
        <v>1899</v>
      </c>
      <c r="F7" s="1" t="s">
        <v>2631</v>
      </c>
      <c r="H7" s="1" t="s">
        <v>1193</v>
      </c>
      <c r="I7" s="1" t="s">
        <v>2632</v>
      </c>
      <c r="J7" s="1" t="s">
        <v>2633</v>
      </c>
      <c r="L7" s="1" t="s">
        <v>1197</v>
      </c>
      <c r="M7" s="1" t="s">
        <v>1271</v>
      </c>
      <c r="N7" s="2">
        <v>0</v>
      </c>
      <c r="O7" s="2">
        <v>0</v>
      </c>
      <c r="P7" s="2">
        <v>1</v>
      </c>
      <c r="Q7" s="2">
        <v>0</v>
      </c>
      <c r="R7" s="2">
        <v>0</v>
      </c>
      <c r="S7" s="1" t="s">
        <v>2701</v>
      </c>
      <c r="NX7" s="1"/>
      <c r="YO7" s="1" t="s">
        <v>1272</v>
      </c>
      <c r="YQ7" s="1" t="s">
        <v>1273</v>
      </c>
      <c r="YS7" s="1" t="s">
        <v>1274</v>
      </c>
      <c r="YT7" s="2">
        <v>1</v>
      </c>
      <c r="YU7" s="2">
        <v>0</v>
      </c>
      <c r="YV7" s="2">
        <v>0</v>
      </c>
      <c r="YW7" s="2">
        <v>0</v>
      </c>
      <c r="YX7" s="2">
        <v>0</v>
      </c>
      <c r="YZ7" s="1" t="s">
        <v>1294</v>
      </c>
      <c r="ZA7" s="2">
        <v>0</v>
      </c>
      <c r="ZB7" s="2">
        <v>0</v>
      </c>
      <c r="ZC7" s="2">
        <v>0</v>
      </c>
      <c r="ZD7" s="2">
        <v>0</v>
      </c>
      <c r="ZE7" s="2">
        <v>0</v>
      </c>
      <c r="ZF7" s="2">
        <v>0</v>
      </c>
      <c r="ZG7" s="2">
        <v>1</v>
      </c>
      <c r="ZH7" s="2">
        <v>0</v>
      </c>
      <c r="ZI7" s="2">
        <v>0</v>
      </c>
      <c r="ZJ7" s="1" t="s">
        <v>2634</v>
      </c>
      <c r="ZK7" s="2">
        <v>1882</v>
      </c>
      <c r="ZL7" s="1" t="s">
        <v>1200</v>
      </c>
      <c r="ZM7" s="1" t="s">
        <v>2702</v>
      </c>
      <c r="ZN7" s="2">
        <v>0</v>
      </c>
      <c r="ZO7" s="2">
        <v>0</v>
      </c>
      <c r="ZP7" s="2">
        <v>1</v>
      </c>
      <c r="ZQ7" s="2">
        <v>1</v>
      </c>
      <c r="ZR7" s="2">
        <v>1</v>
      </c>
      <c r="ZS7" s="2">
        <v>0</v>
      </c>
      <c r="ZT7" s="2">
        <v>0</v>
      </c>
      <c r="ZV7" s="2">
        <v>10</v>
      </c>
      <c r="ZW7" s="1" t="s">
        <v>1200</v>
      </c>
      <c r="ZX7" s="5">
        <v>60</v>
      </c>
      <c r="ZY7" s="1" t="s">
        <v>1199</v>
      </c>
      <c r="AAH7" s="1" t="s">
        <v>1199</v>
      </c>
      <c r="AAK7" s="1" t="s">
        <v>1199</v>
      </c>
      <c r="AAL7" s="2">
        <v>1469</v>
      </c>
      <c r="AAM7" s="2">
        <v>627</v>
      </c>
      <c r="AAN7" s="2">
        <v>842</v>
      </c>
      <c r="AAO7" s="2">
        <v>842</v>
      </c>
      <c r="AAP7" s="2">
        <v>1469</v>
      </c>
      <c r="AAR7" s="2">
        <v>6</v>
      </c>
      <c r="AAS7" s="2">
        <v>15</v>
      </c>
      <c r="AAT7" s="1" t="s">
        <v>1200</v>
      </c>
      <c r="AAU7" s="1" t="s">
        <v>1216</v>
      </c>
      <c r="ABD7" s="1" t="s">
        <v>1197</v>
      </c>
      <c r="ABE7" s="2">
        <v>0</v>
      </c>
      <c r="ABF7" s="2">
        <v>0</v>
      </c>
      <c r="ABG7" s="2">
        <v>0</v>
      </c>
      <c r="ABH7" s="2">
        <v>0</v>
      </c>
      <c r="ABI7" s="2">
        <v>0</v>
      </c>
      <c r="ABJ7" s="2">
        <v>0</v>
      </c>
      <c r="ABK7" s="2">
        <v>1</v>
      </c>
      <c r="ABL7" s="1" t="s">
        <v>2703</v>
      </c>
      <c r="ABM7" s="2">
        <v>0</v>
      </c>
      <c r="ABN7" s="2">
        <v>0</v>
      </c>
      <c r="ABO7" s="2">
        <v>0</v>
      </c>
      <c r="ABP7" s="2">
        <v>0</v>
      </c>
      <c r="ABQ7" s="2">
        <v>0</v>
      </c>
      <c r="ABS7" s="1" t="s">
        <v>1199</v>
      </c>
      <c r="ACJ7" s="2">
        <v>0</v>
      </c>
      <c r="ACK7" s="2">
        <v>0</v>
      </c>
      <c r="ACL7" s="2">
        <v>0</v>
      </c>
      <c r="ACM7" s="2">
        <v>0</v>
      </c>
      <c r="ACN7" s="2">
        <v>0</v>
      </c>
      <c r="ACP7" s="1" t="s">
        <v>1199</v>
      </c>
      <c r="ADG7" s="2">
        <v>8</v>
      </c>
      <c r="ADH7" s="2">
        <v>0</v>
      </c>
      <c r="ADI7" s="2">
        <v>8</v>
      </c>
      <c r="ADJ7" s="2">
        <v>8</v>
      </c>
      <c r="ADK7" s="2">
        <v>8</v>
      </c>
      <c r="ADM7" s="1" t="s">
        <v>1199</v>
      </c>
      <c r="AEC7" s="1" t="s">
        <v>1279</v>
      </c>
      <c r="AED7" s="1" t="s">
        <v>1279</v>
      </c>
      <c r="AEE7" s="1" t="s">
        <v>1200</v>
      </c>
      <c r="AEF7" s="2">
        <v>1000</v>
      </c>
      <c r="AEG7" s="1" t="s">
        <v>2704</v>
      </c>
      <c r="AEH7" s="2">
        <v>0</v>
      </c>
      <c r="AEI7" s="2">
        <v>1</v>
      </c>
      <c r="AEJ7" s="2">
        <v>1</v>
      </c>
      <c r="AEK7" s="2">
        <v>1</v>
      </c>
      <c r="AEL7" s="2">
        <v>0</v>
      </c>
      <c r="AEM7" s="2">
        <v>0</v>
      </c>
      <c r="AEO7" s="1" t="s">
        <v>1199</v>
      </c>
      <c r="AFL7" s="1" t="s">
        <v>1230</v>
      </c>
      <c r="AFM7" s="2">
        <v>0</v>
      </c>
      <c r="AFN7" s="2">
        <v>0</v>
      </c>
      <c r="AFO7" s="2">
        <v>0</v>
      </c>
      <c r="AFP7" s="2">
        <v>0</v>
      </c>
      <c r="AFQ7" s="2">
        <v>1</v>
      </c>
      <c r="AFS7" s="1" t="s">
        <v>2676</v>
      </c>
      <c r="AFT7" s="2">
        <v>1</v>
      </c>
      <c r="AFU7" s="2">
        <v>1</v>
      </c>
      <c r="AFV7" s="2">
        <v>1</v>
      </c>
      <c r="AFW7" s="2">
        <v>1</v>
      </c>
      <c r="AFX7" s="2">
        <v>1</v>
      </c>
      <c r="AFY7" s="2">
        <v>0</v>
      </c>
      <c r="AFZ7" s="2">
        <v>0</v>
      </c>
      <c r="AGA7" s="2">
        <v>0</v>
      </c>
      <c r="AGB7" s="2">
        <v>0</v>
      </c>
      <c r="AGC7" s="2">
        <v>0</v>
      </c>
      <c r="AGD7" s="2">
        <v>0</v>
      </c>
      <c r="AGF7" s="1" t="s">
        <v>1197</v>
      </c>
      <c r="AGG7" s="2">
        <v>0</v>
      </c>
      <c r="AGH7" s="2">
        <v>0</v>
      </c>
      <c r="AGI7" s="2">
        <v>0</v>
      </c>
      <c r="AGJ7" s="2">
        <v>0</v>
      </c>
      <c r="AGK7" s="2">
        <v>0</v>
      </c>
      <c r="AGL7" s="2">
        <v>0</v>
      </c>
      <c r="AGM7" s="2">
        <v>0</v>
      </c>
      <c r="AGN7" s="2">
        <v>0</v>
      </c>
      <c r="AGO7" s="2">
        <v>0</v>
      </c>
      <c r="AGP7" s="2">
        <v>0</v>
      </c>
      <c r="AGQ7" s="2">
        <v>0</v>
      </c>
      <c r="AGR7" s="2">
        <v>1</v>
      </c>
      <c r="AGS7" s="72" t="s">
        <v>2705</v>
      </c>
      <c r="AGT7" s="1" t="s">
        <v>1199</v>
      </c>
      <c r="AHZ7" s="1" t="s">
        <v>1956</v>
      </c>
      <c r="AIA7" s="2">
        <v>0</v>
      </c>
      <c r="AIB7" s="2">
        <v>1</v>
      </c>
      <c r="AIC7" s="2">
        <v>1</v>
      </c>
      <c r="AID7" s="2">
        <v>1</v>
      </c>
      <c r="AIE7" s="2">
        <v>1</v>
      </c>
      <c r="AIF7" s="2">
        <v>1</v>
      </c>
      <c r="AIG7" s="2">
        <v>1</v>
      </c>
      <c r="AIH7" s="2">
        <v>1</v>
      </c>
      <c r="AII7" s="2">
        <v>1</v>
      </c>
      <c r="AIJ7" s="2">
        <v>1</v>
      </c>
      <c r="AIK7" s="2">
        <v>0</v>
      </c>
      <c r="AIL7" s="2">
        <v>0</v>
      </c>
      <c r="AST7" s="1">
        <v>109319092</v>
      </c>
      <c r="ASU7" s="1" t="s">
        <v>2706</v>
      </c>
      <c r="ASW7" s="1">
        <v>7</v>
      </c>
    </row>
    <row r="8" spans="1:1193" x14ac:dyDescent="0.3">
      <c r="A8" s="1" t="s">
        <v>2719</v>
      </c>
      <c r="B8" s="1" t="s">
        <v>2720</v>
      </c>
      <c r="C8" s="1" t="s">
        <v>2721</v>
      </c>
      <c r="D8" s="1" t="s">
        <v>2722</v>
      </c>
      <c r="E8" s="1" t="s">
        <v>1908</v>
      </c>
      <c r="F8" s="1" t="s">
        <v>2722</v>
      </c>
      <c r="H8" s="1" t="s">
        <v>1193</v>
      </c>
      <c r="I8" s="1" t="s">
        <v>2632</v>
      </c>
      <c r="J8" s="1" t="s">
        <v>2633</v>
      </c>
      <c r="L8" s="1" t="s">
        <v>1864</v>
      </c>
      <c r="M8" s="1" t="s">
        <v>1910</v>
      </c>
      <c r="N8" s="2">
        <v>0</v>
      </c>
      <c r="O8" s="2">
        <v>0</v>
      </c>
      <c r="P8" s="2">
        <v>0</v>
      </c>
      <c r="Q8" s="2">
        <v>1</v>
      </c>
      <c r="R8" s="2">
        <v>0</v>
      </c>
      <c r="NX8" s="6" t="s">
        <v>1197</v>
      </c>
      <c r="NY8" s="1" t="s">
        <v>2684</v>
      </c>
      <c r="NZ8" s="1" t="s">
        <v>1199</v>
      </c>
      <c r="OA8" s="1" t="s">
        <v>2723</v>
      </c>
      <c r="OB8" s="2">
        <v>0</v>
      </c>
      <c r="OC8" s="2">
        <v>0</v>
      </c>
      <c r="OD8" s="2">
        <v>1</v>
      </c>
      <c r="OE8" s="2">
        <v>1</v>
      </c>
      <c r="OF8" s="2">
        <v>1</v>
      </c>
      <c r="OG8" s="2">
        <v>0</v>
      </c>
      <c r="OH8" s="2">
        <v>0</v>
      </c>
      <c r="OI8" s="2">
        <v>0</v>
      </c>
      <c r="OJ8" s="2">
        <v>0</v>
      </c>
      <c r="OK8" s="2">
        <v>0</v>
      </c>
      <c r="OL8" s="2">
        <v>0</v>
      </c>
      <c r="OM8" s="2">
        <v>0</v>
      </c>
      <c r="OO8" s="1" t="s">
        <v>1200</v>
      </c>
      <c r="OP8" s="2">
        <v>3</v>
      </c>
      <c r="OQ8" s="1" t="s">
        <v>1200</v>
      </c>
      <c r="OR8" s="2">
        <v>1</v>
      </c>
      <c r="OS8" s="2">
        <v>2</v>
      </c>
      <c r="OT8" s="1" t="s">
        <v>1199</v>
      </c>
      <c r="OU8" s="1" t="s">
        <v>1199</v>
      </c>
      <c r="OX8" s="1" t="s">
        <v>1199</v>
      </c>
      <c r="PA8" s="1" t="s">
        <v>1199</v>
      </c>
      <c r="PC8" s="1" t="s">
        <v>2724</v>
      </c>
      <c r="PD8" s="2">
        <v>0</v>
      </c>
      <c r="PE8" s="2">
        <v>0</v>
      </c>
      <c r="PF8" s="2">
        <v>0</v>
      </c>
      <c r="PG8" s="2">
        <v>0</v>
      </c>
      <c r="PH8" s="2">
        <v>0</v>
      </c>
      <c r="PI8" s="2">
        <v>0</v>
      </c>
      <c r="PJ8" s="2">
        <v>0</v>
      </c>
      <c r="PK8" s="2">
        <v>1</v>
      </c>
      <c r="PL8" s="2">
        <v>0</v>
      </c>
      <c r="PM8" s="2">
        <v>1</v>
      </c>
      <c r="PN8" s="2">
        <v>1</v>
      </c>
      <c r="PO8" s="2">
        <v>1</v>
      </c>
      <c r="PP8" s="2">
        <v>0</v>
      </c>
      <c r="PR8" s="1" t="s">
        <v>1199</v>
      </c>
      <c r="PY8" s="1" t="s">
        <v>1200</v>
      </c>
      <c r="PZ8" s="1" t="s">
        <v>1870</v>
      </c>
      <c r="QA8" s="2">
        <v>0</v>
      </c>
      <c r="QB8" s="2">
        <v>0</v>
      </c>
      <c r="QC8" s="2">
        <v>1</v>
      </c>
      <c r="QD8" s="2">
        <v>0</v>
      </c>
      <c r="QE8" s="2">
        <v>0</v>
      </c>
      <c r="QG8" s="2">
        <v>20</v>
      </c>
      <c r="QH8" s="1" t="s">
        <v>1199</v>
      </c>
      <c r="RE8" s="1" t="s">
        <v>1871</v>
      </c>
      <c r="RF8" s="2">
        <v>5</v>
      </c>
      <c r="RG8" s="2">
        <v>2</v>
      </c>
      <c r="RH8" s="2">
        <v>2</v>
      </c>
      <c r="RI8" s="2">
        <v>5</v>
      </c>
      <c r="RJ8" s="2">
        <v>3</v>
      </c>
      <c r="RK8" s="2">
        <v>0</v>
      </c>
      <c r="RL8" s="2">
        <v>0</v>
      </c>
      <c r="RM8" s="2">
        <v>0</v>
      </c>
      <c r="RN8" s="1" t="s">
        <v>1203</v>
      </c>
      <c r="RO8" s="2">
        <v>0</v>
      </c>
      <c r="RP8" s="2">
        <v>0</v>
      </c>
      <c r="RQ8" s="2">
        <v>0</v>
      </c>
      <c r="RR8" s="2">
        <v>0</v>
      </c>
      <c r="RS8" s="2">
        <v>0</v>
      </c>
      <c r="RT8" s="2">
        <v>1</v>
      </c>
      <c r="RU8" s="2">
        <v>0</v>
      </c>
      <c r="RV8" s="2">
        <v>0</v>
      </c>
      <c r="RW8" s="2">
        <v>0</v>
      </c>
      <c r="RY8" s="1" t="s">
        <v>1199</v>
      </c>
      <c r="SG8" s="1" t="s">
        <v>1199</v>
      </c>
      <c r="TE8" s="1" t="s">
        <v>1230</v>
      </c>
      <c r="TF8" s="2">
        <v>0</v>
      </c>
      <c r="TG8" s="2">
        <v>0</v>
      </c>
      <c r="TH8" s="2">
        <v>0</v>
      </c>
      <c r="TI8" s="2">
        <v>0</v>
      </c>
      <c r="TJ8" s="2">
        <v>1</v>
      </c>
      <c r="TL8" s="1" t="s">
        <v>1272</v>
      </c>
      <c r="TN8" s="1" t="s">
        <v>1200</v>
      </c>
      <c r="TO8" s="1" t="s">
        <v>2725</v>
      </c>
      <c r="TP8" s="2">
        <v>1</v>
      </c>
      <c r="TQ8" s="2">
        <v>0</v>
      </c>
      <c r="TR8" s="2">
        <v>1</v>
      </c>
      <c r="TS8" s="2">
        <v>0</v>
      </c>
      <c r="TT8" s="2">
        <v>0</v>
      </c>
      <c r="TU8" s="2">
        <v>0</v>
      </c>
      <c r="TV8" s="2">
        <v>1</v>
      </c>
      <c r="TW8" s="2">
        <v>0</v>
      </c>
      <c r="TX8" s="2">
        <v>0</v>
      </c>
      <c r="TY8" s="2">
        <v>0</v>
      </c>
      <c r="TZ8" s="2">
        <v>0</v>
      </c>
      <c r="UA8" s="2">
        <v>0</v>
      </c>
      <c r="UB8" s="2">
        <v>0</v>
      </c>
      <c r="UC8" s="2">
        <v>0</v>
      </c>
      <c r="UD8" s="2">
        <v>0</v>
      </c>
      <c r="UE8" s="2">
        <v>0</v>
      </c>
      <c r="UG8" s="1" t="s">
        <v>1416</v>
      </c>
      <c r="UH8" s="2">
        <v>0</v>
      </c>
      <c r="UI8" s="2">
        <v>1</v>
      </c>
      <c r="UJ8" s="2">
        <v>0</v>
      </c>
      <c r="UK8" s="2">
        <v>0</v>
      </c>
      <c r="UL8" s="2">
        <v>0</v>
      </c>
      <c r="UM8" s="2">
        <v>0</v>
      </c>
      <c r="UN8" s="2">
        <v>0</v>
      </c>
      <c r="UO8" s="2">
        <v>0</v>
      </c>
      <c r="UP8" s="2">
        <v>0</v>
      </c>
      <c r="UQ8" s="2">
        <v>0</v>
      </c>
      <c r="UR8" s="2">
        <v>0</v>
      </c>
      <c r="US8" s="2">
        <v>0</v>
      </c>
      <c r="UU8" s="1" t="s">
        <v>1221</v>
      </c>
      <c r="WB8" s="1" t="s">
        <v>2726</v>
      </c>
      <c r="WC8" s="2">
        <v>0</v>
      </c>
      <c r="WD8" s="2">
        <v>0</v>
      </c>
      <c r="WE8" s="2">
        <v>0</v>
      </c>
      <c r="WF8" s="2">
        <v>1</v>
      </c>
      <c r="WG8" s="2">
        <v>1</v>
      </c>
      <c r="WH8" s="2">
        <v>1</v>
      </c>
      <c r="WI8" s="2">
        <v>0</v>
      </c>
      <c r="WJ8" s="2">
        <v>0</v>
      </c>
      <c r="WK8" s="2">
        <v>0</v>
      </c>
      <c r="WL8" s="2">
        <v>0</v>
      </c>
      <c r="WM8" s="2">
        <v>0</v>
      </c>
      <c r="WN8" s="2">
        <v>0</v>
      </c>
      <c r="WO8" s="2">
        <v>0</v>
      </c>
      <c r="WR8" s="1" t="s">
        <v>1200</v>
      </c>
      <c r="WS8" s="1" t="s">
        <v>2825</v>
      </c>
      <c r="WT8" s="2">
        <v>0</v>
      </c>
      <c r="WU8" s="2">
        <v>0</v>
      </c>
      <c r="WV8" s="2">
        <v>0</v>
      </c>
      <c r="WW8" s="2">
        <v>0</v>
      </c>
      <c r="WX8" s="2">
        <v>1</v>
      </c>
      <c r="WY8" s="2">
        <v>0</v>
      </c>
      <c r="WZ8" s="2">
        <v>0</v>
      </c>
      <c r="XA8" s="2">
        <v>0</v>
      </c>
      <c r="XB8" s="1" t="s">
        <v>2727</v>
      </c>
      <c r="XC8" s="1" t="s">
        <v>1199</v>
      </c>
      <c r="XD8" s="1" t="s">
        <v>1199</v>
      </c>
      <c r="XF8" s="1" t="s">
        <v>1199</v>
      </c>
      <c r="XY8" s="1" t="s">
        <v>1200</v>
      </c>
      <c r="XZ8" s="2">
        <v>2</v>
      </c>
      <c r="YB8" s="1" t="s">
        <v>1199</v>
      </c>
      <c r="YD8" s="2">
        <v>3</v>
      </c>
      <c r="YE8" s="1" t="s">
        <v>1200</v>
      </c>
      <c r="YF8" s="1" t="s">
        <v>1200</v>
      </c>
      <c r="YG8" s="1" t="s">
        <v>1199</v>
      </c>
      <c r="YH8" s="1" t="s">
        <v>1199</v>
      </c>
      <c r="YJ8" s="1" t="s">
        <v>1200</v>
      </c>
      <c r="YK8" s="2">
        <v>2</v>
      </c>
      <c r="YL8" s="1" t="s">
        <v>1199</v>
      </c>
      <c r="AST8" s="1">
        <v>109319996</v>
      </c>
      <c r="ASU8" s="1" t="s">
        <v>2728</v>
      </c>
      <c r="ASW8" s="1">
        <v>10</v>
      </c>
    </row>
    <row r="9" spans="1:1193" x14ac:dyDescent="0.3">
      <c r="A9" s="1" t="s">
        <v>2729</v>
      </c>
      <c r="B9" s="1" t="s">
        <v>2730</v>
      </c>
      <c r="C9" s="1" t="s">
        <v>2731</v>
      </c>
      <c r="D9" s="1" t="s">
        <v>2631</v>
      </c>
      <c r="E9" s="1" t="s">
        <v>1908</v>
      </c>
      <c r="F9" s="1" t="s">
        <v>2631</v>
      </c>
      <c r="H9" s="1" t="s">
        <v>1193</v>
      </c>
      <c r="I9" s="1" t="s">
        <v>2632</v>
      </c>
      <c r="J9" s="1" t="s">
        <v>2633</v>
      </c>
      <c r="L9" s="1" t="s">
        <v>1392</v>
      </c>
      <c r="M9" s="1" t="s">
        <v>1196</v>
      </c>
      <c r="N9" s="2">
        <v>1</v>
      </c>
      <c r="O9" s="2">
        <v>0</v>
      </c>
      <c r="P9" s="2">
        <v>0</v>
      </c>
      <c r="Q9" s="2">
        <v>0</v>
      </c>
      <c r="R9" s="2">
        <v>0</v>
      </c>
      <c r="U9" s="1" t="s">
        <v>1371</v>
      </c>
      <c r="W9" s="1" t="s">
        <v>1200</v>
      </c>
      <c r="AI9" s="1" t="s">
        <v>1360</v>
      </c>
      <c r="AJ9" s="2">
        <v>2</v>
      </c>
      <c r="AK9" s="1" t="s">
        <v>1200</v>
      </c>
      <c r="AL9" s="1" t="s">
        <v>1262</v>
      </c>
      <c r="AN9" s="1" t="s">
        <v>1199</v>
      </c>
      <c r="BI9" s="1" t="s">
        <v>1294</v>
      </c>
      <c r="BJ9" s="2">
        <v>0</v>
      </c>
      <c r="BK9" s="2">
        <v>0</v>
      </c>
      <c r="BL9" s="2">
        <v>0</v>
      </c>
      <c r="BM9" s="2">
        <v>0</v>
      </c>
      <c r="BN9" s="2">
        <v>0</v>
      </c>
      <c r="BO9" s="2">
        <v>0</v>
      </c>
      <c r="BP9" s="2">
        <v>1</v>
      </c>
      <c r="BQ9" s="2">
        <v>0</v>
      </c>
      <c r="BR9" s="2">
        <v>0</v>
      </c>
      <c r="BT9" s="1" t="s">
        <v>1199</v>
      </c>
      <c r="DK9" s="1" t="s">
        <v>1230</v>
      </c>
      <c r="DL9" s="2">
        <v>0</v>
      </c>
      <c r="DM9" s="2">
        <v>0</v>
      </c>
      <c r="DN9" s="2">
        <v>0</v>
      </c>
      <c r="DO9" s="2">
        <v>0</v>
      </c>
      <c r="DP9" s="2">
        <v>1</v>
      </c>
      <c r="DR9" s="1" t="s">
        <v>1974</v>
      </c>
      <c r="DS9" s="2">
        <v>1</v>
      </c>
      <c r="DT9" s="2">
        <v>0</v>
      </c>
      <c r="DU9" s="2">
        <v>0</v>
      </c>
      <c r="DV9" s="2">
        <v>0</v>
      </c>
      <c r="DW9" s="2">
        <v>0</v>
      </c>
      <c r="DX9" s="2">
        <v>0</v>
      </c>
      <c r="DY9" s="2">
        <v>0</v>
      </c>
      <c r="DZ9" s="2">
        <v>0</v>
      </c>
      <c r="EA9" s="2">
        <v>0</v>
      </c>
      <c r="EB9" s="2">
        <v>0</v>
      </c>
      <c r="EC9" s="2">
        <v>0</v>
      </c>
      <c r="ED9" s="2">
        <v>0</v>
      </c>
      <c r="EF9" s="1" t="s">
        <v>1975</v>
      </c>
      <c r="EG9" s="2">
        <v>0</v>
      </c>
      <c r="EH9" s="2">
        <v>0</v>
      </c>
      <c r="EI9" s="2">
        <v>0</v>
      </c>
      <c r="EJ9" s="2">
        <v>0</v>
      </c>
      <c r="EK9" s="2">
        <v>0</v>
      </c>
      <c r="EL9" s="2">
        <v>0</v>
      </c>
      <c r="EM9" s="2">
        <v>1</v>
      </c>
      <c r="EN9" s="2">
        <v>0</v>
      </c>
      <c r="EO9" s="2">
        <v>0</v>
      </c>
      <c r="EP9" s="2">
        <v>0</v>
      </c>
      <c r="EQ9" s="2">
        <v>0</v>
      </c>
      <c r="ER9" s="2">
        <v>0</v>
      </c>
      <c r="ET9" s="1" t="s">
        <v>1199</v>
      </c>
      <c r="GA9" s="1" t="s">
        <v>1531</v>
      </c>
      <c r="GB9" s="2">
        <v>0</v>
      </c>
      <c r="GC9" s="2">
        <v>0</v>
      </c>
      <c r="GD9" s="2">
        <v>0</v>
      </c>
      <c r="GE9" s="2">
        <v>0</v>
      </c>
      <c r="GF9" s="2">
        <v>0</v>
      </c>
      <c r="GG9" s="2">
        <v>0</v>
      </c>
      <c r="GH9" s="2">
        <v>0</v>
      </c>
      <c r="GI9" s="2">
        <v>0</v>
      </c>
      <c r="GJ9" s="2">
        <v>0</v>
      </c>
      <c r="GK9" s="2">
        <v>0</v>
      </c>
      <c r="GL9" s="2">
        <v>1</v>
      </c>
      <c r="GM9" s="2">
        <v>0</v>
      </c>
      <c r="GN9" s="2">
        <v>0</v>
      </c>
      <c r="NX9" s="1"/>
      <c r="AST9" s="1">
        <v>109320031</v>
      </c>
      <c r="ASU9" s="1" t="s">
        <v>2732</v>
      </c>
      <c r="ASW9" s="1">
        <v>11</v>
      </c>
    </row>
    <row r="10" spans="1:1193" x14ac:dyDescent="0.3">
      <c r="A10" s="1" t="s">
        <v>2733</v>
      </c>
      <c r="B10" s="1" t="s">
        <v>2734</v>
      </c>
      <c r="C10" s="1" t="s">
        <v>2735</v>
      </c>
      <c r="D10" s="1" t="s">
        <v>2631</v>
      </c>
      <c r="E10" s="1" t="s">
        <v>1908</v>
      </c>
      <c r="F10" s="1" t="s">
        <v>2631</v>
      </c>
      <c r="H10" s="1" t="s">
        <v>1193</v>
      </c>
      <c r="I10" s="1" t="s">
        <v>2632</v>
      </c>
      <c r="J10" s="1" t="s">
        <v>2633</v>
      </c>
      <c r="L10" s="1" t="s">
        <v>1392</v>
      </c>
      <c r="M10" s="1" t="s">
        <v>1196</v>
      </c>
      <c r="N10" s="2">
        <v>1</v>
      </c>
      <c r="O10" s="2">
        <v>0</v>
      </c>
      <c r="P10" s="2">
        <v>0</v>
      </c>
      <c r="Q10" s="2">
        <v>0</v>
      </c>
      <c r="R10" s="2">
        <v>0</v>
      </c>
      <c r="U10" s="1" t="s">
        <v>1972</v>
      </c>
      <c r="W10" s="1" t="s">
        <v>1200</v>
      </c>
      <c r="AI10" s="1" t="s">
        <v>1360</v>
      </c>
      <c r="AJ10" s="2">
        <v>3</v>
      </c>
      <c r="AK10" s="1" t="s">
        <v>1200</v>
      </c>
      <c r="AL10" s="1" t="s">
        <v>1201</v>
      </c>
      <c r="AN10" s="1" t="s">
        <v>1200</v>
      </c>
      <c r="AO10" s="1" t="s">
        <v>1202</v>
      </c>
      <c r="AP10" s="1" t="s">
        <v>2399</v>
      </c>
      <c r="AQ10" s="2">
        <v>0</v>
      </c>
      <c r="AR10" s="2">
        <v>0</v>
      </c>
      <c r="AS10" s="2">
        <v>0</v>
      </c>
      <c r="AT10" s="2">
        <v>0</v>
      </c>
      <c r="AU10" s="2">
        <v>0</v>
      </c>
      <c r="AV10" s="2">
        <v>1</v>
      </c>
      <c r="AW10" s="2">
        <v>0</v>
      </c>
      <c r="AX10" s="2">
        <v>0</v>
      </c>
      <c r="BI10" s="1" t="s">
        <v>1204</v>
      </c>
      <c r="BJ10" s="2">
        <v>0</v>
      </c>
      <c r="BK10" s="2">
        <v>0</v>
      </c>
      <c r="BL10" s="2">
        <v>1</v>
      </c>
      <c r="BM10" s="2">
        <v>0</v>
      </c>
      <c r="BN10" s="2">
        <v>0</v>
      </c>
      <c r="BO10" s="2">
        <v>0</v>
      </c>
      <c r="BP10" s="2">
        <v>0</v>
      </c>
      <c r="BQ10" s="2">
        <v>0</v>
      </c>
      <c r="BR10" s="2">
        <v>0</v>
      </c>
      <c r="BT10" s="1" t="s">
        <v>1199</v>
      </c>
      <c r="DK10" s="1" t="s">
        <v>1230</v>
      </c>
      <c r="DL10" s="2">
        <v>0</v>
      </c>
      <c r="DM10" s="2">
        <v>0</v>
      </c>
      <c r="DN10" s="2">
        <v>0</v>
      </c>
      <c r="DO10" s="2">
        <v>0</v>
      </c>
      <c r="DP10" s="2">
        <v>1</v>
      </c>
      <c r="DR10" s="1" t="s">
        <v>1449</v>
      </c>
      <c r="DS10" s="2">
        <v>0</v>
      </c>
      <c r="DT10" s="2">
        <v>0</v>
      </c>
      <c r="DU10" s="2">
        <v>0</v>
      </c>
      <c r="DV10" s="2">
        <v>1</v>
      </c>
      <c r="DW10" s="2">
        <v>0</v>
      </c>
      <c r="DX10" s="2">
        <v>0</v>
      </c>
      <c r="DY10" s="2">
        <v>0</v>
      </c>
      <c r="DZ10" s="2">
        <v>0</v>
      </c>
      <c r="EA10" s="2">
        <v>0</v>
      </c>
      <c r="EB10" s="2">
        <v>0</v>
      </c>
      <c r="EC10" s="2">
        <v>0</v>
      </c>
      <c r="ED10" s="2">
        <v>0</v>
      </c>
      <c r="EF10" s="1" t="s">
        <v>1386</v>
      </c>
      <c r="EG10" s="2">
        <v>0</v>
      </c>
      <c r="EH10" s="2">
        <v>0</v>
      </c>
      <c r="EI10" s="2">
        <v>0</v>
      </c>
      <c r="EJ10" s="2">
        <v>0</v>
      </c>
      <c r="EK10" s="2">
        <v>0</v>
      </c>
      <c r="EL10" s="2">
        <v>0</v>
      </c>
      <c r="EM10" s="2">
        <v>0</v>
      </c>
      <c r="EN10" s="2">
        <v>0</v>
      </c>
      <c r="EO10" s="2">
        <v>1</v>
      </c>
      <c r="EP10" s="2">
        <v>0</v>
      </c>
      <c r="EQ10" s="2">
        <v>0</v>
      </c>
      <c r="ER10" s="2">
        <v>0</v>
      </c>
      <c r="ET10" s="1" t="s">
        <v>1199</v>
      </c>
      <c r="GA10" s="1" t="s">
        <v>2736</v>
      </c>
      <c r="GB10" s="2">
        <v>0</v>
      </c>
      <c r="GC10" s="2">
        <v>0</v>
      </c>
      <c r="GD10" s="2">
        <v>0</v>
      </c>
      <c r="GE10" s="2">
        <v>0</v>
      </c>
      <c r="GF10" s="2">
        <v>0</v>
      </c>
      <c r="GG10" s="2">
        <v>1</v>
      </c>
      <c r="GH10" s="2">
        <v>0</v>
      </c>
      <c r="GI10" s="2">
        <v>0</v>
      </c>
      <c r="GJ10" s="2">
        <v>0</v>
      </c>
      <c r="GK10" s="2">
        <v>0</v>
      </c>
      <c r="GL10" s="2">
        <v>1</v>
      </c>
      <c r="GM10" s="2">
        <v>0</v>
      </c>
      <c r="GN10" s="2">
        <v>0</v>
      </c>
      <c r="NX10" s="1"/>
      <c r="AST10" s="1">
        <v>109320056</v>
      </c>
      <c r="ASU10" s="1" t="s">
        <v>2737</v>
      </c>
      <c r="ASW10" s="1">
        <v>12</v>
      </c>
    </row>
    <row r="11" spans="1:1193" x14ac:dyDescent="0.3">
      <c r="A11" s="1" t="s">
        <v>2738</v>
      </c>
      <c r="B11" s="1" t="s">
        <v>2739</v>
      </c>
      <c r="C11" s="1" t="s">
        <v>2740</v>
      </c>
      <c r="D11" s="1" t="s">
        <v>2631</v>
      </c>
      <c r="E11" s="1" t="s">
        <v>1908</v>
      </c>
      <c r="F11" s="1" t="s">
        <v>2631</v>
      </c>
      <c r="H11" s="1" t="s">
        <v>1193</v>
      </c>
      <c r="I11" s="1" t="s">
        <v>2632</v>
      </c>
      <c r="J11" s="1" t="s">
        <v>2633</v>
      </c>
      <c r="L11" s="1" t="s">
        <v>1392</v>
      </c>
      <c r="M11" s="1" t="s">
        <v>1196</v>
      </c>
      <c r="N11" s="2">
        <v>1</v>
      </c>
      <c r="O11" s="2">
        <v>0</v>
      </c>
      <c r="P11" s="2">
        <v>0</v>
      </c>
      <c r="Q11" s="2">
        <v>0</v>
      </c>
      <c r="R11" s="2">
        <v>0</v>
      </c>
      <c r="U11" s="1" t="s">
        <v>1371</v>
      </c>
      <c r="W11" s="1" t="s">
        <v>1200</v>
      </c>
      <c r="AI11" s="1" t="s">
        <v>1360</v>
      </c>
      <c r="AJ11" s="2">
        <v>3</v>
      </c>
      <c r="AK11" s="1" t="s">
        <v>1200</v>
      </c>
      <c r="AL11" s="1" t="s">
        <v>1201</v>
      </c>
      <c r="AN11" s="1" t="s">
        <v>1199</v>
      </c>
      <c r="BI11" s="1" t="s">
        <v>1204</v>
      </c>
      <c r="BJ11" s="2">
        <v>0</v>
      </c>
      <c r="BK11" s="2">
        <v>0</v>
      </c>
      <c r="BL11" s="2">
        <v>1</v>
      </c>
      <c r="BM11" s="2">
        <v>0</v>
      </c>
      <c r="BN11" s="2">
        <v>0</v>
      </c>
      <c r="BO11" s="2">
        <v>0</v>
      </c>
      <c r="BP11" s="2">
        <v>0</v>
      </c>
      <c r="BQ11" s="2">
        <v>0</v>
      </c>
      <c r="BR11" s="2">
        <v>0</v>
      </c>
      <c r="BT11" s="1" t="s">
        <v>1199</v>
      </c>
      <c r="DK11" s="1" t="s">
        <v>1230</v>
      </c>
      <c r="DL11" s="2">
        <v>0</v>
      </c>
      <c r="DM11" s="2">
        <v>0</v>
      </c>
      <c r="DN11" s="2">
        <v>0</v>
      </c>
      <c r="DO11" s="2">
        <v>0</v>
      </c>
      <c r="DP11" s="2">
        <v>1</v>
      </c>
      <c r="DR11" s="1" t="s">
        <v>1449</v>
      </c>
      <c r="DS11" s="2">
        <v>0</v>
      </c>
      <c r="DT11" s="2">
        <v>0</v>
      </c>
      <c r="DU11" s="2">
        <v>0</v>
      </c>
      <c r="DV11" s="2">
        <v>1</v>
      </c>
      <c r="DW11" s="2">
        <v>0</v>
      </c>
      <c r="DX11" s="2">
        <v>0</v>
      </c>
      <c r="DY11" s="2">
        <v>0</v>
      </c>
      <c r="DZ11" s="2">
        <v>0</v>
      </c>
      <c r="EA11" s="2">
        <v>0</v>
      </c>
      <c r="EB11" s="2">
        <v>0</v>
      </c>
      <c r="EC11" s="2">
        <v>0</v>
      </c>
      <c r="ED11" s="2">
        <v>0</v>
      </c>
      <c r="EF11" s="1" t="s">
        <v>2038</v>
      </c>
      <c r="EG11" s="2">
        <v>0</v>
      </c>
      <c r="EH11" s="2">
        <v>0</v>
      </c>
      <c r="EI11" s="2">
        <v>0</v>
      </c>
      <c r="EJ11" s="2">
        <v>0</v>
      </c>
      <c r="EK11" s="2">
        <v>0</v>
      </c>
      <c r="EL11" s="2">
        <v>1</v>
      </c>
      <c r="EM11" s="2">
        <v>0</v>
      </c>
      <c r="EN11" s="2">
        <v>0</v>
      </c>
      <c r="EO11" s="2">
        <v>0</v>
      </c>
      <c r="EP11" s="2">
        <v>0</v>
      </c>
      <c r="EQ11" s="2">
        <v>0</v>
      </c>
      <c r="ER11" s="2">
        <v>0</v>
      </c>
      <c r="ET11" s="1" t="s">
        <v>1199</v>
      </c>
      <c r="GA11" s="1" t="s">
        <v>2736</v>
      </c>
      <c r="GB11" s="2">
        <v>0</v>
      </c>
      <c r="GC11" s="2">
        <v>0</v>
      </c>
      <c r="GD11" s="2">
        <v>0</v>
      </c>
      <c r="GE11" s="2">
        <v>0</v>
      </c>
      <c r="GF11" s="2">
        <v>0</v>
      </c>
      <c r="GG11" s="2">
        <v>1</v>
      </c>
      <c r="GH11" s="2">
        <v>0</v>
      </c>
      <c r="GI11" s="2">
        <v>0</v>
      </c>
      <c r="GJ11" s="2">
        <v>0</v>
      </c>
      <c r="GK11" s="2">
        <v>0</v>
      </c>
      <c r="GL11" s="2">
        <v>1</v>
      </c>
      <c r="GM11" s="2">
        <v>0</v>
      </c>
      <c r="GN11" s="2">
        <v>0</v>
      </c>
      <c r="NX11" s="1"/>
      <c r="AST11" s="1">
        <v>109320073</v>
      </c>
      <c r="ASU11" s="1" t="s">
        <v>2741</v>
      </c>
      <c r="ASW11" s="1">
        <v>13</v>
      </c>
    </row>
    <row r="12" spans="1:1193" x14ac:dyDescent="0.3">
      <c r="A12" s="1" t="s">
        <v>2742</v>
      </c>
      <c r="B12" s="1" t="s">
        <v>2743</v>
      </c>
      <c r="C12" s="1" t="s">
        <v>2744</v>
      </c>
      <c r="D12" s="1" t="s">
        <v>2631</v>
      </c>
      <c r="E12" s="1" t="s">
        <v>1908</v>
      </c>
      <c r="F12" s="1" t="s">
        <v>2631</v>
      </c>
      <c r="H12" s="1" t="s">
        <v>1193</v>
      </c>
      <c r="I12" s="1" t="s">
        <v>2632</v>
      </c>
      <c r="J12" s="1" t="s">
        <v>2633</v>
      </c>
      <c r="L12" s="1" t="s">
        <v>1392</v>
      </c>
      <c r="M12" s="1" t="s">
        <v>1196</v>
      </c>
      <c r="N12" s="2">
        <v>1</v>
      </c>
      <c r="O12" s="2">
        <v>0</v>
      </c>
      <c r="P12" s="2">
        <v>0</v>
      </c>
      <c r="Q12" s="2">
        <v>0</v>
      </c>
      <c r="R12" s="2">
        <v>0</v>
      </c>
      <c r="U12" s="1" t="s">
        <v>1972</v>
      </c>
      <c r="W12" s="1" t="s">
        <v>1200</v>
      </c>
      <c r="AI12" s="1" t="s">
        <v>1360</v>
      </c>
      <c r="AJ12" s="2">
        <v>2</v>
      </c>
      <c r="AK12" s="1" t="s">
        <v>1200</v>
      </c>
      <c r="AL12" s="1" t="s">
        <v>1458</v>
      </c>
      <c r="AN12" s="1" t="s">
        <v>1199</v>
      </c>
      <c r="BI12" s="1" t="s">
        <v>1204</v>
      </c>
      <c r="BJ12" s="2">
        <v>0</v>
      </c>
      <c r="BK12" s="2">
        <v>0</v>
      </c>
      <c r="BL12" s="2">
        <v>1</v>
      </c>
      <c r="BM12" s="2">
        <v>0</v>
      </c>
      <c r="BN12" s="2">
        <v>0</v>
      </c>
      <c r="BO12" s="2">
        <v>0</v>
      </c>
      <c r="BP12" s="2">
        <v>0</v>
      </c>
      <c r="BQ12" s="2">
        <v>0</v>
      </c>
      <c r="BR12" s="2">
        <v>0</v>
      </c>
      <c r="BT12" s="1" t="s">
        <v>1199</v>
      </c>
      <c r="DK12" s="1" t="s">
        <v>1230</v>
      </c>
      <c r="DL12" s="2">
        <v>0</v>
      </c>
      <c r="DM12" s="2">
        <v>0</v>
      </c>
      <c r="DN12" s="2">
        <v>0</v>
      </c>
      <c r="DO12" s="2">
        <v>0</v>
      </c>
      <c r="DP12" s="2">
        <v>1</v>
      </c>
      <c r="DR12" s="1" t="s">
        <v>1449</v>
      </c>
      <c r="DS12" s="2">
        <v>0</v>
      </c>
      <c r="DT12" s="2">
        <v>0</v>
      </c>
      <c r="DU12" s="2">
        <v>0</v>
      </c>
      <c r="DV12" s="2">
        <v>1</v>
      </c>
      <c r="DW12" s="2">
        <v>0</v>
      </c>
      <c r="DX12" s="2">
        <v>0</v>
      </c>
      <c r="DY12" s="2">
        <v>0</v>
      </c>
      <c r="DZ12" s="2">
        <v>0</v>
      </c>
      <c r="EA12" s="2">
        <v>0</v>
      </c>
      <c r="EB12" s="2">
        <v>0</v>
      </c>
      <c r="EC12" s="2">
        <v>0</v>
      </c>
      <c r="ED12" s="2">
        <v>0</v>
      </c>
      <c r="EF12" s="1" t="s">
        <v>1975</v>
      </c>
      <c r="EG12" s="2">
        <v>0</v>
      </c>
      <c r="EH12" s="2">
        <v>0</v>
      </c>
      <c r="EI12" s="2">
        <v>0</v>
      </c>
      <c r="EJ12" s="2">
        <v>0</v>
      </c>
      <c r="EK12" s="2">
        <v>0</v>
      </c>
      <c r="EL12" s="2">
        <v>0</v>
      </c>
      <c r="EM12" s="2">
        <v>1</v>
      </c>
      <c r="EN12" s="2">
        <v>0</v>
      </c>
      <c r="EO12" s="2">
        <v>0</v>
      </c>
      <c r="EP12" s="2">
        <v>0</v>
      </c>
      <c r="EQ12" s="2">
        <v>0</v>
      </c>
      <c r="ER12" s="2">
        <v>0</v>
      </c>
      <c r="ET12" s="1" t="s">
        <v>1199</v>
      </c>
      <c r="GA12" s="1" t="s">
        <v>2745</v>
      </c>
      <c r="GB12" s="2">
        <v>0</v>
      </c>
      <c r="GC12" s="2">
        <v>0</v>
      </c>
      <c r="GD12" s="2">
        <v>0</v>
      </c>
      <c r="GE12" s="2">
        <v>0</v>
      </c>
      <c r="GF12" s="2">
        <v>0</v>
      </c>
      <c r="GG12" s="2">
        <v>1</v>
      </c>
      <c r="GH12" s="2">
        <v>0</v>
      </c>
      <c r="GI12" s="2">
        <v>0</v>
      </c>
      <c r="GJ12" s="2">
        <v>1</v>
      </c>
      <c r="GK12" s="2">
        <v>0</v>
      </c>
      <c r="GL12" s="2">
        <v>1</v>
      </c>
      <c r="GM12" s="2">
        <v>0</v>
      </c>
      <c r="GN12" s="2">
        <v>0</v>
      </c>
      <c r="NX12" s="1"/>
      <c r="AST12" s="1">
        <v>109320098</v>
      </c>
      <c r="ASU12" s="1" t="s">
        <v>2746</v>
      </c>
      <c r="ASW12" s="1">
        <v>14</v>
      </c>
    </row>
    <row r="13" spans="1:1193" x14ac:dyDescent="0.3">
      <c r="A13" s="1" t="s">
        <v>2747</v>
      </c>
      <c r="B13" s="1" t="s">
        <v>2748</v>
      </c>
      <c r="C13" s="1" t="s">
        <v>2749</v>
      </c>
      <c r="D13" s="1" t="s">
        <v>2631</v>
      </c>
      <c r="E13" s="1" t="s">
        <v>1908</v>
      </c>
      <c r="F13" s="1" t="s">
        <v>2631</v>
      </c>
      <c r="H13" s="1" t="s">
        <v>1193</v>
      </c>
      <c r="I13" s="1" t="s">
        <v>2632</v>
      </c>
      <c r="J13" s="1" t="s">
        <v>2633</v>
      </c>
      <c r="L13" s="1" t="s">
        <v>1392</v>
      </c>
      <c r="M13" s="1" t="s">
        <v>1196</v>
      </c>
      <c r="N13" s="2">
        <v>1</v>
      </c>
      <c r="O13" s="2">
        <v>0</v>
      </c>
      <c r="P13" s="2">
        <v>0</v>
      </c>
      <c r="Q13" s="2">
        <v>0</v>
      </c>
      <c r="R13" s="2">
        <v>0</v>
      </c>
      <c r="U13" s="1" t="s">
        <v>1972</v>
      </c>
      <c r="W13" s="1" t="s">
        <v>1358</v>
      </c>
      <c r="X13" s="1" t="s">
        <v>1568</v>
      </c>
      <c r="Y13" s="2">
        <v>0</v>
      </c>
      <c r="Z13" s="2">
        <v>0</v>
      </c>
      <c r="AA13" s="2">
        <v>0</v>
      </c>
      <c r="AB13" s="2">
        <v>0</v>
      </c>
      <c r="AC13" s="2">
        <v>0</v>
      </c>
      <c r="AD13" s="2">
        <v>0</v>
      </c>
      <c r="AE13" s="2">
        <v>1</v>
      </c>
      <c r="AF13" s="2">
        <v>0</v>
      </c>
      <c r="AG13" s="2">
        <v>0</v>
      </c>
      <c r="AI13" s="1" t="s">
        <v>1448</v>
      </c>
      <c r="AJ13" s="2">
        <v>2</v>
      </c>
      <c r="AK13" s="1" t="s">
        <v>1199</v>
      </c>
      <c r="AL13" s="1" t="s">
        <v>1262</v>
      </c>
      <c r="AN13" s="1" t="s">
        <v>1200</v>
      </c>
      <c r="AO13" s="1" t="s">
        <v>1216</v>
      </c>
      <c r="AZ13" s="1" t="s">
        <v>1964</v>
      </c>
      <c r="BA13" s="2">
        <v>0</v>
      </c>
      <c r="BB13" s="2">
        <v>0</v>
      </c>
      <c r="BC13" s="2">
        <v>0</v>
      </c>
      <c r="BD13" s="2">
        <v>0</v>
      </c>
      <c r="BE13" s="2">
        <v>1</v>
      </c>
      <c r="BF13" s="2">
        <v>0</v>
      </c>
      <c r="BG13" s="2">
        <v>0</v>
      </c>
      <c r="BI13" s="1" t="s">
        <v>1204</v>
      </c>
      <c r="BJ13" s="2">
        <v>0</v>
      </c>
      <c r="BK13" s="2">
        <v>0</v>
      </c>
      <c r="BL13" s="2">
        <v>1</v>
      </c>
      <c r="BM13" s="2">
        <v>0</v>
      </c>
      <c r="BN13" s="2">
        <v>0</v>
      </c>
      <c r="BO13" s="2">
        <v>0</v>
      </c>
      <c r="BP13" s="2">
        <v>0</v>
      </c>
      <c r="BQ13" s="2">
        <v>0</v>
      </c>
      <c r="BR13" s="2">
        <v>0</v>
      </c>
      <c r="BT13" s="1" t="s">
        <v>1199</v>
      </c>
      <c r="DK13" s="1" t="s">
        <v>1230</v>
      </c>
      <c r="DL13" s="2">
        <v>0</v>
      </c>
      <c r="DM13" s="2">
        <v>0</v>
      </c>
      <c r="DN13" s="2">
        <v>0</v>
      </c>
      <c r="DO13" s="2">
        <v>0</v>
      </c>
      <c r="DP13" s="2">
        <v>1</v>
      </c>
      <c r="DR13" s="1" t="s">
        <v>1449</v>
      </c>
      <c r="DS13" s="2">
        <v>0</v>
      </c>
      <c r="DT13" s="2">
        <v>0</v>
      </c>
      <c r="DU13" s="2">
        <v>0</v>
      </c>
      <c r="DV13" s="2">
        <v>1</v>
      </c>
      <c r="DW13" s="2">
        <v>0</v>
      </c>
      <c r="DX13" s="2">
        <v>0</v>
      </c>
      <c r="DY13" s="2">
        <v>0</v>
      </c>
      <c r="DZ13" s="2">
        <v>0</v>
      </c>
      <c r="EA13" s="2">
        <v>0</v>
      </c>
      <c r="EB13" s="2">
        <v>0</v>
      </c>
      <c r="EC13" s="2">
        <v>0</v>
      </c>
      <c r="ED13" s="2">
        <v>0</v>
      </c>
      <c r="EF13" s="1" t="s">
        <v>1230</v>
      </c>
      <c r="EG13" s="2">
        <v>0</v>
      </c>
      <c r="EH13" s="2">
        <v>0</v>
      </c>
      <c r="EI13" s="2">
        <v>0</v>
      </c>
      <c r="EJ13" s="2">
        <v>0</v>
      </c>
      <c r="EK13" s="2">
        <v>0</v>
      </c>
      <c r="EL13" s="2">
        <v>0</v>
      </c>
      <c r="EM13" s="2">
        <v>0</v>
      </c>
      <c r="EN13" s="2">
        <v>0</v>
      </c>
      <c r="EO13" s="2">
        <v>0</v>
      </c>
      <c r="EP13" s="2">
        <v>1</v>
      </c>
      <c r="EQ13" s="2">
        <v>0</v>
      </c>
      <c r="ER13" s="2">
        <v>0</v>
      </c>
      <c r="ET13" s="1" t="s">
        <v>1199</v>
      </c>
      <c r="GA13" s="1" t="s">
        <v>2736</v>
      </c>
      <c r="GB13" s="2">
        <v>0</v>
      </c>
      <c r="GC13" s="2">
        <v>0</v>
      </c>
      <c r="GD13" s="2">
        <v>0</v>
      </c>
      <c r="GE13" s="2">
        <v>0</v>
      </c>
      <c r="GF13" s="2">
        <v>0</v>
      </c>
      <c r="GG13" s="2">
        <v>1</v>
      </c>
      <c r="GH13" s="2">
        <v>0</v>
      </c>
      <c r="GI13" s="2">
        <v>0</v>
      </c>
      <c r="GJ13" s="2">
        <v>0</v>
      </c>
      <c r="GK13" s="2">
        <v>0</v>
      </c>
      <c r="GL13" s="2">
        <v>1</v>
      </c>
      <c r="GM13" s="2">
        <v>0</v>
      </c>
      <c r="GN13" s="2">
        <v>0</v>
      </c>
      <c r="NX13" s="1"/>
      <c r="AST13" s="1">
        <v>109320383</v>
      </c>
      <c r="ASU13" s="1" t="s">
        <v>2750</v>
      </c>
      <c r="ASW13" s="1">
        <v>15</v>
      </c>
    </row>
    <row r="14" spans="1:1193" x14ac:dyDescent="0.3">
      <c r="A14" s="1" t="s">
        <v>2751</v>
      </c>
      <c r="B14" s="1" t="s">
        <v>2752</v>
      </c>
      <c r="C14" s="1" t="s">
        <v>2753</v>
      </c>
      <c r="D14" s="1" t="s">
        <v>2683</v>
      </c>
      <c r="E14" s="1" t="s">
        <v>1908</v>
      </c>
      <c r="F14" s="1" t="s">
        <v>2683</v>
      </c>
      <c r="H14" s="1" t="s">
        <v>1193</v>
      </c>
      <c r="I14" s="1" t="s">
        <v>2632</v>
      </c>
      <c r="J14" s="1" t="s">
        <v>2633</v>
      </c>
      <c r="L14" s="1" t="s">
        <v>1197</v>
      </c>
      <c r="M14" s="1" t="s">
        <v>1271</v>
      </c>
      <c r="N14" s="2">
        <v>0</v>
      </c>
      <c r="O14" s="2">
        <v>0</v>
      </c>
      <c r="P14" s="2">
        <v>1</v>
      </c>
      <c r="Q14" s="2">
        <v>0</v>
      </c>
      <c r="R14" s="2">
        <v>0</v>
      </c>
      <c r="S14" s="1" t="s">
        <v>2754</v>
      </c>
      <c r="NX14" s="1"/>
      <c r="YO14" s="1" t="s">
        <v>1291</v>
      </c>
      <c r="YQ14" s="1" t="s">
        <v>1292</v>
      </c>
      <c r="YS14" s="1" t="s">
        <v>2755</v>
      </c>
      <c r="YT14" s="2">
        <v>0</v>
      </c>
      <c r="YU14" s="2">
        <v>0</v>
      </c>
      <c r="YV14" s="2">
        <v>1</v>
      </c>
      <c r="YW14" s="2">
        <v>0</v>
      </c>
      <c r="YX14" s="2">
        <v>0</v>
      </c>
      <c r="YZ14" s="1" t="s">
        <v>1294</v>
      </c>
      <c r="ZA14" s="2">
        <v>0</v>
      </c>
      <c r="ZB14" s="2">
        <v>0</v>
      </c>
      <c r="ZC14" s="2">
        <v>0</v>
      </c>
      <c r="ZD14" s="2">
        <v>0</v>
      </c>
      <c r="ZE14" s="2">
        <v>0</v>
      </c>
      <c r="ZF14" s="2">
        <v>0</v>
      </c>
      <c r="ZG14" s="2">
        <v>1</v>
      </c>
      <c r="ZH14" s="2">
        <v>0</v>
      </c>
      <c r="ZI14" s="2">
        <v>0</v>
      </c>
      <c r="ZK14" s="2"/>
      <c r="ZL14" s="1" t="s">
        <v>1200</v>
      </c>
      <c r="ZM14" s="1" t="s">
        <v>2674</v>
      </c>
      <c r="ZN14" s="2">
        <v>1</v>
      </c>
      <c r="ZO14" s="2">
        <v>0</v>
      </c>
      <c r="ZP14" s="2">
        <v>1</v>
      </c>
      <c r="ZQ14" s="2">
        <v>0</v>
      </c>
      <c r="ZR14" s="2">
        <v>0</v>
      </c>
      <c r="ZS14" s="2">
        <v>0</v>
      </c>
      <c r="ZT14" s="2">
        <v>0</v>
      </c>
      <c r="ZV14" s="2">
        <v>1</v>
      </c>
      <c r="ZW14" s="1" t="s">
        <v>1200</v>
      </c>
      <c r="ZX14" s="5">
        <v>8</v>
      </c>
      <c r="ZY14" s="1" t="s">
        <v>1199</v>
      </c>
      <c r="AAH14" s="1" t="s">
        <v>1199</v>
      </c>
      <c r="AAK14" s="1" t="s">
        <v>1200</v>
      </c>
      <c r="AAL14" s="2">
        <v>10</v>
      </c>
      <c r="AAM14" s="2">
        <v>5</v>
      </c>
      <c r="AAN14" s="2">
        <v>5</v>
      </c>
      <c r="AAO14" s="2">
        <v>5</v>
      </c>
      <c r="AAP14" s="2">
        <v>10</v>
      </c>
      <c r="AAR14" s="2">
        <v>25</v>
      </c>
      <c r="AAS14" s="2">
        <v>30</v>
      </c>
      <c r="AAT14" s="1" t="s">
        <v>1199</v>
      </c>
      <c r="ABM14" s="2">
        <v>20</v>
      </c>
      <c r="ABN14" s="2">
        <v>10</v>
      </c>
      <c r="ABO14" s="2">
        <v>10</v>
      </c>
      <c r="ABP14" s="2">
        <v>10</v>
      </c>
      <c r="ABQ14" s="2">
        <v>20</v>
      </c>
      <c r="ABS14" s="1" t="s">
        <v>1199</v>
      </c>
      <c r="ACJ14" s="2">
        <v>2</v>
      </c>
      <c r="ACK14" s="2">
        <v>1</v>
      </c>
      <c r="ACL14" s="2">
        <v>1</v>
      </c>
      <c r="ACM14" s="2">
        <v>1</v>
      </c>
      <c r="ACN14" s="2">
        <v>2</v>
      </c>
      <c r="ACP14" s="1" t="s">
        <v>1199</v>
      </c>
      <c r="ADG14" s="2">
        <v>0</v>
      </c>
      <c r="ADH14" s="2">
        <v>0</v>
      </c>
      <c r="ADI14" s="2">
        <v>0</v>
      </c>
      <c r="ADJ14" s="2">
        <v>0</v>
      </c>
      <c r="ADK14" s="2">
        <v>0</v>
      </c>
      <c r="ADM14" s="1" t="s">
        <v>1199</v>
      </c>
      <c r="AEC14" s="1" t="s">
        <v>1200</v>
      </c>
      <c r="AED14" s="1" t="s">
        <v>1200</v>
      </c>
      <c r="AEE14" s="1" t="s">
        <v>1200</v>
      </c>
      <c r="AEF14" s="2">
        <v>2000</v>
      </c>
      <c r="AEG14" s="1" t="s">
        <v>1930</v>
      </c>
      <c r="AEH14" s="2">
        <v>0</v>
      </c>
      <c r="AEI14" s="2">
        <v>1</v>
      </c>
      <c r="AEJ14" s="2">
        <v>0</v>
      </c>
      <c r="AEK14" s="2">
        <v>1</v>
      </c>
      <c r="AEL14" s="2">
        <v>0</v>
      </c>
      <c r="AEM14" s="2">
        <v>0</v>
      </c>
      <c r="AEO14" s="1" t="s">
        <v>1199</v>
      </c>
      <c r="AFL14" s="1" t="s">
        <v>1230</v>
      </c>
      <c r="AFM14" s="2">
        <v>0</v>
      </c>
      <c r="AFN14" s="2">
        <v>0</v>
      </c>
      <c r="AFO14" s="2">
        <v>0</v>
      </c>
      <c r="AFP14" s="2">
        <v>0</v>
      </c>
      <c r="AFQ14" s="2">
        <v>1</v>
      </c>
      <c r="AFS14" s="1" t="s">
        <v>1423</v>
      </c>
      <c r="AFT14" s="2">
        <v>1</v>
      </c>
      <c r="AFU14" s="2">
        <v>1</v>
      </c>
      <c r="AFV14" s="2">
        <v>0</v>
      </c>
      <c r="AFW14" s="2">
        <v>0</v>
      </c>
      <c r="AFX14" s="2">
        <v>0</v>
      </c>
      <c r="AFY14" s="2">
        <v>0</v>
      </c>
      <c r="AFZ14" s="2">
        <v>0</v>
      </c>
      <c r="AGA14" s="2">
        <v>0</v>
      </c>
      <c r="AGB14" s="2">
        <v>0</v>
      </c>
      <c r="AGC14" s="2">
        <v>0</v>
      </c>
      <c r="AGD14" s="2">
        <v>0</v>
      </c>
      <c r="AGF14" s="1" t="s">
        <v>1386</v>
      </c>
      <c r="AGG14" s="2">
        <v>0</v>
      </c>
      <c r="AGH14" s="2">
        <v>0</v>
      </c>
      <c r="AGI14" s="2">
        <v>0</v>
      </c>
      <c r="AGJ14" s="2">
        <v>0</v>
      </c>
      <c r="AGK14" s="2">
        <v>0</v>
      </c>
      <c r="AGL14" s="2">
        <v>0</v>
      </c>
      <c r="AGM14" s="2">
        <v>0</v>
      </c>
      <c r="AGN14" s="2">
        <v>0</v>
      </c>
      <c r="AGO14" s="2">
        <v>1</v>
      </c>
      <c r="AGP14" s="2">
        <v>0</v>
      </c>
      <c r="AGQ14" s="2">
        <v>0</v>
      </c>
      <c r="AGR14" s="2">
        <v>0</v>
      </c>
      <c r="AGT14" s="1" t="s">
        <v>1199</v>
      </c>
      <c r="AHZ14" s="1" t="s">
        <v>1353</v>
      </c>
      <c r="AIA14" s="2">
        <v>1</v>
      </c>
      <c r="AIB14" s="2">
        <v>0</v>
      </c>
      <c r="AIC14" s="2">
        <v>0</v>
      </c>
      <c r="AID14" s="2">
        <v>0</v>
      </c>
      <c r="AIE14" s="2">
        <v>1</v>
      </c>
      <c r="AIF14" s="2">
        <v>0</v>
      </c>
      <c r="AIG14" s="2">
        <v>0</v>
      </c>
      <c r="AIH14" s="2">
        <v>0</v>
      </c>
      <c r="AII14" s="2">
        <v>0</v>
      </c>
      <c r="AIJ14" s="2">
        <v>0</v>
      </c>
      <c r="AIK14" s="2">
        <v>0</v>
      </c>
      <c r="AIL14" s="2">
        <v>0</v>
      </c>
      <c r="AST14" s="1">
        <v>109320551</v>
      </c>
      <c r="ASU14" s="1" t="s">
        <v>2756</v>
      </c>
      <c r="ASW14" s="1">
        <v>16</v>
      </c>
    </row>
    <row r="15" spans="1:1193" x14ac:dyDescent="0.3">
      <c r="A15" s="1" t="s">
        <v>2757</v>
      </c>
      <c r="B15" s="1" t="s">
        <v>2758</v>
      </c>
      <c r="C15" s="1" t="s">
        <v>2759</v>
      </c>
      <c r="D15" s="1" t="s">
        <v>2722</v>
      </c>
      <c r="E15" s="1" t="s">
        <v>1980</v>
      </c>
      <c r="F15" s="1" t="s">
        <v>2722</v>
      </c>
      <c r="H15" s="1" t="s">
        <v>1193</v>
      </c>
      <c r="I15" s="1" t="s">
        <v>2632</v>
      </c>
      <c r="J15" s="1" t="s">
        <v>2633</v>
      </c>
      <c r="L15" s="1" t="s">
        <v>1864</v>
      </c>
      <c r="M15" s="1" t="s">
        <v>1910</v>
      </c>
      <c r="N15" s="2">
        <v>0</v>
      </c>
      <c r="O15" s="2">
        <v>0</v>
      </c>
      <c r="P15" s="2">
        <v>0</v>
      </c>
      <c r="Q15" s="2">
        <v>1</v>
      </c>
      <c r="R15" s="2">
        <v>0</v>
      </c>
      <c r="NX15" s="6" t="s">
        <v>1197</v>
      </c>
      <c r="NY15" s="1" t="s">
        <v>2760</v>
      </c>
      <c r="NZ15" s="1" t="s">
        <v>1199</v>
      </c>
      <c r="OA15" s="1" t="s">
        <v>2761</v>
      </c>
      <c r="OB15" s="2">
        <v>0</v>
      </c>
      <c r="OC15" s="2">
        <v>0</v>
      </c>
      <c r="OD15" s="2">
        <v>0</v>
      </c>
      <c r="OE15" s="2">
        <v>1</v>
      </c>
      <c r="OF15" s="2">
        <v>0</v>
      </c>
      <c r="OG15" s="2">
        <v>0</v>
      </c>
      <c r="OH15" s="2">
        <v>0</v>
      </c>
      <c r="OI15" s="2">
        <v>0</v>
      </c>
      <c r="OJ15" s="2">
        <v>0</v>
      </c>
      <c r="OK15" s="2">
        <v>0</v>
      </c>
      <c r="OL15" s="2">
        <v>0</v>
      </c>
      <c r="OM15" s="2">
        <v>0</v>
      </c>
      <c r="OO15" s="1" t="s">
        <v>1200</v>
      </c>
      <c r="OP15" s="2">
        <v>3</v>
      </c>
      <c r="OQ15" s="1" t="s">
        <v>1200</v>
      </c>
      <c r="OR15" s="2">
        <v>1</v>
      </c>
      <c r="OS15" s="2">
        <v>2</v>
      </c>
      <c r="OT15" s="1" t="s">
        <v>1199</v>
      </c>
      <c r="OU15" s="1" t="s">
        <v>1199</v>
      </c>
      <c r="OX15" s="1" t="s">
        <v>1199</v>
      </c>
      <c r="PA15" s="1" t="s">
        <v>1199</v>
      </c>
      <c r="PC15" s="1" t="s">
        <v>2724</v>
      </c>
      <c r="PD15" s="2">
        <v>0</v>
      </c>
      <c r="PE15" s="2">
        <v>0</v>
      </c>
      <c r="PF15" s="2">
        <v>0</v>
      </c>
      <c r="PG15" s="2">
        <v>0</v>
      </c>
      <c r="PH15" s="2">
        <v>0</v>
      </c>
      <c r="PI15" s="2">
        <v>0</v>
      </c>
      <c r="PJ15" s="2">
        <v>0</v>
      </c>
      <c r="PK15" s="2">
        <v>1</v>
      </c>
      <c r="PL15" s="2">
        <v>0</v>
      </c>
      <c r="PM15" s="2">
        <v>1</v>
      </c>
      <c r="PN15" s="2">
        <v>1</v>
      </c>
      <c r="PO15" s="2">
        <v>1</v>
      </c>
      <c r="PP15" s="2">
        <v>0</v>
      </c>
      <c r="PR15" s="1" t="s">
        <v>1199</v>
      </c>
      <c r="PY15" s="1" t="s">
        <v>1200</v>
      </c>
      <c r="PZ15" s="1" t="s">
        <v>1870</v>
      </c>
      <c r="QA15" s="2">
        <v>0</v>
      </c>
      <c r="QB15" s="2">
        <v>0</v>
      </c>
      <c r="QC15" s="2">
        <v>1</v>
      </c>
      <c r="QD15" s="2">
        <v>0</v>
      </c>
      <c r="QE15" s="2">
        <v>0</v>
      </c>
      <c r="QG15" s="2">
        <v>20</v>
      </c>
      <c r="QH15" s="1" t="s">
        <v>1199</v>
      </c>
      <c r="RE15" s="1" t="s">
        <v>1871</v>
      </c>
      <c r="RF15" s="2">
        <v>5</v>
      </c>
      <c r="RG15" s="2">
        <v>2</v>
      </c>
      <c r="RH15" s="2">
        <v>2</v>
      </c>
      <c r="RI15" s="2">
        <v>5</v>
      </c>
      <c r="RJ15" s="2">
        <v>3</v>
      </c>
      <c r="RK15" s="2">
        <v>0</v>
      </c>
      <c r="RL15" s="2">
        <v>0</v>
      </c>
      <c r="RM15" s="2">
        <v>0</v>
      </c>
      <c r="RN15" s="1" t="s">
        <v>1203</v>
      </c>
      <c r="RO15" s="2">
        <v>0</v>
      </c>
      <c r="RP15" s="2">
        <v>0</v>
      </c>
      <c r="RQ15" s="2">
        <v>0</v>
      </c>
      <c r="RR15" s="2">
        <v>0</v>
      </c>
      <c r="RS15" s="2">
        <v>0</v>
      </c>
      <c r="RT15" s="2">
        <v>1</v>
      </c>
      <c r="RU15" s="2">
        <v>0</v>
      </c>
      <c r="RV15" s="2">
        <v>0</v>
      </c>
      <c r="RW15" s="2">
        <v>0</v>
      </c>
      <c r="RY15" s="1" t="s">
        <v>1199</v>
      </c>
      <c r="SG15" s="1" t="s">
        <v>1199</v>
      </c>
      <c r="TE15" s="1" t="s">
        <v>1230</v>
      </c>
      <c r="TF15" s="2">
        <v>0</v>
      </c>
      <c r="TG15" s="2">
        <v>0</v>
      </c>
      <c r="TH15" s="2">
        <v>0</v>
      </c>
      <c r="TI15" s="2">
        <v>0</v>
      </c>
      <c r="TJ15" s="2">
        <v>1</v>
      </c>
      <c r="TL15" s="1" t="s">
        <v>1272</v>
      </c>
      <c r="TN15" s="1" t="s">
        <v>1200</v>
      </c>
      <c r="TO15" s="1" t="s">
        <v>2725</v>
      </c>
      <c r="TP15" s="2">
        <v>1</v>
      </c>
      <c r="TQ15" s="2">
        <v>0</v>
      </c>
      <c r="TR15" s="2">
        <v>1</v>
      </c>
      <c r="TS15" s="2">
        <v>0</v>
      </c>
      <c r="TT15" s="2">
        <v>0</v>
      </c>
      <c r="TU15" s="2">
        <v>0</v>
      </c>
      <c r="TV15" s="2">
        <v>1</v>
      </c>
      <c r="TW15" s="2">
        <v>0</v>
      </c>
      <c r="TX15" s="2">
        <v>0</v>
      </c>
      <c r="TY15" s="2">
        <v>0</v>
      </c>
      <c r="TZ15" s="2">
        <v>0</v>
      </c>
      <c r="UA15" s="2">
        <v>0</v>
      </c>
      <c r="UB15" s="2">
        <v>0</v>
      </c>
      <c r="UC15" s="2">
        <v>0</v>
      </c>
      <c r="UD15" s="2">
        <v>0</v>
      </c>
      <c r="UE15" s="2">
        <v>0</v>
      </c>
      <c r="UG15" s="1" t="s">
        <v>1416</v>
      </c>
      <c r="UH15" s="2">
        <v>0</v>
      </c>
      <c r="UI15" s="2">
        <v>1</v>
      </c>
      <c r="UJ15" s="2">
        <v>0</v>
      </c>
      <c r="UK15" s="2">
        <v>0</v>
      </c>
      <c r="UL15" s="2">
        <v>0</v>
      </c>
      <c r="UM15" s="2">
        <v>0</v>
      </c>
      <c r="UN15" s="2">
        <v>0</v>
      </c>
      <c r="UO15" s="2">
        <v>0</v>
      </c>
      <c r="UP15" s="2">
        <v>0</v>
      </c>
      <c r="UQ15" s="2">
        <v>0</v>
      </c>
      <c r="UR15" s="2">
        <v>0</v>
      </c>
      <c r="US15" s="2">
        <v>0</v>
      </c>
      <c r="UU15" s="1" t="s">
        <v>1221</v>
      </c>
      <c r="WB15" s="1" t="s">
        <v>2726</v>
      </c>
      <c r="WC15" s="2">
        <v>0</v>
      </c>
      <c r="WD15" s="2">
        <v>0</v>
      </c>
      <c r="WE15" s="2">
        <v>0</v>
      </c>
      <c r="WF15" s="2">
        <v>1</v>
      </c>
      <c r="WG15" s="2">
        <v>1</v>
      </c>
      <c r="WH15" s="2">
        <v>1</v>
      </c>
      <c r="WI15" s="2">
        <v>0</v>
      </c>
      <c r="WJ15" s="2">
        <v>0</v>
      </c>
      <c r="WK15" s="2">
        <v>0</v>
      </c>
      <c r="WL15" s="2">
        <v>0</v>
      </c>
      <c r="WM15" s="2">
        <v>0</v>
      </c>
      <c r="WN15" s="2">
        <v>0</v>
      </c>
      <c r="WO15" s="2">
        <v>0</v>
      </c>
      <c r="WR15" s="1" t="s">
        <v>1200</v>
      </c>
      <c r="WS15" s="1" t="s">
        <v>1197</v>
      </c>
      <c r="WT15" s="2">
        <v>0</v>
      </c>
      <c r="WU15" s="2">
        <v>0</v>
      </c>
      <c r="WV15" s="2">
        <v>0</v>
      </c>
      <c r="WW15" s="2">
        <v>0</v>
      </c>
      <c r="WX15" s="2">
        <v>1</v>
      </c>
      <c r="WY15" s="2">
        <v>0</v>
      </c>
      <c r="WZ15" s="2">
        <v>0</v>
      </c>
      <c r="XA15" s="2">
        <v>0</v>
      </c>
      <c r="XB15" s="1" t="s">
        <v>2762</v>
      </c>
      <c r="XC15" s="1" t="s">
        <v>1199</v>
      </c>
      <c r="XD15" s="1" t="s">
        <v>1199</v>
      </c>
      <c r="XF15" s="1" t="s">
        <v>1199</v>
      </c>
      <c r="XY15" s="1" t="s">
        <v>1200</v>
      </c>
      <c r="XZ15" s="2">
        <v>2</v>
      </c>
      <c r="YB15" s="1" t="s">
        <v>1199</v>
      </c>
      <c r="YD15" s="2">
        <v>3</v>
      </c>
      <c r="YE15" s="1" t="s">
        <v>1200</v>
      </c>
      <c r="YF15" s="1" t="s">
        <v>1200</v>
      </c>
      <c r="YG15" s="1" t="s">
        <v>1199</v>
      </c>
      <c r="YH15" s="1" t="s">
        <v>1199</v>
      </c>
      <c r="YJ15" s="1" t="s">
        <v>1200</v>
      </c>
      <c r="YK15" s="2">
        <v>2</v>
      </c>
      <c r="YL15" s="1" t="s">
        <v>1199</v>
      </c>
      <c r="AST15" s="1">
        <v>111883832</v>
      </c>
      <c r="ASU15" s="1" t="s">
        <v>2763</v>
      </c>
      <c r="ASW15" s="1">
        <v>23</v>
      </c>
    </row>
    <row r="16" spans="1:1193" x14ac:dyDescent="0.3">
      <c r="A16" s="1" t="s">
        <v>2764</v>
      </c>
      <c r="B16" s="1" t="s">
        <v>2765</v>
      </c>
      <c r="C16" s="1" t="s">
        <v>2766</v>
      </c>
      <c r="D16" s="1" t="s">
        <v>2631</v>
      </c>
      <c r="E16" s="1" t="s">
        <v>1980</v>
      </c>
      <c r="F16" s="1" t="s">
        <v>2631</v>
      </c>
      <c r="H16" s="1" t="s">
        <v>1193</v>
      </c>
      <c r="I16" s="1" t="s">
        <v>2632</v>
      </c>
      <c r="J16" s="1" t="s">
        <v>2633</v>
      </c>
      <c r="L16" s="1" t="s">
        <v>1195</v>
      </c>
      <c r="M16" s="1" t="s">
        <v>1196</v>
      </c>
      <c r="N16" s="2">
        <v>1</v>
      </c>
      <c r="O16" s="2">
        <v>0</v>
      </c>
      <c r="P16" s="2">
        <v>0</v>
      </c>
      <c r="Q16" s="2">
        <v>0</v>
      </c>
      <c r="R16" s="2">
        <v>0</v>
      </c>
      <c r="U16" s="1" t="s">
        <v>1438</v>
      </c>
      <c r="W16" s="1" t="s">
        <v>1198</v>
      </c>
      <c r="X16" s="1" t="s">
        <v>1447</v>
      </c>
      <c r="Y16" s="2">
        <v>1</v>
      </c>
      <c r="Z16" s="2">
        <v>0</v>
      </c>
      <c r="AA16" s="2">
        <v>0</v>
      </c>
      <c r="AB16" s="2">
        <v>0</v>
      </c>
      <c r="AC16" s="2">
        <v>0</v>
      </c>
      <c r="AD16" s="2">
        <v>0</v>
      </c>
      <c r="AE16" s="2">
        <v>0</v>
      </c>
      <c r="AF16" s="2">
        <v>0</v>
      </c>
      <c r="AG16" s="2">
        <v>0</v>
      </c>
      <c r="AI16" s="1" t="s">
        <v>1360</v>
      </c>
      <c r="AJ16" s="2">
        <v>100</v>
      </c>
      <c r="AK16" s="1" t="s">
        <v>1200</v>
      </c>
      <c r="AL16" s="1" t="s">
        <v>1201</v>
      </c>
      <c r="AN16" s="1" t="s">
        <v>1199</v>
      </c>
      <c r="BI16" s="1" t="s">
        <v>1203</v>
      </c>
      <c r="BJ16" s="2">
        <v>0</v>
      </c>
      <c r="BK16" s="2">
        <v>0</v>
      </c>
      <c r="BL16" s="2">
        <v>0</v>
      </c>
      <c r="BM16" s="2">
        <v>0</v>
      </c>
      <c r="BN16" s="2">
        <v>0</v>
      </c>
      <c r="BO16" s="2">
        <v>1</v>
      </c>
      <c r="BP16" s="2">
        <v>0</v>
      </c>
      <c r="BQ16" s="2">
        <v>0</v>
      </c>
      <c r="BR16" s="2">
        <v>0</v>
      </c>
      <c r="BT16" s="1" t="s">
        <v>1200</v>
      </c>
      <c r="BU16" s="1" t="s">
        <v>1197</v>
      </c>
      <c r="BV16" s="1" t="s">
        <v>2767</v>
      </c>
      <c r="BW16" s="2"/>
      <c r="BX16" s="1" t="s">
        <v>1199</v>
      </c>
      <c r="CR16" s="1" t="s">
        <v>2083</v>
      </c>
      <c r="CS16" s="2">
        <v>0</v>
      </c>
      <c r="CT16" s="2">
        <v>0</v>
      </c>
      <c r="CU16" s="2">
        <v>0</v>
      </c>
      <c r="CV16" s="2">
        <v>0</v>
      </c>
      <c r="CW16" s="2">
        <v>1</v>
      </c>
      <c r="CX16" s="2">
        <v>0</v>
      </c>
      <c r="CY16" s="2">
        <v>0</v>
      </c>
      <c r="CZ16" s="2">
        <v>0</v>
      </c>
      <c r="DB16" s="1" t="s">
        <v>1200</v>
      </c>
      <c r="DC16" s="1" t="s">
        <v>1902</v>
      </c>
      <c r="DD16" s="2">
        <v>0</v>
      </c>
      <c r="DE16" s="2">
        <v>1</v>
      </c>
      <c r="DF16" s="2">
        <v>0</v>
      </c>
      <c r="DG16" s="2">
        <v>0</v>
      </c>
      <c r="DH16" s="2">
        <v>0</v>
      </c>
      <c r="DJ16" s="1" t="s">
        <v>1200</v>
      </c>
      <c r="DK16" s="1" t="s">
        <v>1263</v>
      </c>
      <c r="DL16" s="2">
        <v>0</v>
      </c>
      <c r="DM16" s="2">
        <v>1</v>
      </c>
      <c r="DN16" s="2">
        <v>0</v>
      </c>
      <c r="DO16" s="2">
        <v>0</v>
      </c>
      <c r="DP16" s="2">
        <v>0</v>
      </c>
      <c r="DR16" s="1" t="s">
        <v>2197</v>
      </c>
      <c r="DS16" s="2">
        <v>0</v>
      </c>
      <c r="DT16" s="2">
        <v>0</v>
      </c>
      <c r="DU16" s="2">
        <v>0</v>
      </c>
      <c r="DV16" s="2">
        <v>0</v>
      </c>
      <c r="DW16" s="2">
        <v>0</v>
      </c>
      <c r="DX16" s="2">
        <v>0</v>
      </c>
      <c r="DY16" s="2">
        <v>0</v>
      </c>
      <c r="DZ16" s="2">
        <v>0</v>
      </c>
      <c r="EA16" s="2">
        <v>1</v>
      </c>
      <c r="EB16" s="2">
        <v>0</v>
      </c>
      <c r="EC16" s="2">
        <v>0</v>
      </c>
      <c r="ED16" s="2">
        <v>0</v>
      </c>
      <c r="EF16" s="1" t="s">
        <v>1230</v>
      </c>
      <c r="EG16" s="2">
        <v>0</v>
      </c>
      <c r="EH16" s="2">
        <v>0</v>
      </c>
      <c r="EI16" s="2">
        <v>0</v>
      </c>
      <c r="EJ16" s="2">
        <v>0</v>
      </c>
      <c r="EK16" s="2">
        <v>0</v>
      </c>
      <c r="EL16" s="2">
        <v>0</v>
      </c>
      <c r="EM16" s="2">
        <v>0</v>
      </c>
      <c r="EN16" s="2">
        <v>0</v>
      </c>
      <c r="EO16" s="2">
        <v>0</v>
      </c>
      <c r="EP16" s="2">
        <v>1</v>
      </c>
      <c r="EQ16" s="2">
        <v>0</v>
      </c>
      <c r="ER16" s="2">
        <v>0</v>
      </c>
      <c r="ET16" s="1" t="s">
        <v>1200</v>
      </c>
      <c r="EU16" s="1" t="s">
        <v>1203</v>
      </c>
      <c r="EV16" s="2">
        <v>0</v>
      </c>
      <c r="EW16" s="2">
        <v>0</v>
      </c>
      <c r="EX16" s="2">
        <v>0</v>
      </c>
      <c r="EY16" s="2">
        <v>0</v>
      </c>
      <c r="EZ16" s="2">
        <v>1</v>
      </c>
      <c r="FA16" s="2">
        <v>0</v>
      </c>
      <c r="FB16" s="2">
        <v>0</v>
      </c>
      <c r="FD16" s="1" t="s">
        <v>1576</v>
      </c>
      <c r="FE16" s="2">
        <v>0</v>
      </c>
      <c r="FF16" s="2">
        <v>1</v>
      </c>
      <c r="FG16" s="2">
        <v>0</v>
      </c>
      <c r="FH16" s="2">
        <v>0</v>
      </c>
      <c r="FI16" s="2">
        <v>0</v>
      </c>
      <c r="FJ16" s="2">
        <v>0</v>
      </c>
      <c r="FK16" s="2">
        <v>1</v>
      </c>
      <c r="FL16" s="2">
        <v>0</v>
      </c>
      <c r="FM16" s="2">
        <v>0</v>
      </c>
      <c r="FN16" s="2">
        <v>0</v>
      </c>
      <c r="FO16" s="2">
        <v>0</v>
      </c>
      <c r="FP16" s="2">
        <v>0</v>
      </c>
      <c r="FQ16" s="2">
        <v>0</v>
      </c>
      <c r="FS16" s="1" t="s">
        <v>1200</v>
      </c>
      <c r="GA16" s="1" t="s">
        <v>2768</v>
      </c>
      <c r="GB16" s="2">
        <v>0</v>
      </c>
      <c r="GC16" s="2">
        <v>0</v>
      </c>
      <c r="GD16" s="2">
        <v>0</v>
      </c>
      <c r="GE16" s="2">
        <v>0</v>
      </c>
      <c r="GF16" s="2">
        <v>1</v>
      </c>
      <c r="GG16" s="2">
        <v>1</v>
      </c>
      <c r="GH16" s="2">
        <v>1</v>
      </c>
      <c r="GI16" s="2">
        <v>0</v>
      </c>
      <c r="GJ16" s="2">
        <v>0</v>
      </c>
      <c r="GK16" s="2">
        <v>0</v>
      </c>
      <c r="GL16" s="2">
        <v>0</v>
      </c>
      <c r="GM16" s="2">
        <v>0</v>
      </c>
      <c r="GN16" s="2">
        <v>0</v>
      </c>
      <c r="NX16" s="1"/>
      <c r="AST16" s="1">
        <v>109319259</v>
      </c>
      <c r="ASU16" s="1" t="s">
        <v>2769</v>
      </c>
      <c r="ASW16" s="1">
        <v>41</v>
      </c>
    </row>
    <row r="17" spans="1:1193" x14ac:dyDescent="0.3">
      <c r="A17" s="1" t="s">
        <v>2770</v>
      </c>
      <c r="B17" s="1" t="s">
        <v>2771</v>
      </c>
      <c r="C17" s="1" t="s">
        <v>2772</v>
      </c>
      <c r="D17" s="1" t="s">
        <v>2631</v>
      </c>
      <c r="E17" s="1" t="s">
        <v>1980</v>
      </c>
      <c r="F17" s="1" t="s">
        <v>2631</v>
      </c>
      <c r="H17" s="1" t="s">
        <v>1193</v>
      </c>
      <c r="I17" s="1" t="s">
        <v>2632</v>
      </c>
      <c r="J17" s="1" t="s">
        <v>2633</v>
      </c>
      <c r="L17" s="1" t="s">
        <v>1195</v>
      </c>
      <c r="M17" s="1" t="s">
        <v>1196</v>
      </c>
      <c r="N17" s="2">
        <v>1</v>
      </c>
      <c r="O17" s="2">
        <v>0</v>
      </c>
      <c r="P17" s="2">
        <v>0</v>
      </c>
      <c r="Q17" s="2">
        <v>0</v>
      </c>
      <c r="R17" s="2">
        <v>0</v>
      </c>
      <c r="U17" s="1" t="s">
        <v>1972</v>
      </c>
      <c r="W17" s="1" t="s">
        <v>1358</v>
      </c>
      <c r="X17" s="1" t="s">
        <v>1447</v>
      </c>
      <c r="Y17" s="2">
        <v>1</v>
      </c>
      <c r="Z17" s="2">
        <v>0</v>
      </c>
      <c r="AA17" s="2">
        <v>0</v>
      </c>
      <c r="AB17" s="2">
        <v>0</v>
      </c>
      <c r="AC17" s="2">
        <v>0</v>
      </c>
      <c r="AD17" s="2">
        <v>0</v>
      </c>
      <c r="AE17" s="2">
        <v>0</v>
      </c>
      <c r="AF17" s="2">
        <v>0</v>
      </c>
      <c r="AG17" s="2">
        <v>0</v>
      </c>
      <c r="AI17" s="1" t="s">
        <v>1360</v>
      </c>
      <c r="AJ17" s="2">
        <v>250</v>
      </c>
      <c r="AK17" s="1" t="s">
        <v>1200</v>
      </c>
      <c r="AL17" s="1" t="s">
        <v>1201</v>
      </c>
      <c r="AN17" s="1" t="s">
        <v>1199</v>
      </c>
      <c r="BI17" s="1" t="s">
        <v>2212</v>
      </c>
      <c r="BJ17" s="2">
        <v>0</v>
      </c>
      <c r="BK17" s="2">
        <v>0</v>
      </c>
      <c r="BL17" s="2">
        <v>0</v>
      </c>
      <c r="BM17" s="2">
        <v>1</v>
      </c>
      <c r="BN17" s="2">
        <v>0</v>
      </c>
      <c r="BO17" s="2">
        <v>0</v>
      </c>
      <c r="BP17" s="2">
        <v>0</v>
      </c>
      <c r="BQ17" s="2">
        <v>0</v>
      </c>
      <c r="BR17" s="2">
        <v>0</v>
      </c>
      <c r="BT17" s="1" t="s">
        <v>1199</v>
      </c>
      <c r="DK17" s="1" t="s">
        <v>1230</v>
      </c>
      <c r="DL17" s="2">
        <v>0</v>
      </c>
      <c r="DM17" s="2">
        <v>0</v>
      </c>
      <c r="DN17" s="2">
        <v>0</v>
      </c>
      <c r="DO17" s="2">
        <v>0</v>
      </c>
      <c r="DP17" s="2">
        <v>1</v>
      </c>
      <c r="DR17" s="1" t="s">
        <v>1264</v>
      </c>
      <c r="DS17" s="2">
        <v>1</v>
      </c>
      <c r="DT17" s="2">
        <v>1</v>
      </c>
      <c r="DU17" s="2">
        <v>0</v>
      </c>
      <c r="DV17" s="2">
        <v>0</v>
      </c>
      <c r="DW17" s="2">
        <v>0</v>
      </c>
      <c r="DX17" s="2">
        <v>0</v>
      </c>
      <c r="DY17" s="2">
        <v>0</v>
      </c>
      <c r="DZ17" s="2">
        <v>0</v>
      </c>
      <c r="EA17" s="2">
        <v>0</v>
      </c>
      <c r="EB17" s="2">
        <v>0</v>
      </c>
      <c r="EC17" s="2">
        <v>0</v>
      </c>
      <c r="ED17" s="2">
        <v>0</v>
      </c>
      <c r="EF17" s="1" t="s">
        <v>1230</v>
      </c>
      <c r="EG17" s="2">
        <v>0</v>
      </c>
      <c r="EH17" s="2">
        <v>0</v>
      </c>
      <c r="EI17" s="2">
        <v>0</v>
      </c>
      <c r="EJ17" s="2">
        <v>0</v>
      </c>
      <c r="EK17" s="2">
        <v>0</v>
      </c>
      <c r="EL17" s="2">
        <v>0</v>
      </c>
      <c r="EM17" s="2">
        <v>0</v>
      </c>
      <c r="EN17" s="2">
        <v>0</v>
      </c>
      <c r="EO17" s="2">
        <v>0</v>
      </c>
      <c r="EP17" s="2">
        <v>1</v>
      </c>
      <c r="EQ17" s="2">
        <v>0</v>
      </c>
      <c r="ER17" s="2">
        <v>0</v>
      </c>
      <c r="ET17" s="1" t="s">
        <v>1199</v>
      </c>
      <c r="GA17" s="1" t="s">
        <v>2773</v>
      </c>
      <c r="GB17" s="2">
        <v>0</v>
      </c>
      <c r="GC17" s="2">
        <v>1</v>
      </c>
      <c r="GD17" s="2">
        <v>1</v>
      </c>
      <c r="GE17" s="2">
        <v>0</v>
      </c>
      <c r="GF17" s="2">
        <v>1</v>
      </c>
      <c r="GG17" s="2">
        <v>0</v>
      </c>
      <c r="GH17" s="2">
        <v>0</v>
      </c>
      <c r="GI17" s="2">
        <v>0</v>
      </c>
      <c r="GJ17" s="2">
        <v>0</v>
      </c>
      <c r="GK17" s="2">
        <v>0</v>
      </c>
      <c r="GL17" s="2">
        <v>1</v>
      </c>
      <c r="GM17" s="2">
        <v>0</v>
      </c>
      <c r="GN17" s="2">
        <v>0</v>
      </c>
      <c r="NX17" s="1"/>
      <c r="AST17" s="1">
        <v>109319335</v>
      </c>
      <c r="ASU17" s="1" t="s">
        <v>2774</v>
      </c>
      <c r="ASW17" s="1">
        <v>42</v>
      </c>
    </row>
    <row r="18" spans="1:1193" x14ac:dyDescent="0.3">
      <c r="A18" s="1" t="s">
        <v>2775</v>
      </c>
      <c r="B18" s="1" t="s">
        <v>2776</v>
      </c>
      <c r="C18" s="1" t="s">
        <v>2777</v>
      </c>
      <c r="D18" s="1" t="s">
        <v>2631</v>
      </c>
      <c r="E18" s="1" t="s">
        <v>1980</v>
      </c>
      <c r="F18" s="1" t="s">
        <v>2631</v>
      </c>
      <c r="H18" s="1" t="s">
        <v>1193</v>
      </c>
      <c r="I18" s="1" t="s">
        <v>2632</v>
      </c>
      <c r="J18" s="1" t="s">
        <v>2633</v>
      </c>
      <c r="L18" s="1" t="s">
        <v>1195</v>
      </c>
      <c r="M18" s="1" t="s">
        <v>1196</v>
      </c>
      <c r="N18" s="2">
        <v>1</v>
      </c>
      <c r="O18" s="2">
        <v>0</v>
      </c>
      <c r="P18" s="2">
        <v>0</v>
      </c>
      <c r="Q18" s="2">
        <v>0</v>
      </c>
      <c r="R18" s="2">
        <v>0</v>
      </c>
      <c r="U18" s="1" t="s">
        <v>1438</v>
      </c>
      <c r="W18" s="1" t="s">
        <v>1198</v>
      </c>
      <c r="X18" s="1" t="s">
        <v>1447</v>
      </c>
      <c r="Y18" s="2">
        <v>1</v>
      </c>
      <c r="Z18" s="2">
        <v>0</v>
      </c>
      <c r="AA18" s="2">
        <v>0</v>
      </c>
      <c r="AB18" s="2">
        <v>0</v>
      </c>
      <c r="AC18" s="2">
        <v>0</v>
      </c>
      <c r="AD18" s="2">
        <v>0</v>
      </c>
      <c r="AE18" s="2">
        <v>0</v>
      </c>
      <c r="AF18" s="2">
        <v>0</v>
      </c>
      <c r="AG18" s="2">
        <v>0</v>
      </c>
      <c r="AI18" s="1" t="s">
        <v>1360</v>
      </c>
      <c r="AJ18" s="2">
        <v>50</v>
      </c>
      <c r="AK18" s="1" t="s">
        <v>1199</v>
      </c>
      <c r="AL18" s="1" t="s">
        <v>1201</v>
      </c>
      <c r="AN18" s="1" t="s">
        <v>1200</v>
      </c>
      <c r="AO18" s="1" t="s">
        <v>1216</v>
      </c>
      <c r="AZ18" s="1" t="s">
        <v>2778</v>
      </c>
      <c r="BA18" s="2">
        <v>1</v>
      </c>
      <c r="BB18" s="2">
        <v>0</v>
      </c>
      <c r="BC18" s="2">
        <v>1</v>
      </c>
      <c r="BD18" s="2">
        <v>0</v>
      </c>
      <c r="BE18" s="2">
        <v>0</v>
      </c>
      <c r="BF18" s="2">
        <v>0</v>
      </c>
      <c r="BG18" s="2">
        <v>0</v>
      </c>
      <c r="BI18" s="1" t="s">
        <v>1203</v>
      </c>
      <c r="BJ18" s="2">
        <v>0</v>
      </c>
      <c r="BK18" s="2">
        <v>0</v>
      </c>
      <c r="BL18" s="2">
        <v>0</v>
      </c>
      <c r="BM18" s="2">
        <v>0</v>
      </c>
      <c r="BN18" s="2">
        <v>0</v>
      </c>
      <c r="BO18" s="2">
        <v>1</v>
      </c>
      <c r="BP18" s="2">
        <v>0</v>
      </c>
      <c r="BQ18" s="2">
        <v>0</v>
      </c>
      <c r="BR18" s="2">
        <v>0</v>
      </c>
      <c r="BT18" s="1" t="s">
        <v>1200</v>
      </c>
      <c r="BU18" s="1" t="s">
        <v>2044</v>
      </c>
      <c r="BW18" s="2">
        <v>25</v>
      </c>
      <c r="BX18" s="1" t="s">
        <v>1199</v>
      </c>
      <c r="CR18" s="1" t="s">
        <v>1229</v>
      </c>
      <c r="CS18" s="2">
        <v>0</v>
      </c>
      <c r="CT18" s="2">
        <v>1</v>
      </c>
      <c r="CU18" s="2">
        <v>0</v>
      </c>
      <c r="CV18" s="2">
        <v>0</v>
      </c>
      <c r="CW18" s="2">
        <v>0</v>
      </c>
      <c r="CX18" s="2">
        <v>0</v>
      </c>
      <c r="CY18" s="2">
        <v>0</v>
      </c>
      <c r="CZ18" s="2">
        <v>0</v>
      </c>
      <c r="DB18" s="1" t="s">
        <v>1200</v>
      </c>
      <c r="DC18" s="1" t="s">
        <v>1221</v>
      </c>
      <c r="DD18" s="2">
        <v>0</v>
      </c>
      <c r="DE18" s="2">
        <v>0</v>
      </c>
      <c r="DF18" s="2">
        <v>0</v>
      </c>
      <c r="DG18" s="2">
        <v>1</v>
      </c>
      <c r="DH18" s="2">
        <v>0</v>
      </c>
      <c r="DI18" s="1" t="s">
        <v>2779</v>
      </c>
      <c r="DJ18" s="1" t="s">
        <v>1200</v>
      </c>
      <c r="DK18" s="1" t="s">
        <v>1230</v>
      </c>
      <c r="DL18" s="2">
        <v>0</v>
      </c>
      <c r="DM18" s="2">
        <v>0</v>
      </c>
      <c r="DN18" s="2">
        <v>0</v>
      </c>
      <c r="DO18" s="2">
        <v>0</v>
      </c>
      <c r="DP18" s="2">
        <v>1</v>
      </c>
      <c r="DR18" s="1" t="s">
        <v>2135</v>
      </c>
      <c r="DS18" s="2">
        <v>0</v>
      </c>
      <c r="DT18" s="2">
        <v>1</v>
      </c>
      <c r="DU18" s="2">
        <v>0</v>
      </c>
      <c r="DV18" s="2">
        <v>0</v>
      </c>
      <c r="DW18" s="2">
        <v>0</v>
      </c>
      <c r="DX18" s="2">
        <v>0</v>
      </c>
      <c r="DY18" s="2">
        <v>0</v>
      </c>
      <c r="DZ18" s="2">
        <v>0</v>
      </c>
      <c r="EA18" s="2">
        <v>1</v>
      </c>
      <c r="EB18" s="2">
        <v>0</v>
      </c>
      <c r="EC18" s="2">
        <v>0</v>
      </c>
      <c r="ED18" s="2">
        <v>0</v>
      </c>
      <c r="EF18" s="1" t="s">
        <v>1229</v>
      </c>
      <c r="EG18" s="2">
        <v>1</v>
      </c>
      <c r="EH18" s="2">
        <v>0</v>
      </c>
      <c r="EI18" s="2">
        <v>0</v>
      </c>
      <c r="EJ18" s="2">
        <v>0</v>
      </c>
      <c r="EK18" s="2">
        <v>0</v>
      </c>
      <c r="EL18" s="2">
        <v>0</v>
      </c>
      <c r="EM18" s="2">
        <v>0</v>
      </c>
      <c r="EN18" s="2">
        <v>0</v>
      </c>
      <c r="EO18" s="2">
        <v>0</v>
      </c>
      <c r="EP18" s="2">
        <v>0</v>
      </c>
      <c r="EQ18" s="2">
        <v>0</v>
      </c>
      <c r="ER18" s="2">
        <v>0</v>
      </c>
      <c r="ET18" s="1" t="s">
        <v>1200</v>
      </c>
      <c r="EU18" s="1" t="s">
        <v>2780</v>
      </c>
      <c r="EV18" s="2">
        <v>0</v>
      </c>
      <c r="EW18" s="2">
        <v>0</v>
      </c>
      <c r="EX18" s="2">
        <v>0</v>
      </c>
      <c r="EY18" s="2">
        <v>1</v>
      </c>
      <c r="EZ18" s="2">
        <v>1</v>
      </c>
      <c r="FA18" s="2">
        <v>0</v>
      </c>
      <c r="FB18" s="2">
        <v>0</v>
      </c>
      <c r="FD18" s="1" t="s">
        <v>1557</v>
      </c>
      <c r="FE18" s="2">
        <v>0</v>
      </c>
      <c r="FF18" s="2">
        <v>0</v>
      </c>
      <c r="FG18" s="2">
        <v>0</v>
      </c>
      <c r="FH18" s="2">
        <v>0</v>
      </c>
      <c r="FI18" s="2">
        <v>0</v>
      </c>
      <c r="FJ18" s="2">
        <v>0</v>
      </c>
      <c r="FK18" s="2">
        <v>1</v>
      </c>
      <c r="FL18" s="2">
        <v>0</v>
      </c>
      <c r="FM18" s="2">
        <v>0</v>
      </c>
      <c r="FN18" s="2">
        <v>0</v>
      </c>
      <c r="FO18" s="2">
        <v>0</v>
      </c>
      <c r="FP18" s="2">
        <v>0</v>
      </c>
      <c r="FQ18" s="2">
        <v>0</v>
      </c>
      <c r="FS18" s="1" t="s">
        <v>1199</v>
      </c>
      <c r="FT18" s="1" t="s">
        <v>1316</v>
      </c>
      <c r="FU18" s="2">
        <v>0</v>
      </c>
      <c r="FV18" s="2">
        <v>1</v>
      </c>
      <c r="FW18" s="2">
        <v>0</v>
      </c>
      <c r="FX18" s="2">
        <v>0</v>
      </c>
      <c r="FY18" s="2">
        <v>0</v>
      </c>
      <c r="GA18" s="1" t="s">
        <v>2098</v>
      </c>
      <c r="GB18" s="2">
        <v>0</v>
      </c>
      <c r="GC18" s="2">
        <v>1</v>
      </c>
      <c r="GD18" s="2">
        <v>1</v>
      </c>
      <c r="GE18" s="2">
        <v>0</v>
      </c>
      <c r="GF18" s="2">
        <v>0</v>
      </c>
      <c r="GG18" s="2">
        <v>0</v>
      </c>
      <c r="GH18" s="2">
        <v>1</v>
      </c>
      <c r="GI18" s="2">
        <v>0</v>
      </c>
      <c r="GJ18" s="2">
        <v>0</v>
      </c>
      <c r="GK18" s="2">
        <v>0</v>
      </c>
      <c r="GL18" s="2">
        <v>0</v>
      </c>
      <c r="GM18" s="2">
        <v>0</v>
      </c>
      <c r="GN18" s="2">
        <v>0</v>
      </c>
      <c r="NX18" s="1"/>
      <c r="AST18" s="1">
        <v>109319413</v>
      </c>
      <c r="ASU18" s="1" t="s">
        <v>2781</v>
      </c>
      <c r="ASW18" s="1">
        <v>43</v>
      </c>
    </row>
    <row r="19" spans="1:1193" x14ac:dyDescent="0.3">
      <c r="A19" s="1" t="s">
        <v>2782</v>
      </c>
      <c r="B19" s="1" t="s">
        <v>2783</v>
      </c>
      <c r="C19" s="1" t="s">
        <v>2784</v>
      </c>
      <c r="D19" s="1" t="s">
        <v>2631</v>
      </c>
      <c r="E19" s="1" t="s">
        <v>1980</v>
      </c>
      <c r="F19" s="1" t="s">
        <v>2631</v>
      </c>
      <c r="H19" s="1" t="s">
        <v>1193</v>
      </c>
      <c r="I19" s="1" t="s">
        <v>2632</v>
      </c>
      <c r="J19" s="1" t="s">
        <v>2633</v>
      </c>
      <c r="L19" s="1" t="s">
        <v>1195</v>
      </c>
      <c r="M19" s="1" t="s">
        <v>1196</v>
      </c>
      <c r="N19" s="2">
        <v>1</v>
      </c>
      <c r="O19" s="2">
        <v>0</v>
      </c>
      <c r="P19" s="2">
        <v>0</v>
      </c>
      <c r="Q19" s="2">
        <v>0</v>
      </c>
      <c r="R19" s="2">
        <v>0</v>
      </c>
      <c r="U19" s="1" t="s">
        <v>1438</v>
      </c>
      <c r="W19" s="1" t="s">
        <v>1198</v>
      </c>
      <c r="X19" s="1" t="s">
        <v>1447</v>
      </c>
      <c r="Y19" s="2">
        <v>1</v>
      </c>
      <c r="Z19" s="2">
        <v>0</v>
      </c>
      <c r="AA19" s="2">
        <v>0</v>
      </c>
      <c r="AB19" s="2">
        <v>0</v>
      </c>
      <c r="AC19" s="2">
        <v>0</v>
      </c>
      <c r="AD19" s="2">
        <v>0</v>
      </c>
      <c r="AE19" s="2">
        <v>0</v>
      </c>
      <c r="AF19" s="2">
        <v>0</v>
      </c>
      <c r="AG19" s="2">
        <v>0</v>
      </c>
      <c r="AI19" s="1" t="s">
        <v>1360</v>
      </c>
      <c r="AJ19" s="2">
        <v>100</v>
      </c>
      <c r="AK19" s="1" t="s">
        <v>1200</v>
      </c>
      <c r="AL19" s="1" t="s">
        <v>1201</v>
      </c>
      <c r="AN19" s="1" t="s">
        <v>1200</v>
      </c>
      <c r="AO19" s="1" t="s">
        <v>1202</v>
      </c>
      <c r="AP19" s="1" t="s">
        <v>1447</v>
      </c>
      <c r="AQ19" s="2">
        <v>1</v>
      </c>
      <c r="AR19" s="2">
        <v>0</v>
      </c>
      <c r="AS19" s="2">
        <v>0</v>
      </c>
      <c r="AT19" s="2">
        <v>0</v>
      </c>
      <c r="AU19" s="2">
        <v>0</v>
      </c>
      <c r="AV19" s="2">
        <v>0</v>
      </c>
      <c r="AW19" s="2">
        <v>0</v>
      </c>
      <c r="AX19" s="2">
        <v>0</v>
      </c>
      <c r="BI19" s="1" t="s">
        <v>1416</v>
      </c>
      <c r="BJ19" s="2">
        <v>1</v>
      </c>
      <c r="BK19" s="2">
        <v>0</v>
      </c>
      <c r="BL19" s="2">
        <v>0</v>
      </c>
      <c r="BM19" s="2">
        <v>0</v>
      </c>
      <c r="BN19" s="2">
        <v>0</v>
      </c>
      <c r="BO19" s="2">
        <v>0</v>
      </c>
      <c r="BP19" s="2">
        <v>0</v>
      </c>
      <c r="BQ19" s="2">
        <v>0</v>
      </c>
      <c r="BR19" s="2">
        <v>0</v>
      </c>
      <c r="BT19" s="1" t="s">
        <v>1199</v>
      </c>
      <c r="DK19" s="1" t="s">
        <v>1230</v>
      </c>
      <c r="DL19" s="2">
        <v>0</v>
      </c>
      <c r="DM19" s="2">
        <v>0</v>
      </c>
      <c r="DN19" s="2">
        <v>0</v>
      </c>
      <c r="DO19" s="2">
        <v>0</v>
      </c>
      <c r="DP19" s="2">
        <v>1</v>
      </c>
      <c r="DR19" s="1" t="s">
        <v>1364</v>
      </c>
      <c r="DS19" s="2">
        <v>1</v>
      </c>
      <c r="DT19" s="2">
        <v>1</v>
      </c>
      <c r="DU19" s="2">
        <v>0</v>
      </c>
      <c r="DV19" s="2">
        <v>0</v>
      </c>
      <c r="DW19" s="2">
        <v>0</v>
      </c>
      <c r="DX19" s="2">
        <v>0</v>
      </c>
      <c r="DY19" s="2">
        <v>0</v>
      </c>
      <c r="DZ19" s="2">
        <v>0</v>
      </c>
      <c r="EA19" s="2">
        <v>1</v>
      </c>
      <c r="EB19" s="2">
        <v>0</v>
      </c>
      <c r="EC19" s="2">
        <v>0</v>
      </c>
      <c r="ED19" s="2">
        <v>0</v>
      </c>
      <c r="EF19" s="1" t="s">
        <v>1230</v>
      </c>
      <c r="EG19" s="2">
        <v>0</v>
      </c>
      <c r="EH19" s="2">
        <v>0</v>
      </c>
      <c r="EI19" s="2">
        <v>0</v>
      </c>
      <c r="EJ19" s="2">
        <v>0</v>
      </c>
      <c r="EK19" s="2">
        <v>0</v>
      </c>
      <c r="EL19" s="2">
        <v>0</v>
      </c>
      <c r="EM19" s="2">
        <v>0</v>
      </c>
      <c r="EN19" s="2">
        <v>0</v>
      </c>
      <c r="EO19" s="2">
        <v>0</v>
      </c>
      <c r="EP19" s="2">
        <v>1</v>
      </c>
      <c r="EQ19" s="2">
        <v>0</v>
      </c>
      <c r="ER19" s="2">
        <v>0</v>
      </c>
      <c r="ET19" s="1" t="s">
        <v>1199</v>
      </c>
      <c r="GA19" s="1" t="s">
        <v>1563</v>
      </c>
      <c r="GB19" s="2">
        <v>0</v>
      </c>
      <c r="GC19" s="2">
        <v>0</v>
      </c>
      <c r="GD19" s="2">
        <v>1</v>
      </c>
      <c r="GE19" s="2">
        <v>0</v>
      </c>
      <c r="GF19" s="2">
        <v>0</v>
      </c>
      <c r="GG19" s="2">
        <v>0</v>
      </c>
      <c r="GH19" s="2">
        <v>1</v>
      </c>
      <c r="GI19" s="2">
        <v>0</v>
      </c>
      <c r="GJ19" s="2">
        <v>0</v>
      </c>
      <c r="GK19" s="2">
        <v>0</v>
      </c>
      <c r="GL19" s="2">
        <v>0</v>
      </c>
      <c r="GM19" s="2">
        <v>0</v>
      </c>
      <c r="GN19" s="2">
        <v>0</v>
      </c>
      <c r="NX19" s="1"/>
      <c r="AST19" s="1">
        <v>109319515</v>
      </c>
      <c r="ASU19" s="1" t="s">
        <v>2785</v>
      </c>
      <c r="ASW19" s="1">
        <v>44</v>
      </c>
    </row>
    <row r="20" spans="1:1193" x14ac:dyDescent="0.3">
      <c r="A20" s="1" t="s">
        <v>2786</v>
      </c>
      <c r="B20" s="1" t="s">
        <v>2787</v>
      </c>
      <c r="C20" s="1" t="s">
        <v>2788</v>
      </c>
      <c r="D20" s="1" t="s">
        <v>2631</v>
      </c>
      <c r="E20" s="1" t="s">
        <v>1980</v>
      </c>
      <c r="F20" s="1" t="s">
        <v>2631</v>
      </c>
      <c r="H20" s="1" t="s">
        <v>1193</v>
      </c>
      <c r="I20" s="1" t="s">
        <v>2632</v>
      </c>
      <c r="J20" s="1" t="s">
        <v>2633</v>
      </c>
      <c r="L20" s="1" t="s">
        <v>1195</v>
      </c>
      <c r="M20" s="1" t="s">
        <v>1196</v>
      </c>
      <c r="N20" s="2">
        <v>1</v>
      </c>
      <c r="O20" s="2">
        <v>0</v>
      </c>
      <c r="P20" s="2">
        <v>0</v>
      </c>
      <c r="Q20" s="2">
        <v>0</v>
      </c>
      <c r="R20" s="2">
        <v>0</v>
      </c>
      <c r="U20" s="1" t="s">
        <v>1371</v>
      </c>
      <c r="W20" s="1" t="s">
        <v>1200</v>
      </c>
      <c r="AI20" s="1" t="s">
        <v>1360</v>
      </c>
      <c r="AJ20" s="2">
        <v>150</v>
      </c>
      <c r="AK20" s="1" t="s">
        <v>1200</v>
      </c>
      <c r="AL20" s="1" t="s">
        <v>1201</v>
      </c>
      <c r="AN20" s="1" t="s">
        <v>1199</v>
      </c>
      <c r="BI20" s="1" t="s">
        <v>1294</v>
      </c>
      <c r="BJ20" s="2">
        <v>0</v>
      </c>
      <c r="BK20" s="2">
        <v>0</v>
      </c>
      <c r="BL20" s="2">
        <v>0</v>
      </c>
      <c r="BM20" s="2">
        <v>0</v>
      </c>
      <c r="BN20" s="2">
        <v>0</v>
      </c>
      <c r="BO20" s="2">
        <v>0</v>
      </c>
      <c r="BP20" s="2">
        <v>1</v>
      </c>
      <c r="BQ20" s="2">
        <v>0</v>
      </c>
      <c r="BR20" s="2">
        <v>0</v>
      </c>
      <c r="BT20" s="1" t="s">
        <v>1199</v>
      </c>
      <c r="DK20" s="1" t="s">
        <v>1601</v>
      </c>
      <c r="DL20" s="2">
        <v>0</v>
      </c>
      <c r="DM20" s="2">
        <v>0</v>
      </c>
      <c r="DN20" s="2">
        <v>0</v>
      </c>
      <c r="DO20" s="2">
        <v>0</v>
      </c>
      <c r="DP20" s="2">
        <v>1</v>
      </c>
      <c r="DQ20" s="1" t="s">
        <v>2789</v>
      </c>
      <c r="DR20" s="1" t="s">
        <v>1264</v>
      </c>
      <c r="DS20" s="2">
        <v>1</v>
      </c>
      <c r="DT20" s="2">
        <v>1</v>
      </c>
      <c r="DU20" s="2">
        <v>0</v>
      </c>
      <c r="DV20" s="2">
        <v>0</v>
      </c>
      <c r="DW20" s="2">
        <v>0</v>
      </c>
      <c r="DX20" s="2">
        <v>0</v>
      </c>
      <c r="DY20" s="2">
        <v>0</v>
      </c>
      <c r="DZ20" s="2">
        <v>0</v>
      </c>
      <c r="EA20" s="2">
        <v>0</v>
      </c>
      <c r="EB20" s="2">
        <v>0</v>
      </c>
      <c r="EC20" s="2">
        <v>0</v>
      </c>
      <c r="ED20" s="2">
        <v>0</v>
      </c>
      <c r="EF20" s="1" t="s">
        <v>1386</v>
      </c>
      <c r="EG20" s="2">
        <v>0</v>
      </c>
      <c r="EH20" s="2">
        <v>0</v>
      </c>
      <c r="EI20" s="2">
        <v>0</v>
      </c>
      <c r="EJ20" s="2">
        <v>0</v>
      </c>
      <c r="EK20" s="2">
        <v>0</v>
      </c>
      <c r="EL20" s="2">
        <v>0</v>
      </c>
      <c r="EM20" s="2">
        <v>0</v>
      </c>
      <c r="EN20" s="2">
        <v>0</v>
      </c>
      <c r="EO20" s="2">
        <v>1</v>
      </c>
      <c r="EP20" s="2">
        <v>0</v>
      </c>
      <c r="EQ20" s="2">
        <v>0</v>
      </c>
      <c r="ER20" s="2">
        <v>0</v>
      </c>
      <c r="ET20" s="1" t="s">
        <v>1199</v>
      </c>
      <c r="GA20" s="1" t="s">
        <v>2790</v>
      </c>
      <c r="GB20" s="2">
        <v>0</v>
      </c>
      <c r="GC20" s="2">
        <v>1</v>
      </c>
      <c r="GD20" s="2">
        <v>1</v>
      </c>
      <c r="GE20" s="2">
        <v>0</v>
      </c>
      <c r="GF20" s="2">
        <v>0</v>
      </c>
      <c r="GG20" s="2">
        <v>1</v>
      </c>
      <c r="GH20" s="2">
        <v>0</v>
      </c>
      <c r="GI20" s="2">
        <v>0</v>
      </c>
      <c r="GJ20" s="2">
        <v>0</v>
      </c>
      <c r="GK20" s="2">
        <v>0</v>
      </c>
      <c r="GL20" s="2">
        <v>0</v>
      </c>
      <c r="GM20" s="2">
        <v>0</v>
      </c>
      <c r="GN20" s="2">
        <v>0</v>
      </c>
      <c r="NX20" s="1"/>
      <c r="AST20" s="1">
        <v>109319550</v>
      </c>
      <c r="ASU20" s="1" t="s">
        <v>2791</v>
      </c>
      <c r="ASW20" s="1">
        <v>45</v>
      </c>
    </row>
    <row r="21" spans="1:1193" x14ac:dyDescent="0.3">
      <c r="A21" s="1" t="s">
        <v>2792</v>
      </c>
      <c r="B21" s="1" t="s">
        <v>2793</v>
      </c>
      <c r="C21" s="1" t="s">
        <v>2794</v>
      </c>
      <c r="D21" s="1" t="s">
        <v>2631</v>
      </c>
      <c r="E21" s="1" t="s">
        <v>1980</v>
      </c>
      <c r="F21" s="1" t="s">
        <v>2631</v>
      </c>
      <c r="H21" s="1" t="s">
        <v>1193</v>
      </c>
      <c r="I21" s="1" t="s">
        <v>2632</v>
      </c>
      <c r="J21" s="1" t="s">
        <v>2633</v>
      </c>
      <c r="L21" s="1" t="s">
        <v>1197</v>
      </c>
      <c r="M21" s="1" t="s">
        <v>1196</v>
      </c>
      <c r="N21" s="2">
        <v>1</v>
      </c>
      <c r="O21" s="2">
        <v>0</v>
      </c>
      <c r="P21" s="2">
        <v>0</v>
      </c>
      <c r="Q21" s="2">
        <v>0</v>
      </c>
      <c r="R21" s="2">
        <v>0</v>
      </c>
      <c r="S21" s="1" t="s">
        <v>2795</v>
      </c>
      <c r="U21" s="1" t="s">
        <v>1972</v>
      </c>
      <c r="W21" s="1" t="s">
        <v>1358</v>
      </c>
      <c r="X21" s="1" t="s">
        <v>2796</v>
      </c>
      <c r="Y21" s="2">
        <v>1</v>
      </c>
      <c r="Z21" s="2">
        <v>0</v>
      </c>
      <c r="AA21" s="2">
        <v>0</v>
      </c>
      <c r="AB21" s="2">
        <v>0</v>
      </c>
      <c r="AC21" s="2">
        <v>0</v>
      </c>
      <c r="AD21" s="2">
        <v>0</v>
      </c>
      <c r="AE21" s="2">
        <v>1</v>
      </c>
      <c r="AF21" s="2">
        <v>1</v>
      </c>
      <c r="AG21" s="2">
        <v>0</v>
      </c>
      <c r="AI21" s="1" t="s">
        <v>1360</v>
      </c>
      <c r="AJ21" s="2">
        <v>400</v>
      </c>
      <c r="AK21" s="1" t="s">
        <v>1200</v>
      </c>
      <c r="AL21" s="1" t="s">
        <v>1201</v>
      </c>
      <c r="AN21" s="1" t="s">
        <v>1221</v>
      </c>
      <c r="BI21" s="1" t="s">
        <v>1221</v>
      </c>
      <c r="BJ21" s="2">
        <v>0</v>
      </c>
      <c r="BK21" s="2">
        <v>0</v>
      </c>
      <c r="BL21" s="2">
        <v>0</v>
      </c>
      <c r="BM21" s="2">
        <v>0</v>
      </c>
      <c r="BN21" s="2">
        <v>0</v>
      </c>
      <c r="BO21" s="2">
        <v>0</v>
      </c>
      <c r="BP21" s="2">
        <v>0</v>
      </c>
      <c r="BQ21" s="2">
        <v>1</v>
      </c>
      <c r="BR21" s="2">
        <v>0</v>
      </c>
      <c r="BT21" s="1" t="s">
        <v>1199</v>
      </c>
      <c r="DK21" s="1" t="s">
        <v>1230</v>
      </c>
      <c r="DL21" s="2">
        <v>0</v>
      </c>
      <c r="DM21" s="2">
        <v>0</v>
      </c>
      <c r="DN21" s="2">
        <v>0</v>
      </c>
      <c r="DO21" s="2">
        <v>0</v>
      </c>
      <c r="DP21" s="2">
        <v>1</v>
      </c>
      <c r="DR21" s="1" t="s">
        <v>1364</v>
      </c>
      <c r="DS21" s="2">
        <v>1</v>
      </c>
      <c r="DT21" s="2">
        <v>1</v>
      </c>
      <c r="DU21" s="2">
        <v>0</v>
      </c>
      <c r="DV21" s="2">
        <v>0</v>
      </c>
      <c r="DW21" s="2">
        <v>0</v>
      </c>
      <c r="DX21" s="2">
        <v>0</v>
      </c>
      <c r="DY21" s="2">
        <v>0</v>
      </c>
      <c r="DZ21" s="2">
        <v>0</v>
      </c>
      <c r="EA21" s="2">
        <v>1</v>
      </c>
      <c r="EB21" s="2">
        <v>0</v>
      </c>
      <c r="EC21" s="2">
        <v>0</v>
      </c>
      <c r="ED21" s="2">
        <v>0</v>
      </c>
      <c r="EF21" s="1" t="s">
        <v>1230</v>
      </c>
      <c r="EG21" s="2">
        <v>0</v>
      </c>
      <c r="EH21" s="2">
        <v>0</v>
      </c>
      <c r="EI21" s="2">
        <v>0</v>
      </c>
      <c r="EJ21" s="2">
        <v>0</v>
      </c>
      <c r="EK21" s="2">
        <v>0</v>
      </c>
      <c r="EL21" s="2">
        <v>0</v>
      </c>
      <c r="EM21" s="2">
        <v>0</v>
      </c>
      <c r="EN21" s="2">
        <v>0</v>
      </c>
      <c r="EO21" s="2">
        <v>0</v>
      </c>
      <c r="EP21" s="2">
        <v>1</v>
      </c>
      <c r="EQ21" s="2">
        <v>0</v>
      </c>
      <c r="ER21" s="2">
        <v>0</v>
      </c>
      <c r="ET21" s="1" t="s">
        <v>1199</v>
      </c>
      <c r="GA21" s="1" t="s">
        <v>2797</v>
      </c>
      <c r="GB21" s="2">
        <v>0</v>
      </c>
      <c r="GC21" s="2">
        <v>1</v>
      </c>
      <c r="GD21" s="2">
        <v>1</v>
      </c>
      <c r="GE21" s="2">
        <v>0</v>
      </c>
      <c r="GF21" s="2">
        <v>1</v>
      </c>
      <c r="GG21" s="2">
        <v>1</v>
      </c>
      <c r="GH21" s="2">
        <v>0</v>
      </c>
      <c r="GI21" s="2">
        <v>1</v>
      </c>
      <c r="GJ21" s="2">
        <v>0</v>
      </c>
      <c r="GK21" s="2">
        <v>0</v>
      </c>
      <c r="GL21" s="2">
        <v>0</v>
      </c>
      <c r="GM21" s="2">
        <v>0</v>
      </c>
      <c r="GN21" s="2">
        <v>0</v>
      </c>
      <c r="NX21" s="1"/>
      <c r="AST21" s="1">
        <v>109319607</v>
      </c>
      <c r="ASU21" s="1" t="s">
        <v>2798</v>
      </c>
      <c r="ASW21" s="1">
        <v>46</v>
      </c>
    </row>
    <row r="22" spans="1:1193" x14ac:dyDescent="0.3">
      <c r="A22" s="1" t="s">
        <v>2799</v>
      </c>
      <c r="B22" s="1" t="s">
        <v>2800</v>
      </c>
      <c r="C22" s="1" t="s">
        <v>2801</v>
      </c>
      <c r="D22" s="1" t="s">
        <v>2631</v>
      </c>
      <c r="E22" s="1" t="s">
        <v>1980</v>
      </c>
      <c r="F22" s="1" t="s">
        <v>2631</v>
      </c>
      <c r="H22" s="1" t="s">
        <v>1193</v>
      </c>
      <c r="I22" s="1" t="s">
        <v>2632</v>
      </c>
      <c r="J22" s="1" t="s">
        <v>2633</v>
      </c>
      <c r="L22" s="1" t="s">
        <v>1197</v>
      </c>
      <c r="M22" s="1" t="s">
        <v>1196</v>
      </c>
      <c r="N22" s="2">
        <v>1</v>
      </c>
      <c r="O22" s="2">
        <v>0</v>
      </c>
      <c r="P22" s="2">
        <v>0</v>
      </c>
      <c r="Q22" s="2">
        <v>0</v>
      </c>
      <c r="R22" s="2">
        <v>0</v>
      </c>
      <c r="U22" s="1" t="s">
        <v>1972</v>
      </c>
      <c r="W22" s="1" t="s">
        <v>1372</v>
      </c>
      <c r="X22" s="1" t="s">
        <v>1359</v>
      </c>
      <c r="Y22" s="2">
        <v>1</v>
      </c>
      <c r="Z22" s="2">
        <v>0</v>
      </c>
      <c r="AA22" s="2">
        <v>0</v>
      </c>
      <c r="AB22" s="2">
        <v>0</v>
      </c>
      <c r="AC22" s="2">
        <v>0</v>
      </c>
      <c r="AD22" s="2">
        <v>0</v>
      </c>
      <c r="AE22" s="2">
        <v>0</v>
      </c>
      <c r="AF22" s="2">
        <v>1</v>
      </c>
      <c r="AG22" s="2">
        <v>0</v>
      </c>
      <c r="AI22" s="1" t="s">
        <v>1360</v>
      </c>
      <c r="AJ22" s="2">
        <v>500</v>
      </c>
      <c r="AK22" s="1" t="s">
        <v>1200</v>
      </c>
      <c r="AL22" s="1" t="s">
        <v>1201</v>
      </c>
      <c r="AN22" s="1" t="s">
        <v>1200</v>
      </c>
      <c r="AO22" s="1" t="s">
        <v>1202</v>
      </c>
      <c r="AP22" s="1" t="s">
        <v>1517</v>
      </c>
      <c r="AQ22" s="2">
        <v>0</v>
      </c>
      <c r="AR22" s="2">
        <v>0</v>
      </c>
      <c r="AS22" s="2">
        <v>1</v>
      </c>
      <c r="AT22" s="2">
        <v>0</v>
      </c>
      <c r="AU22" s="2">
        <v>0</v>
      </c>
      <c r="AV22" s="2">
        <v>0</v>
      </c>
      <c r="AW22" s="2">
        <v>0</v>
      </c>
      <c r="AX22" s="2">
        <v>0</v>
      </c>
      <c r="BI22" s="1" t="s">
        <v>2212</v>
      </c>
      <c r="BJ22" s="2">
        <v>0</v>
      </c>
      <c r="BK22" s="2">
        <v>0</v>
      </c>
      <c r="BL22" s="2">
        <v>0</v>
      </c>
      <c r="BM22" s="2">
        <v>1</v>
      </c>
      <c r="BN22" s="2">
        <v>0</v>
      </c>
      <c r="BO22" s="2">
        <v>0</v>
      </c>
      <c r="BP22" s="2">
        <v>0</v>
      </c>
      <c r="BQ22" s="2">
        <v>0</v>
      </c>
      <c r="BR22" s="2">
        <v>0</v>
      </c>
      <c r="BT22" s="1" t="s">
        <v>1199</v>
      </c>
      <c r="DK22" s="1" t="s">
        <v>1230</v>
      </c>
      <c r="DL22" s="2">
        <v>0</v>
      </c>
      <c r="DM22" s="2">
        <v>0</v>
      </c>
      <c r="DN22" s="2">
        <v>0</v>
      </c>
      <c r="DO22" s="2">
        <v>0</v>
      </c>
      <c r="DP22" s="2">
        <v>1</v>
      </c>
      <c r="DR22" s="1" t="s">
        <v>1364</v>
      </c>
      <c r="DS22" s="2">
        <v>1</v>
      </c>
      <c r="DT22" s="2">
        <v>1</v>
      </c>
      <c r="DU22" s="2">
        <v>0</v>
      </c>
      <c r="DV22" s="2">
        <v>0</v>
      </c>
      <c r="DW22" s="2">
        <v>0</v>
      </c>
      <c r="DX22" s="2">
        <v>0</v>
      </c>
      <c r="DY22" s="2">
        <v>0</v>
      </c>
      <c r="DZ22" s="2">
        <v>0</v>
      </c>
      <c r="EA22" s="2">
        <v>1</v>
      </c>
      <c r="EB22" s="2">
        <v>0</v>
      </c>
      <c r="EC22" s="2">
        <v>0</v>
      </c>
      <c r="ED22" s="2">
        <v>0</v>
      </c>
      <c r="EF22" s="1" t="s">
        <v>1467</v>
      </c>
      <c r="EG22" s="2">
        <v>0</v>
      </c>
      <c r="EH22" s="2">
        <v>0</v>
      </c>
      <c r="EI22" s="2">
        <v>0</v>
      </c>
      <c r="EJ22" s="2">
        <v>1</v>
      </c>
      <c r="EK22" s="2">
        <v>0</v>
      </c>
      <c r="EL22" s="2">
        <v>0</v>
      </c>
      <c r="EM22" s="2">
        <v>0</v>
      </c>
      <c r="EN22" s="2">
        <v>0</v>
      </c>
      <c r="EO22" s="2">
        <v>0</v>
      </c>
      <c r="EP22" s="2">
        <v>0</v>
      </c>
      <c r="EQ22" s="2">
        <v>0</v>
      </c>
      <c r="ER22" s="2">
        <v>0</v>
      </c>
      <c r="ET22" s="1" t="s">
        <v>1199</v>
      </c>
      <c r="GA22" s="1" t="s">
        <v>2802</v>
      </c>
      <c r="GB22" s="2">
        <v>0</v>
      </c>
      <c r="GC22" s="2">
        <v>1</v>
      </c>
      <c r="GD22" s="2">
        <v>1</v>
      </c>
      <c r="GE22" s="2">
        <v>0</v>
      </c>
      <c r="GF22" s="2">
        <v>1</v>
      </c>
      <c r="GG22" s="2">
        <v>1</v>
      </c>
      <c r="GH22" s="2">
        <v>0</v>
      </c>
      <c r="GI22" s="2">
        <v>0</v>
      </c>
      <c r="GJ22" s="2">
        <v>1</v>
      </c>
      <c r="GK22" s="2">
        <v>0</v>
      </c>
      <c r="GL22" s="2">
        <v>0</v>
      </c>
      <c r="GM22" s="2">
        <v>0</v>
      </c>
      <c r="GN22" s="2">
        <v>0</v>
      </c>
      <c r="NX22" s="1"/>
      <c r="AST22" s="1">
        <v>109319669</v>
      </c>
      <c r="ASU22" s="1" t="s">
        <v>2803</v>
      </c>
      <c r="ASW22" s="1">
        <v>47</v>
      </c>
    </row>
    <row r="23" spans="1:1193" x14ac:dyDescent="0.3">
      <c r="A23" s="1" t="s">
        <v>2804</v>
      </c>
      <c r="B23" s="1" t="s">
        <v>2805</v>
      </c>
      <c r="C23" s="1" t="s">
        <v>2806</v>
      </c>
      <c r="D23" s="1" t="s">
        <v>2683</v>
      </c>
      <c r="E23" s="1" t="s">
        <v>1980</v>
      </c>
      <c r="F23" s="1" t="s">
        <v>2683</v>
      </c>
      <c r="H23" s="1" t="s">
        <v>1193</v>
      </c>
      <c r="I23" s="1" t="s">
        <v>2632</v>
      </c>
      <c r="J23" s="1" t="s">
        <v>2633</v>
      </c>
      <c r="L23" s="1" t="s">
        <v>1212</v>
      </c>
      <c r="M23" s="1" t="s">
        <v>1213</v>
      </c>
      <c r="N23" s="2">
        <v>0</v>
      </c>
      <c r="O23" s="2">
        <v>0</v>
      </c>
      <c r="P23" s="2">
        <v>0</v>
      </c>
      <c r="Q23" s="2">
        <v>0</v>
      </c>
      <c r="R23" s="2">
        <v>1</v>
      </c>
      <c r="NX23" s="1"/>
      <c r="AIO23" s="1" t="s">
        <v>2807</v>
      </c>
      <c r="AIP23" s="2">
        <v>1</v>
      </c>
      <c r="AIQ23" s="2">
        <v>1</v>
      </c>
      <c r="AIR23" s="2">
        <v>1</v>
      </c>
      <c r="AIS23" s="2">
        <v>1</v>
      </c>
      <c r="AIT23" s="2">
        <v>1</v>
      </c>
      <c r="AIU23" s="2">
        <v>1</v>
      </c>
      <c r="AIV23" s="2">
        <v>1</v>
      </c>
      <c r="AIW23" s="2">
        <v>0</v>
      </c>
      <c r="AIY23" s="1" t="s">
        <v>2808</v>
      </c>
      <c r="AIZ23" s="1" t="s">
        <v>2809</v>
      </c>
      <c r="AJA23" s="2">
        <v>0</v>
      </c>
      <c r="AJB23" s="2">
        <v>0</v>
      </c>
      <c r="AJC23" s="2">
        <v>1</v>
      </c>
      <c r="AJD23" s="2">
        <v>1</v>
      </c>
      <c r="AJE23" s="2">
        <v>0</v>
      </c>
      <c r="AJF23" s="2">
        <v>0</v>
      </c>
      <c r="AJG23" s="2">
        <v>0</v>
      </c>
      <c r="AJI23" s="1" t="s">
        <v>1244</v>
      </c>
      <c r="AJJ23" s="2">
        <v>1</v>
      </c>
      <c r="AJK23" s="2">
        <v>1</v>
      </c>
      <c r="AJL23" s="2">
        <v>1</v>
      </c>
      <c r="AJM23" s="2">
        <v>1</v>
      </c>
      <c r="AJN23" s="2">
        <v>1</v>
      </c>
      <c r="AJO23" s="2">
        <v>1</v>
      </c>
      <c r="AJP23" s="2">
        <v>1</v>
      </c>
      <c r="AJQ23" s="1" t="s">
        <v>1215</v>
      </c>
      <c r="AJR23" s="2">
        <v>0</v>
      </c>
      <c r="AJS23" s="2">
        <v>1</v>
      </c>
      <c r="AJT23" s="2">
        <v>0</v>
      </c>
      <c r="AJU23" s="2">
        <v>0</v>
      </c>
      <c r="AJV23" s="2">
        <v>0</v>
      </c>
      <c r="AJX23" s="1" t="s">
        <v>1199</v>
      </c>
      <c r="AJY23" s="1" t="s">
        <v>1200</v>
      </c>
      <c r="AKF23" s="1" t="s">
        <v>1199</v>
      </c>
      <c r="AKP23" s="2">
        <v>250</v>
      </c>
      <c r="AKQ23" s="1" t="s">
        <v>1200</v>
      </c>
      <c r="AKR23" s="1" t="s">
        <v>1202</v>
      </c>
      <c r="AKS23" s="1" t="s">
        <v>2476</v>
      </c>
      <c r="AKT23" s="2">
        <v>1</v>
      </c>
      <c r="AKU23" s="2">
        <v>0</v>
      </c>
      <c r="AKV23" s="2">
        <v>0</v>
      </c>
      <c r="AKW23" s="2">
        <v>0</v>
      </c>
      <c r="AKX23" s="2">
        <v>0</v>
      </c>
      <c r="AKY23" s="2">
        <v>0</v>
      </c>
      <c r="AKZ23" s="2">
        <v>0</v>
      </c>
      <c r="ALA23" s="2">
        <v>0</v>
      </c>
      <c r="ALB23" s="2">
        <v>0</v>
      </c>
      <c r="ALP23" s="1" t="s">
        <v>1200</v>
      </c>
      <c r="ALQ23" s="2">
        <v>30</v>
      </c>
      <c r="ALR23" s="1" t="s">
        <v>2003</v>
      </c>
      <c r="ALS23" s="2">
        <v>1</v>
      </c>
      <c r="ALT23" s="2">
        <v>1</v>
      </c>
      <c r="ALU23" s="2">
        <v>0</v>
      </c>
      <c r="ALV23" s="2">
        <v>0</v>
      </c>
      <c r="ALW23" s="2">
        <v>0</v>
      </c>
      <c r="ALX23" s="2">
        <v>0</v>
      </c>
      <c r="ALY23" s="2">
        <v>0</v>
      </c>
      <c r="ALZ23" s="2">
        <v>0</v>
      </c>
      <c r="AMB23" s="1" t="s">
        <v>1197</v>
      </c>
      <c r="AMC23" s="1" t="s">
        <v>2810</v>
      </c>
      <c r="AMD23" s="1" t="s">
        <v>1249</v>
      </c>
      <c r="AMG23" s="1" t="s">
        <v>2003</v>
      </c>
      <c r="AMH23" s="2">
        <v>1</v>
      </c>
      <c r="AMI23" s="2">
        <v>1</v>
      </c>
      <c r="AMJ23" s="2">
        <v>0</v>
      </c>
      <c r="AMK23" s="2">
        <v>0</v>
      </c>
      <c r="AML23" s="2">
        <v>0</v>
      </c>
      <c r="AMM23" s="2">
        <v>0</v>
      </c>
      <c r="AMN23" s="2">
        <v>0</v>
      </c>
      <c r="AMO23" s="2">
        <v>0</v>
      </c>
      <c r="AMQ23" s="1" t="s">
        <v>1197</v>
      </c>
      <c r="AMR23" s="1" t="s">
        <v>2811</v>
      </c>
      <c r="AMS23" s="1" t="s">
        <v>1249</v>
      </c>
      <c r="AMV23" s="1" t="s">
        <v>1987</v>
      </c>
      <c r="AMX23" s="1" t="s">
        <v>1200</v>
      </c>
      <c r="AMY23" s="1" t="s">
        <v>1202</v>
      </c>
      <c r="AMZ23" s="1" t="s">
        <v>2004</v>
      </c>
      <c r="ANA23" s="2">
        <v>1</v>
      </c>
      <c r="ANB23" s="2">
        <v>1</v>
      </c>
      <c r="ANC23" s="2">
        <v>0</v>
      </c>
      <c r="AND23" s="2">
        <v>0</v>
      </c>
      <c r="ANE23" s="2">
        <v>0</v>
      </c>
      <c r="ANF23" s="2">
        <v>0</v>
      </c>
      <c r="ANG23" s="2">
        <v>0</v>
      </c>
      <c r="ANR23" s="1" t="s">
        <v>1200</v>
      </c>
      <c r="ANS23" s="1" t="s">
        <v>2812</v>
      </c>
      <c r="ANT23" s="2">
        <v>0</v>
      </c>
      <c r="ANU23" s="2">
        <v>0</v>
      </c>
      <c r="ANV23" s="2">
        <v>0</v>
      </c>
      <c r="ANW23" s="2">
        <v>0</v>
      </c>
      <c r="ANX23" s="2">
        <v>1</v>
      </c>
      <c r="ANY23" s="2">
        <v>0</v>
      </c>
      <c r="ANZ23" s="2">
        <v>0</v>
      </c>
      <c r="AOB23" s="1" t="s">
        <v>1229</v>
      </c>
      <c r="AOC23" s="2">
        <v>0</v>
      </c>
      <c r="AOD23" s="2">
        <v>1</v>
      </c>
      <c r="AOE23" s="2">
        <v>0</v>
      </c>
      <c r="AOF23" s="2">
        <v>0</v>
      </c>
      <c r="AOG23" s="2">
        <v>0</v>
      </c>
      <c r="AOH23" s="2">
        <v>0</v>
      </c>
      <c r="AOI23" s="2">
        <v>0</v>
      </c>
      <c r="AOJ23" s="2">
        <v>0</v>
      </c>
      <c r="AOK23" s="2">
        <v>0</v>
      </c>
      <c r="AOM23" s="1" t="s">
        <v>1229</v>
      </c>
      <c r="AON23" s="2">
        <v>1</v>
      </c>
      <c r="AOO23" s="2">
        <v>0</v>
      </c>
      <c r="AOP23" s="2">
        <v>0</v>
      </c>
      <c r="AOQ23" s="2">
        <v>0</v>
      </c>
      <c r="AOR23" s="2">
        <v>0</v>
      </c>
      <c r="AOS23" s="2">
        <v>0</v>
      </c>
      <c r="AOT23" s="2">
        <v>0</v>
      </c>
      <c r="AOV23" s="1" t="s">
        <v>1199</v>
      </c>
      <c r="APF23" s="1" t="s">
        <v>1200</v>
      </c>
      <c r="APG23" s="2">
        <v>1500</v>
      </c>
      <c r="APH23" s="1" t="s">
        <v>1590</v>
      </c>
      <c r="API23" s="2">
        <v>1</v>
      </c>
      <c r="APJ23" s="2">
        <v>0</v>
      </c>
      <c r="APK23" s="2">
        <v>0</v>
      </c>
      <c r="APL23" s="2">
        <v>0</v>
      </c>
      <c r="APM23" s="2">
        <v>0</v>
      </c>
      <c r="APN23" s="2">
        <v>0</v>
      </c>
      <c r="APP23" s="1" t="s">
        <v>1200</v>
      </c>
      <c r="APQ23" s="1" t="s">
        <v>1230</v>
      </c>
      <c r="APR23" s="2">
        <v>0</v>
      </c>
      <c r="APS23" s="2">
        <v>0</v>
      </c>
      <c r="APT23" s="2">
        <v>0</v>
      </c>
      <c r="APU23" s="2">
        <v>0</v>
      </c>
      <c r="APV23" s="2">
        <v>1</v>
      </c>
      <c r="APX23" s="1" t="s">
        <v>1229</v>
      </c>
      <c r="APY23" s="2">
        <v>1</v>
      </c>
      <c r="APZ23" s="2">
        <v>0</v>
      </c>
      <c r="AQA23" s="2">
        <v>0</v>
      </c>
      <c r="AQB23" s="2">
        <v>0</v>
      </c>
      <c r="AQC23" s="2">
        <v>0</v>
      </c>
      <c r="AQD23" s="2">
        <v>0</v>
      </c>
      <c r="AQE23" s="2">
        <v>0</v>
      </c>
      <c r="AQF23" s="2">
        <v>0</v>
      </c>
      <c r="AQG23" s="2">
        <v>0</v>
      </c>
      <c r="AQH23" s="2">
        <v>0</v>
      </c>
      <c r="AQI23" s="2">
        <v>0</v>
      </c>
      <c r="AQJ23" s="2">
        <v>0</v>
      </c>
      <c r="AQL23" s="1" t="s">
        <v>2813</v>
      </c>
      <c r="AQM23" s="2">
        <v>1</v>
      </c>
      <c r="AQN23" s="2">
        <v>1</v>
      </c>
      <c r="AQO23" s="2">
        <v>0</v>
      </c>
      <c r="AQP23" s="2">
        <v>0</v>
      </c>
      <c r="AQQ23" s="2">
        <v>0</v>
      </c>
      <c r="AQR23" s="2">
        <v>0</v>
      </c>
      <c r="AQS23" s="2">
        <v>0</v>
      </c>
      <c r="AQT23" s="2">
        <v>0</v>
      </c>
      <c r="AQU23" s="2">
        <v>0</v>
      </c>
      <c r="AQV23" s="2">
        <v>0</v>
      </c>
      <c r="AQW23" s="2">
        <v>0</v>
      </c>
      <c r="AQX23" s="2">
        <v>0</v>
      </c>
      <c r="AQY23" s="2">
        <v>0</v>
      </c>
      <c r="AQZ23" s="2">
        <v>0</v>
      </c>
      <c r="ARA23" s="2">
        <v>0</v>
      </c>
      <c r="ARB23" s="2">
        <v>0</v>
      </c>
      <c r="ARC23" s="2">
        <v>0</v>
      </c>
      <c r="ARE23" s="1" t="s">
        <v>1199</v>
      </c>
      <c r="ASI23" s="1" t="s">
        <v>2814</v>
      </c>
      <c r="ASJ23" s="2">
        <v>1</v>
      </c>
      <c r="ASK23" s="2">
        <v>1</v>
      </c>
      <c r="ASL23" s="2">
        <v>1</v>
      </c>
      <c r="ASM23" s="2">
        <v>1</v>
      </c>
      <c r="ASN23" s="2">
        <v>1</v>
      </c>
      <c r="ASO23" s="2">
        <v>0</v>
      </c>
      <c r="ASP23" s="2">
        <v>0</v>
      </c>
      <c r="ASQ23" s="2">
        <v>0</v>
      </c>
      <c r="ASR23" s="2">
        <v>0</v>
      </c>
      <c r="AST23" s="1">
        <v>109319719</v>
      </c>
      <c r="ASU23" s="1" t="s">
        <v>2718</v>
      </c>
      <c r="ASW23" s="1">
        <v>48</v>
      </c>
    </row>
    <row r="24" spans="1:1193" x14ac:dyDescent="0.3">
      <c r="A24" s="1" t="s">
        <v>2815</v>
      </c>
      <c r="B24" s="1" t="s">
        <v>2816</v>
      </c>
      <c r="C24" s="1" t="s">
        <v>2817</v>
      </c>
      <c r="D24" s="1" t="s">
        <v>2683</v>
      </c>
      <c r="E24" s="1" t="s">
        <v>1980</v>
      </c>
      <c r="F24" s="1" t="s">
        <v>2683</v>
      </c>
      <c r="H24" s="1" t="s">
        <v>1193</v>
      </c>
      <c r="I24" s="1" t="s">
        <v>2632</v>
      </c>
      <c r="J24" s="1" t="s">
        <v>2633</v>
      </c>
      <c r="L24" s="1" t="s">
        <v>1212</v>
      </c>
      <c r="M24" s="1" t="s">
        <v>1213</v>
      </c>
      <c r="N24" s="2">
        <v>0</v>
      </c>
      <c r="O24" s="2">
        <v>0</v>
      </c>
      <c r="P24" s="2">
        <v>0</v>
      </c>
      <c r="Q24" s="2">
        <v>0</v>
      </c>
      <c r="R24" s="2">
        <v>1</v>
      </c>
      <c r="NX24" s="1"/>
      <c r="AIO24" s="1" t="s">
        <v>2818</v>
      </c>
      <c r="AIP24" s="2">
        <v>1</v>
      </c>
      <c r="AIQ24" s="2">
        <v>1</v>
      </c>
      <c r="AIR24" s="2">
        <v>1</v>
      </c>
      <c r="AIS24" s="2">
        <v>1</v>
      </c>
      <c r="AIT24" s="2">
        <v>1</v>
      </c>
      <c r="AIU24" s="2">
        <v>0</v>
      </c>
      <c r="AIV24" s="2">
        <v>0</v>
      </c>
      <c r="AIW24" s="2">
        <v>0</v>
      </c>
      <c r="AIY24" s="1" t="s">
        <v>1200</v>
      </c>
      <c r="AJI24" s="1" t="s">
        <v>1244</v>
      </c>
      <c r="AJJ24" s="2">
        <v>1</v>
      </c>
      <c r="AJK24" s="2">
        <v>1</v>
      </c>
      <c r="AJL24" s="2">
        <v>1</v>
      </c>
      <c r="AJM24" s="2">
        <v>1</v>
      </c>
      <c r="AJN24" s="2">
        <v>1</v>
      </c>
      <c r="AJO24" s="2">
        <v>1</v>
      </c>
      <c r="AJP24" s="2">
        <v>1</v>
      </c>
      <c r="AJQ24" s="1" t="s">
        <v>1215</v>
      </c>
      <c r="AJR24" s="2">
        <v>0</v>
      </c>
      <c r="AJS24" s="2">
        <v>1</v>
      </c>
      <c r="AJT24" s="2">
        <v>0</v>
      </c>
      <c r="AJU24" s="2">
        <v>0</v>
      </c>
      <c r="AJV24" s="2">
        <v>0</v>
      </c>
      <c r="AJX24" s="1" t="s">
        <v>1199</v>
      </c>
      <c r="AJY24" s="1" t="s">
        <v>1200</v>
      </c>
      <c r="AKF24" s="1" t="s">
        <v>1199</v>
      </c>
      <c r="AKP24" s="2">
        <v>200</v>
      </c>
      <c r="AKQ24" s="1" t="s">
        <v>1200</v>
      </c>
      <c r="AKR24" s="1" t="s">
        <v>1216</v>
      </c>
      <c r="ALD24" s="1" t="s">
        <v>2819</v>
      </c>
      <c r="ALE24" s="2">
        <v>1</v>
      </c>
      <c r="ALF24" s="2">
        <v>0</v>
      </c>
      <c r="ALG24" s="2">
        <v>1</v>
      </c>
      <c r="ALH24" s="2">
        <v>0</v>
      </c>
      <c r="ALI24" s="2">
        <v>0</v>
      </c>
      <c r="ALJ24" s="2">
        <v>0</v>
      </c>
      <c r="ALK24" s="2">
        <v>0</v>
      </c>
      <c r="ALL24" s="2">
        <v>1</v>
      </c>
      <c r="ALM24" s="2">
        <v>0</v>
      </c>
      <c r="ALN24" s="2">
        <v>0</v>
      </c>
      <c r="ALP24" s="1" t="s">
        <v>1199</v>
      </c>
      <c r="ALR24" s="1" t="s">
        <v>2003</v>
      </c>
      <c r="ALS24" s="2">
        <v>1</v>
      </c>
      <c r="ALT24" s="2">
        <v>1</v>
      </c>
      <c r="ALU24" s="2">
        <v>0</v>
      </c>
      <c r="ALV24" s="2">
        <v>0</v>
      </c>
      <c r="ALW24" s="2">
        <v>0</v>
      </c>
      <c r="ALX24" s="2">
        <v>0</v>
      </c>
      <c r="ALY24" s="2">
        <v>0</v>
      </c>
      <c r="ALZ24" s="2">
        <v>0</v>
      </c>
      <c r="AMB24" s="1" t="s">
        <v>2056</v>
      </c>
      <c r="AMD24" s="1" t="s">
        <v>1986</v>
      </c>
      <c r="AMG24" s="1" t="s">
        <v>2003</v>
      </c>
      <c r="AMH24" s="2">
        <v>1</v>
      </c>
      <c r="AMI24" s="2">
        <v>1</v>
      </c>
      <c r="AMJ24" s="2">
        <v>0</v>
      </c>
      <c r="AMK24" s="2">
        <v>0</v>
      </c>
      <c r="AML24" s="2">
        <v>0</v>
      </c>
      <c r="AMM24" s="2">
        <v>0</v>
      </c>
      <c r="AMN24" s="2">
        <v>0</v>
      </c>
      <c r="AMO24" s="2">
        <v>0</v>
      </c>
      <c r="AMQ24" s="1" t="s">
        <v>2056</v>
      </c>
      <c r="AMS24" s="1" t="s">
        <v>1986</v>
      </c>
      <c r="AMV24" s="1" t="s">
        <v>1587</v>
      </c>
      <c r="AMX24" s="1" t="s">
        <v>1199</v>
      </c>
      <c r="ANR24" s="1" t="s">
        <v>1200</v>
      </c>
      <c r="ANS24" s="1" t="s">
        <v>1229</v>
      </c>
      <c r="ANT24" s="2">
        <v>1</v>
      </c>
      <c r="ANU24" s="2">
        <v>0</v>
      </c>
      <c r="ANV24" s="2">
        <v>0</v>
      </c>
      <c r="ANW24" s="2">
        <v>0</v>
      </c>
      <c r="ANX24" s="2">
        <v>0</v>
      </c>
      <c r="ANY24" s="2">
        <v>0</v>
      </c>
      <c r="ANZ24" s="2">
        <v>0</v>
      </c>
      <c r="AOB24" s="1" t="s">
        <v>1229</v>
      </c>
      <c r="AOC24" s="2">
        <v>0</v>
      </c>
      <c r="AOD24" s="2">
        <v>1</v>
      </c>
      <c r="AOE24" s="2">
        <v>0</v>
      </c>
      <c r="AOF24" s="2">
        <v>0</v>
      </c>
      <c r="AOG24" s="2">
        <v>0</v>
      </c>
      <c r="AOH24" s="2">
        <v>0</v>
      </c>
      <c r="AOI24" s="2">
        <v>0</v>
      </c>
      <c r="AOJ24" s="2">
        <v>0</v>
      </c>
      <c r="AOK24" s="2">
        <v>0</v>
      </c>
      <c r="AOM24" s="1" t="s">
        <v>1229</v>
      </c>
      <c r="AON24" s="2">
        <v>1</v>
      </c>
      <c r="AOO24" s="2">
        <v>0</v>
      </c>
      <c r="AOP24" s="2">
        <v>0</v>
      </c>
      <c r="AOQ24" s="2">
        <v>0</v>
      </c>
      <c r="AOR24" s="2">
        <v>0</v>
      </c>
      <c r="AOS24" s="2">
        <v>0</v>
      </c>
      <c r="AOT24" s="2">
        <v>0</v>
      </c>
      <c r="AOV24" s="1" t="s">
        <v>1200</v>
      </c>
      <c r="AOW24" s="1" t="s">
        <v>2478</v>
      </c>
      <c r="AOX24" s="2">
        <v>0</v>
      </c>
      <c r="AOY24" s="2">
        <v>1</v>
      </c>
      <c r="AOZ24" s="2">
        <v>0</v>
      </c>
      <c r="APA24" s="2">
        <v>0</v>
      </c>
      <c r="APB24" s="2">
        <v>0</v>
      </c>
      <c r="APC24" s="2">
        <v>0</v>
      </c>
      <c r="APD24" s="2">
        <v>0</v>
      </c>
      <c r="APF24" s="1" t="s">
        <v>1199</v>
      </c>
      <c r="APQ24" s="1" t="s">
        <v>1230</v>
      </c>
      <c r="APR24" s="2">
        <v>0</v>
      </c>
      <c r="APS24" s="2">
        <v>0</v>
      </c>
      <c r="APT24" s="2">
        <v>0</v>
      </c>
      <c r="APU24" s="2">
        <v>0</v>
      </c>
      <c r="APV24" s="2">
        <v>1</v>
      </c>
      <c r="APX24" s="1" t="s">
        <v>1229</v>
      </c>
      <c r="APY24" s="2">
        <v>1</v>
      </c>
      <c r="APZ24" s="2">
        <v>0</v>
      </c>
      <c r="AQA24" s="2">
        <v>0</v>
      </c>
      <c r="AQB24" s="2">
        <v>0</v>
      </c>
      <c r="AQC24" s="2">
        <v>0</v>
      </c>
      <c r="AQD24" s="2">
        <v>0</v>
      </c>
      <c r="AQE24" s="2">
        <v>0</v>
      </c>
      <c r="AQF24" s="2">
        <v>0</v>
      </c>
      <c r="AQG24" s="2">
        <v>0</v>
      </c>
      <c r="AQH24" s="2">
        <v>0</v>
      </c>
      <c r="AQI24" s="2">
        <v>0</v>
      </c>
      <c r="AQJ24" s="2">
        <v>0</v>
      </c>
      <c r="AQL24" s="1" t="s">
        <v>2012</v>
      </c>
      <c r="AQM24" s="2">
        <v>1</v>
      </c>
      <c r="AQN24" s="2">
        <v>0</v>
      </c>
      <c r="AQO24" s="2">
        <v>0</v>
      </c>
      <c r="AQP24" s="2">
        <v>1</v>
      </c>
      <c r="AQQ24" s="2">
        <v>1</v>
      </c>
      <c r="AQR24" s="2">
        <v>0</v>
      </c>
      <c r="AQS24" s="2">
        <v>0</v>
      </c>
      <c r="AQT24" s="2">
        <v>0</v>
      </c>
      <c r="AQU24" s="2">
        <v>0</v>
      </c>
      <c r="AQV24" s="2">
        <v>0</v>
      </c>
      <c r="AQW24" s="2">
        <v>0</v>
      </c>
      <c r="AQX24" s="2">
        <v>0</v>
      </c>
      <c r="AQY24" s="2">
        <v>0</v>
      </c>
      <c r="AQZ24" s="2">
        <v>0</v>
      </c>
      <c r="ARA24" s="2">
        <v>0</v>
      </c>
      <c r="ARB24" s="2">
        <v>0</v>
      </c>
      <c r="ARC24" s="2">
        <v>0</v>
      </c>
      <c r="ARE24" s="1" t="s">
        <v>1199</v>
      </c>
      <c r="ASI24" s="1" t="s">
        <v>1493</v>
      </c>
      <c r="ASJ24" s="2">
        <v>1</v>
      </c>
      <c r="ASK24" s="2">
        <v>0</v>
      </c>
      <c r="ASL24" s="2">
        <v>0</v>
      </c>
      <c r="ASM24" s="2">
        <v>0</v>
      </c>
      <c r="ASN24" s="2">
        <v>0</v>
      </c>
      <c r="ASO24" s="2">
        <v>0</v>
      </c>
      <c r="ASP24" s="2">
        <v>0</v>
      </c>
      <c r="ASQ24" s="2">
        <v>0</v>
      </c>
      <c r="ASR24" s="2">
        <v>1</v>
      </c>
      <c r="ASS24" s="1" t="s">
        <v>2820</v>
      </c>
      <c r="AST24" s="1">
        <v>109319865</v>
      </c>
      <c r="ASU24" s="1" t="s">
        <v>2821</v>
      </c>
      <c r="ASW24" s="1">
        <v>49</v>
      </c>
    </row>
    <row r="25" spans="1:1193" x14ac:dyDescent="0.3">
      <c r="A25" s="1" t="s">
        <v>2707</v>
      </c>
      <c r="B25" s="1" t="s">
        <v>2708</v>
      </c>
      <c r="C25" s="1" t="s">
        <v>2709</v>
      </c>
      <c r="D25" s="1" t="s">
        <v>2631</v>
      </c>
      <c r="E25" s="1" t="s">
        <v>2131</v>
      </c>
      <c r="F25" s="1" t="s">
        <v>2631</v>
      </c>
      <c r="H25" s="1" t="s">
        <v>1193</v>
      </c>
      <c r="I25" s="1" t="s">
        <v>2632</v>
      </c>
      <c r="J25" s="1" t="s">
        <v>2633</v>
      </c>
      <c r="L25" s="1" t="s">
        <v>2710</v>
      </c>
      <c r="M25" s="1" t="s">
        <v>1910</v>
      </c>
      <c r="N25" s="2">
        <v>0</v>
      </c>
      <c r="O25" s="2">
        <v>0</v>
      </c>
      <c r="P25" s="2">
        <v>0</v>
      </c>
      <c r="Q25" s="2">
        <v>1</v>
      </c>
      <c r="R25" s="2">
        <v>0</v>
      </c>
      <c r="NX25" s="6" t="s">
        <v>2823</v>
      </c>
      <c r="NY25" s="1" t="s">
        <v>2711</v>
      </c>
      <c r="NZ25" s="1" t="s">
        <v>1200</v>
      </c>
      <c r="OO25" s="1" t="s">
        <v>1200</v>
      </c>
      <c r="OP25" s="2">
        <v>2</v>
      </c>
      <c r="OQ25" s="1" t="s">
        <v>1199</v>
      </c>
      <c r="OT25" s="1" t="s">
        <v>1199</v>
      </c>
      <c r="OU25" s="1" t="s">
        <v>1199</v>
      </c>
      <c r="OX25" s="1" t="s">
        <v>1200</v>
      </c>
      <c r="OY25" s="1" t="s">
        <v>2712</v>
      </c>
      <c r="PA25" s="1" t="s">
        <v>1199</v>
      </c>
      <c r="PC25" s="1" t="s">
        <v>1197</v>
      </c>
      <c r="PD25" s="2">
        <v>0</v>
      </c>
      <c r="PE25" s="2">
        <v>0</v>
      </c>
      <c r="PF25" s="2">
        <v>0</v>
      </c>
      <c r="PG25" s="2">
        <v>0</v>
      </c>
      <c r="PH25" s="2">
        <v>0</v>
      </c>
      <c r="PI25" s="2">
        <v>0</v>
      </c>
      <c r="PJ25" s="2">
        <v>0</v>
      </c>
      <c r="PK25" s="2">
        <v>0</v>
      </c>
      <c r="PL25" s="2">
        <v>0</v>
      </c>
      <c r="PM25" s="2">
        <v>0</v>
      </c>
      <c r="PN25" s="2">
        <v>0</v>
      </c>
      <c r="PO25" s="2">
        <v>0</v>
      </c>
      <c r="PP25" s="2">
        <v>1</v>
      </c>
      <c r="PQ25" s="1" t="s">
        <v>2713</v>
      </c>
      <c r="PR25" s="1" t="s">
        <v>1199</v>
      </c>
      <c r="PY25" s="1" t="s">
        <v>1199</v>
      </c>
      <c r="QG25" s="2">
        <v>20</v>
      </c>
      <c r="QH25" s="1" t="s">
        <v>1200</v>
      </c>
      <c r="QI25" s="1" t="s">
        <v>1216</v>
      </c>
      <c r="QV25" s="1" t="s">
        <v>2714</v>
      </c>
      <c r="QW25" s="2">
        <v>0</v>
      </c>
      <c r="QX25" s="2">
        <v>0</v>
      </c>
      <c r="QY25" s="2">
        <v>1</v>
      </c>
      <c r="QZ25" s="2">
        <v>0</v>
      </c>
      <c r="RA25" s="2">
        <v>0</v>
      </c>
      <c r="RB25" s="2">
        <v>0</v>
      </c>
      <c r="RC25" s="2">
        <v>0</v>
      </c>
      <c r="RE25" s="1" t="s">
        <v>1871</v>
      </c>
      <c r="RF25" s="2">
        <v>40</v>
      </c>
      <c r="RG25" s="2">
        <v>3</v>
      </c>
      <c r="RH25" s="2">
        <v>2</v>
      </c>
      <c r="RI25" s="2">
        <v>20</v>
      </c>
      <c r="RJ25" s="2">
        <v>0</v>
      </c>
      <c r="RK25" s="2">
        <v>1</v>
      </c>
      <c r="RL25" s="2">
        <v>4</v>
      </c>
      <c r="RM25" s="2">
        <v>10</v>
      </c>
      <c r="RN25" s="1" t="s">
        <v>2212</v>
      </c>
      <c r="RO25" s="2">
        <v>0</v>
      </c>
      <c r="RP25" s="2">
        <v>0</v>
      </c>
      <c r="RQ25" s="2">
        <v>0</v>
      </c>
      <c r="RR25" s="2">
        <v>1</v>
      </c>
      <c r="RS25" s="2">
        <v>0</v>
      </c>
      <c r="RT25" s="2">
        <v>0</v>
      </c>
      <c r="RU25" s="2">
        <v>0</v>
      </c>
      <c r="RV25" s="2">
        <v>0</v>
      </c>
      <c r="RW25" s="2">
        <v>0</v>
      </c>
      <c r="RY25" s="1" t="s">
        <v>1200</v>
      </c>
      <c r="SG25" s="1" t="s">
        <v>1199</v>
      </c>
      <c r="TE25" s="1" t="s">
        <v>1230</v>
      </c>
      <c r="TF25" s="2">
        <v>0</v>
      </c>
      <c r="TG25" s="2">
        <v>0</v>
      </c>
      <c r="TH25" s="2">
        <v>0</v>
      </c>
      <c r="TI25" s="2">
        <v>0</v>
      </c>
      <c r="TJ25" s="2">
        <v>1</v>
      </c>
      <c r="TL25" s="1" t="s">
        <v>1291</v>
      </c>
      <c r="TN25" s="1" t="s">
        <v>1200</v>
      </c>
      <c r="TO25" s="1" t="s">
        <v>1920</v>
      </c>
      <c r="TP25" s="2">
        <v>1</v>
      </c>
      <c r="TQ25" s="2">
        <v>0</v>
      </c>
      <c r="TR25" s="2">
        <v>0</v>
      </c>
      <c r="TS25" s="2">
        <v>0</v>
      </c>
      <c r="TT25" s="2">
        <v>0</v>
      </c>
      <c r="TU25" s="2">
        <v>0</v>
      </c>
      <c r="TV25" s="2">
        <v>0</v>
      </c>
      <c r="TW25" s="2">
        <v>0</v>
      </c>
      <c r="TX25" s="2">
        <v>0</v>
      </c>
      <c r="TY25" s="2">
        <v>0</v>
      </c>
      <c r="TZ25" s="2">
        <v>0</v>
      </c>
      <c r="UA25" s="2">
        <v>0</v>
      </c>
      <c r="UB25" s="2">
        <v>0</v>
      </c>
      <c r="UC25" s="2">
        <v>0</v>
      </c>
      <c r="UD25" s="2">
        <v>0</v>
      </c>
      <c r="UE25" s="2">
        <v>0</v>
      </c>
      <c r="UG25" s="1" t="s">
        <v>1283</v>
      </c>
      <c r="UH25" s="2">
        <v>1</v>
      </c>
      <c r="UI25" s="2">
        <v>0</v>
      </c>
      <c r="UJ25" s="2">
        <v>0</v>
      </c>
      <c r="UK25" s="2">
        <v>0</v>
      </c>
      <c r="UL25" s="2">
        <v>1</v>
      </c>
      <c r="UM25" s="2">
        <v>0</v>
      </c>
      <c r="UN25" s="2">
        <v>0</v>
      </c>
      <c r="UO25" s="2">
        <v>0</v>
      </c>
      <c r="UP25" s="2">
        <v>0</v>
      </c>
      <c r="UQ25" s="2">
        <v>0</v>
      </c>
      <c r="UR25" s="2">
        <v>0</v>
      </c>
      <c r="US25" s="2">
        <v>0</v>
      </c>
      <c r="UU25" s="1" t="s">
        <v>1199</v>
      </c>
      <c r="WB25" s="1" t="s">
        <v>2715</v>
      </c>
      <c r="WC25" s="2">
        <v>1</v>
      </c>
      <c r="WD25" s="2">
        <v>0</v>
      </c>
      <c r="WE25" s="2">
        <v>0</v>
      </c>
      <c r="WF25" s="2">
        <v>0</v>
      </c>
      <c r="WG25" s="2">
        <v>0</v>
      </c>
      <c r="WH25" s="2">
        <v>0</v>
      </c>
      <c r="WI25" s="2">
        <v>1</v>
      </c>
      <c r="WJ25" s="2">
        <v>0</v>
      </c>
      <c r="WK25" s="2">
        <v>0</v>
      </c>
      <c r="WL25" s="2">
        <v>0</v>
      </c>
      <c r="WM25" s="2">
        <v>0</v>
      </c>
      <c r="WN25" s="2">
        <v>0</v>
      </c>
      <c r="WO25" s="2">
        <v>0</v>
      </c>
      <c r="WR25" s="1" t="s">
        <v>1200</v>
      </c>
      <c r="WS25" s="1" t="s">
        <v>2716</v>
      </c>
      <c r="WT25" s="2">
        <v>0</v>
      </c>
      <c r="WU25" s="2">
        <v>0</v>
      </c>
      <c r="WV25" s="2">
        <v>0</v>
      </c>
      <c r="WW25" s="2">
        <v>1</v>
      </c>
      <c r="WX25" s="2">
        <v>1</v>
      </c>
      <c r="WY25" s="2">
        <v>0</v>
      </c>
      <c r="WZ25" s="2">
        <v>0</v>
      </c>
      <c r="XA25" s="2">
        <v>0</v>
      </c>
      <c r="XC25" s="1" t="s">
        <v>1199</v>
      </c>
      <c r="XD25" s="1" t="s">
        <v>1200</v>
      </c>
      <c r="XE25" s="1" t="s">
        <v>1200</v>
      </c>
      <c r="XF25" s="1" t="s">
        <v>1200</v>
      </c>
      <c r="XG25" s="1" t="s">
        <v>2717</v>
      </c>
      <c r="XH25" s="2">
        <v>0</v>
      </c>
      <c r="XI25" s="2">
        <v>1</v>
      </c>
      <c r="XJ25" s="2">
        <v>1</v>
      </c>
      <c r="XK25" s="2">
        <v>1</v>
      </c>
      <c r="XL25" s="2">
        <v>0</v>
      </c>
      <c r="XM25" s="2">
        <v>1</v>
      </c>
      <c r="XN25" s="2">
        <v>0</v>
      </c>
      <c r="XO25" s="2">
        <v>0</v>
      </c>
      <c r="XQ25" s="1" t="s">
        <v>1199</v>
      </c>
      <c r="XY25" s="1" t="s">
        <v>1199</v>
      </c>
      <c r="YA25" s="2">
        <v>500</v>
      </c>
      <c r="YB25" s="1" t="s">
        <v>1199</v>
      </c>
      <c r="YD25" s="2">
        <v>1</v>
      </c>
      <c r="YE25" s="1" t="s">
        <v>1199</v>
      </c>
      <c r="YF25" s="1" t="s">
        <v>1200</v>
      </c>
      <c r="YG25" s="1" t="s">
        <v>1200</v>
      </c>
      <c r="YH25" s="1" t="s">
        <v>1199</v>
      </c>
      <c r="YJ25" s="1" t="s">
        <v>1200</v>
      </c>
      <c r="YK25" s="2">
        <v>1</v>
      </c>
      <c r="YL25" s="1" t="s">
        <v>1199</v>
      </c>
      <c r="AST25" s="1">
        <v>109319723</v>
      </c>
      <c r="ASU25" s="1" t="s">
        <v>2718</v>
      </c>
      <c r="ASW25" s="1">
        <v>8</v>
      </c>
    </row>
  </sheetData>
  <autoFilter ref="A1:ASZ25"/>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AS214"/>
  <sheetViews>
    <sheetView topLeftCell="A160" zoomScale="80" zoomScaleNormal="80" workbookViewId="0">
      <selection activeCell="D21" sqref="D21:F21"/>
    </sheetView>
  </sheetViews>
  <sheetFormatPr defaultRowHeight="14" x14ac:dyDescent="0.3"/>
  <cols>
    <col min="1" max="1" width="18.7265625" style="1" customWidth="1"/>
    <col min="2" max="2" width="11.81640625" style="1" customWidth="1"/>
    <col min="3" max="4" width="13.08984375" style="1" customWidth="1"/>
    <col min="5" max="5" width="11.54296875" style="1" customWidth="1"/>
    <col min="6" max="6" width="12.08984375" style="1" customWidth="1"/>
    <col min="7" max="7" width="14" style="1" customWidth="1"/>
    <col min="8" max="9" width="8.7265625" style="1"/>
    <col min="10" max="10" width="10.453125" style="1" customWidth="1"/>
    <col min="11" max="11" width="12" style="1" customWidth="1"/>
    <col min="12" max="12" width="8.7265625" style="1"/>
    <col min="13" max="13" width="9.90625" style="1" customWidth="1"/>
    <col min="14" max="14" width="9.7265625" style="1" customWidth="1"/>
    <col min="15" max="15" width="11.36328125" style="1" customWidth="1"/>
    <col min="16" max="16" width="8.7265625" style="1"/>
    <col min="17" max="17" width="10.54296875" style="1" customWidth="1"/>
    <col min="18" max="18" width="8.7265625" style="1"/>
    <col min="19" max="45" width="8.7265625" style="15"/>
    <col min="46" max="16384" width="8.7265625" style="1"/>
  </cols>
  <sheetData>
    <row r="1" spans="1:18" s="15" customFormat="1" x14ac:dyDescent="0.3"/>
    <row r="2" spans="1:18" ht="15.5" x14ac:dyDescent="0.35">
      <c r="A2" s="14" t="s">
        <v>1729</v>
      </c>
      <c r="B2" s="15"/>
      <c r="C2" s="15"/>
      <c r="D2" s="15"/>
      <c r="E2" s="15"/>
      <c r="F2" s="15"/>
      <c r="G2" s="15"/>
      <c r="H2" s="15"/>
      <c r="I2" s="15"/>
      <c r="J2" s="15"/>
      <c r="K2" s="15"/>
      <c r="L2" s="15"/>
      <c r="M2" s="15"/>
      <c r="N2" s="15"/>
      <c r="O2" s="15"/>
      <c r="P2" s="15"/>
      <c r="Q2" s="15"/>
      <c r="R2" s="15"/>
    </row>
    <row r="3" spans="1:18" ht="15.5" x14ac:dyDescent="0.35">
      <c r="A3" s="38" t="s">
        <v>2242</v>
      </c>
      <c r="B3" s="28">
        <f>COUNTIFS('IPPY_Cleaned Data'!M:M,"eau",'IPPY_Cleaned Data'!J:J,"ippy")</f>
        <v>12</v>
      </c>
      <c r="C3" s="15"/>
      <c r="D3" s="15"/>
      <c r="E3" s="15"/>
      <c r="F3" s="15"/>
      <c r="G3" s="15"/>
      <c r="H3" s="15"/>
      <c r="I3" s="15"/>
      <c r="J3" s="15"/>
      <c r="K3" s="15"/>
      <c r="L3" s="15"/>
      <c r="M3" s="15"/>
      <c r="N3" s="15"/>
      <c r="O3" s="15"/>
      <c r="P3" s="15"/>
      <c r="Q3" s="15"/>
      <c r="R3" s="15"/>
    </row>
    <row r="4" spans="1:18" x14ac:dyDescent="0.3">
      <c r="A4" s="15"/>
      <c r="B4" s="15"/>
      <c r="C4" s="15"/>
      <c r="D4" s="15"/>
      <c r="E4" s="15"/>
      <c r="F4" s="15"/>
      <c r="G4" s="15"/>
      <c r="H4" s="15"/>
      <c r="I4" s="15"/>
      <c r="J4" s="15"/>
      <c r="K4" s="15"/>
      <c r="L4" s="15"/>
      <c r="M4" s="15"/>
      <c r="N4" s="15"/>
      <c r="O4" s="15"/>
      <c r="P4" s="15"/>
      <c r="Q4" s="15"/>
      <c r="R4" s="15"/>
    </row>
    <row r="5" spans="1:18" ht="31.5" customHeight="1" x14ac:dyDescent="0.3">
      <c r="A5" s="7"/>
      <c r="B5" s="13" t="s">
        <v>1603</v>
      </c>
      <c r="C5" s="13" t="s">
        <v>1604</v>
      </c>
      <c r="D5" s="13" t="s">
        <v>2204</v>
      </c>
      <c r="E5" s="13" t="s">
        <v>1605</v>
      </c>
      <c r="F5" s="13" t="s">
        <v>1606</v>
      </c>
      <c r="G5" s="13" t="s">
        <v>1607</v>
      </c>
      <c r="H5" s="9" t="s">
        <v>1608</v>
      </c>
      <c r="I5" s="15"/>
      <c r="J5" s="15"/>
      <c r="K5" s="15"/>
      <c r="L5" s="15"/>
      <c r="M5" s="15"/>
      <c r="N5" s="15"/>
      <c r="O5" s="15"/>
      <c r="P5" s="15"/>
      <c r="Q5" s="15"/>
      <c r="R5" s="15"/>
    </row>
    <row r="6" spans="1:18" x14ac:dyDescent="0.3">
      <c r="A6" s="7" t="s">
        <v>1609</v>
      </c>
      <c r="B6" s="58">
        <f>COUNTIF('IPPY_Cleaned Data'!U:U,"pompe_pied")</f>
        <v>3</v>
      </c>
      <c r="C6" s="58">
        <f>COUNTIF('IPPY_Cleaned Data'!U:U,"source_amenagee")</f>
        <v>3</v>
      </c>
      <c r="D6" s="58">
        <f>COUNTIF('IPPY_Cleaned Data'!U:U,"source_non_amenagee")</f>
        <v>6</v>
      </c>
      <c r="E6" s="58">
        <f>COUNTIF('IPPY_Cleaned Data'!U2:XU38,"puits_protege")</f>
        <v>0</v>
      </c>
      <c r="F6" s="58">
        <f>COUNTIF('IPPY_Cleaned Data'!U:U,"puits_non_protege")</f>
        <v>0</v>
      </c>
      <c r="G6" s="58">
        <f>COUNTIF('IPPY_Cleaned Data'!U:U,"autre")</f>
        <v>0</v>
      </c>
      <c r="H6" s="76">
        <f>SUM(B6:G6)</f>
        <v>12</v>
      </c>
      <c r="I6" s="15"/>
      <c r="J6" s="15"/>
      <c r="K6" s="15"/>
      <c r="L6" s="15"/>
      <c r="M6" s="15"/>
      <c r="N6" s="15"/>
      <c r="O6" s="15"/>
      <c r="P6" s="15"/>
      <c r="Q6" s="15"/>
      <c r="R6" s="15"/>
    </row>
    <row r="7" spans="1:18" x14ac:dyDescent="0.3">
      <c r="A7" s="7" t="s">
        <v>1610</v>
      </c>
      <c r="B7" s="12">
        <f t="shared" ref="B7:G7" si="0">(B6/$B$3)</f>
        <v>0.25</v>
      </c>
      <c r="C7" s="12">
        <f t="shared" si="0"/>
        <v>0.25</v>
      </c>
      <c r="D7" s="12">
        <f t="shared" si="0"/>
        <v>0.5</v>
      </c>
      <c r="E7" s="12">
        <f t="shared" si="0"/>
        <v>0</v>
      </c>
      <c r="F7" s="12">
        <f t="shared" si="0"/>
        <v>0</v>
      </c>
      <c r="G7" s="12">
        <f t="shared" si="0"/>
        <v>0</v>
      </c>
      <c r="H7" s="12">
        <f>SUM(B7:G7)</f>
        <v>1</v>
      </c>
      <c r="I7" s="15"/>
      <c r="J7" s="15"/>
      <c r="K7" s="15"/>
      <c r="L7" s="15"/>
      <c r="M7" s="15"/>
      <c r="N7" s="15"/>
      <c r="O7" s="15"/>
      <c r="P7" s="15"/>
      <c r="Q7" s="15"/>
      <c r="R7" s="15"/>
    </row>
    <row r="8" spans="1:18" x14ac:dyDescent="0.3">
      <c r="A8" s="20"/>
      <c r="B8" s="22"/>
      <c r="C8" s="22"/>
      <c r="D8" s="22"/>
      <c r="E8" s="22"/>
      <c r="F8" s="22"/>
      <c r="G8" s="20"/>
      <c r="H8" s="15"/>
      <c r="I8" s="15"/>
      <c r="J8" s="15"/>
      <c r="K8" s="15"/>
      <c r="L8" s="15"/>
      <c r="M8" s="15"/>
      <c r="N8" s="15"/>
      <c r="O8" s="15"/>
      <c r="P8" s="15"/>
      <c r="Q8" s="15"/>
      <c r="R8" s="15"/>
    </row>
    <row r="9" spans="1:18" ht="15.5" x14ac:dyDescent="0.35">
      <c r="A9" s="14" t="s">
        <v>1718</v>
      </c>
      <c r="B9" s="22"/>
      <c r="C9" s="22"/>
      <c r="D9" s="22"/>
      <c r="E9" s="22"/>
      <c r="F9" s="22"/>
      <c r="G9" s="20"/>
      <c r="H9" s="15"/>
      <c r="I9" s="15"/>
      <c r="J9" s="15"/>
      <c r="K9" s="15"/>
      <c r="L9" s="15"/>
      <c r="M9" s="15"/>
      <c r="N9" s="15"/>
      <c r="O9" s="15"/>
      <c r="P9" s="15"/>
      <c r="Q9" s="15"/>
      <c r="R9" s="15"/>
    </row>
    <row r="10" spans="1:18" ht="15.5" x14ac:dyDescent="0.35">
      <c r="A10" s="38" t="s">
        <v>1742</v>
      </c>
      <c r="B10" s="15"/>
      <c r="C10" s="15"/>
      <c r="D10" s="15"/>
      <c r="E10" s="15"/>
      <c r="F10" s="15"/>
      <c r="G10" s="15"/>
      <c r="H10" s="15"/>
      <c r="I10" s="15"/>
      <c r="J10" s="15"/>
      <c r="K10" s="15"/>
      <c r="L10" s="15"/>
      <c r="M10" s="15"/>
      <c r="N10" s="15"/>
      <c r="O10" s="15"/>
      <c r="P10" s="15"/>
      <c r="Q10" s="15"/>
      <c r="R10" s="15"/>
    </row>
    <row r="11" spans="1:18" ht="28" x14ac:dyDescent="0.3">
      <c r="A11" s="27" t="s">
        <v>1646</v>
      </c>
      <c r="B11" s="13" t="s">
        <v>1647</v>
      </c>
      <c r="C11" s="13" t="s">
        <v>1648</v>
      </c>
      <c r="D11" s="13" t="s">
        <v>1649</v>
      </c>
      <c r="E11" s="13" t="s">
        <v>1650</v>
      </c>
      <c r="F11" s="13" t="s">
        <v>1651</v>
      </c>
      <c r="G11" s="13" t="s">
        <v>1652</v>
      </c>
      <c r="H11" s="13" t="s">
        <v>1642</v>
      </c>
      <c r="I11" s="13" t="s">
        <v>1625</v>
      </c>
      <c r="K11" s="15"/>
      <c r="L11" s="15"/>
      <c r="M11" s="15"/>
      <c r="N11" s="15"/>
      <c r="O11" s="15"/>
      <c r="P11" s="15"/>
      <c r="Q11" s="15"/>
      <c r="R11" s="15"/>
    </row>
    <row r="12" spans="1:18" x14ac:dyDescent="0.3">
      <c r="A12" s="58">
        <f>COUNTIF('IPPY_Cleaned Data'!BJ:BJ,"1")</f>
        <v>1</v>
      </c>
      <c r="B12" s="58">
        <f>COUNTIF('IPPY_Cleaned Data'!BK:BK,"1")</f>
        <v>0</v>
      </c>
      <c r="C12" s="58">
        <f>COUNTIF('IPPY_Cleaned Data'!BL:BL,"1")</f>
        <v>4</v>
      </c>
      <c r="D12" s="58">
        <f>COUNTIF('IPPY_Cleaned Data'!BM:BM,"1")</f>
        <v>2</v>
      </c>
      <c r="E12" s="58">
        <f>COUNTIF('IPPY_Cleaned Data'!BN:BN,"1")</f>
        <v>0</v>
      </c>
      <c r="F12" s="58">
        <f>COUNTIF('IPPY_Cleaned Data'!BO:BO,"1")</f>
        <v>2</v>
      </c>
      <c r="G12" s="58">
        <f>COUNTIF('IPPY_Cleaned Data'!BP:BP,"1")</f>
        <v>2</v>
      </c>
      <c r="H12" s="58">
        <f>COUNTIF('IPPY_Cleaned Data'!BQ:BQ,"1")</f>
        <v>1</v>
      </c>
      <c r="I12" s="58">
        <f>COUNTIF('IPPY_Cleaned Data'!BR:BR,"1")</f>
        <v>0</v>
      </c>
      <c r="K12" s="15"/>
      <c r="L12" s="15"/>
      <c r="M12" s="15"/>
      <c r="N12" s="15"/>
      <c r="O12" s="15"/>
      <c r="P12" s="15"/>
      <c r="Q12" s="15"/>
      <c r="R12" s="15"/>
    </row>
    <row r="13" spans="1:18" s="15" customFormat="1" x14ac:dyDescent="0.3"/>
    <row r="14" spans="1:18" s="15" customFormat="1" ht="15.5" x14ac:dyDescent="0.35">
      <c r="A14" s="38" t="s">
        <v>1743</v>
      </c>
    </row>
    <row r="15" spans="1:18" s="15" customFormat="1" x14ac:dyDescent="0.3">
      <c r="A15" s="7"/>
      <c r="B15" s="13" t="s">
        <v>1612</v>
      </c>
      <c r="C15" s="13" t="s">
        <v>1611</v>
      </c>
      <c r="D15" s="9" t="s">
        <v>1608</v>
      </c>
    </row>
    <row r="16" spans="1:18" s="15" customFormat="1" x14ac:dyDescent="0.3">
      <c r="A16" s="7" t="s">
        <v>1609</v>
      </c>
      <c r="B16" s="58">
        <f>COUNTIF('IPPY_Cleaned Data'!W:W,"oui")</f>
        <v>5</v>
      </c>
      <c r="C16" s="58">
        <f>COUNTA('IPPY_Cleaned Data'!W2:W38)-B16</f>
        <v>7</v>
      </c>
      <c r="D16" s="10">
        <f>SUM(B16:C16)</f>
        <v>12</v>
      </c>
    </row>
    <row r="17" spans="1:11" s="15" customFormat="1" x14ac:dyDescent="0.3">
      <c r="A17" s="7" t="s">
        <v>1627</v>
      </c>
      <c r="B17" s="12">
        <f>(B16/$D$16)</f>
        <v>0.41666666666666669</v>
      </c>
      <c r="C17" s="12">
        <f>(C16/$D$16)</f>
        <v>0.58333333333333337</v>
      </c>
      <c r="D17" s="7"/>
    </row>
    <row r="18" spans="1:11" s="15" customFormat="1" x14ac:dyDescent="0.3">
      <c r="A18" s="20"/>
      <c r="B18" s="21"/>
      <c r="C18" s="21"/>
      <c r="D18" s="20"/>
    </row>
    <row r="19" spans="1:11" s="15" customFormat="1" x14ac:dyDescent="0.3">
      <c r="A19" s="20"/>
      <c r="B19" s="22"/>
      <c r="C19" s="23" t="s">
        <v>1616</v>
      </c>
      <c r="D19" s="20"/>
    </row>
    <row r="20" spans="1:11" s="15" customFormat="1" ht="42" x14ac:dyDescent="0.3">
      <c r="C20" s="7"/>
      <c r="D20" s="11" t="s">
        <v>1615</v>
      </c>
      <c r="E20" s="11" t="s">
        <v>1613</v>
      </c>
      <c r="F20" s="11" t="s">
        <v>1614</v>
      </c>
    </row>
    <row r="21" spans="1:11" s="15" customFormat="1" x14ac:dyDescent="0.3">
      <c r="C21" s="7" t="s">
        <v>1609</v>
      </c>
      <c r="D21" s="58">
        <f>COUNTIF('IPPY_Cleaned Data'!W:W,"non_maintenance")</f>
        <v>3</v>
      </c>
      <c r="E21" s="58">
        <f>COUNTIF('IPPY_Cleaned Data'!W:W,"non_rehab")</f>
        <v>1</v>
      </c>
      <c r="F21" s="58">
        <f>COUNTIF('IPPY_Cleaned Data'!W:W,"non_destruction")</f>
        <v>3</v>
      </c>
    </row>
    <row r="22" spans="1:11" s="15" customFormat="1" x14ac:dyDescent="0.3">
      <c r="C22" s="7" t="s">
        <v>1610</v>
      </c>
      <c r="D22" s="12">
        <f>D21/$C$16</f>
        <v>0.42857142857142855</v>
      </c>
      <c r="E22" s="12">
        <f>E21/$C$16</f>
        <v>0.14285714285714285</v>
      </c>
      <c r="F22" s="12">
        <f>F21/$C$16</f>
        <v>0.42857142857142855</v>
      </c>
    </row>
    <row r="23" spans="1:11" s="15" customFormat="1" x14ac:dyDescent="0.3"/>
    <row r="24" spans="1:11" s="15" customFormat="1" x14ac:dyDescent="0.3">
      <c r="C24" s="23" t="s">
        <v>1617</v>
      </c>
    </row>
    <row r="25" spans="1:11" s="15" customFormat="1" ht="28" x14ac:dyDescent="0.3">
      <c r="C25" s="11" t="s">
        <v>1618</v>
      </c>
      <c r="D25" s="11" t="s">
        <v>1619</v>
      </c>
      <c r="E25" s="11" t="s">
        <v>1628</v>
      </c>
      <c r="F25" s="11" t="s">
        <v>1620</v>
      </c>
      <c r="G25" s="11" t="s">
        <v>1621</v>
      </c>
      <c r="H25" s="11" t="s">
        <v>1622</v>
      </c>
      <c r="I25" s="11" t="s">
        <v>1623</v>
      </c>
      <c r="J25" s="11" t="s">
        <v>1624</v>
      </c>
      <c r="K25" s="11" t="s">
        <v>1625</v>
      </c>
    </row>
    <row r="26" spans="1:11" s="15" customFormat="1" x14ac:dyDescent="0.3">
      <c r="C26" s="7">
        <f>COUNTIF('IPPY_Cleaned Data'!Y:Y,"1")</f>
        <v>6</v>
      </c>
      <c r="D26" s="7">
        <f>COUNTIF('IPPY_Cleaned Data'!Z:Z,"1")</f>
        <v>0</v>
      </c>
      <c r="E26" s="7">
        <f>COUNTIF('IPPY_Cleaned Data'!AA:AA,"1")</f>
        <v>0</v>
      </c>
      <c r="F26" s="7">
        <f>COUNTIF('IPPY_Cleaned Data'!AB:AB,"1")</f>
        <v>0</v>
      </c>
      <c r="G26" s="7">
        <f>COUNTIF('IPPY_Cleaned Data'!AC:AC,"1")</f>
        <v>0</v>
      </c>
      <c r="H26" s="7">
        <f>COUNTIF('IPPY_Cleaned Data'!AD:AD,"1")</f>
        <v>0</v>
      </c>
      <c r="I26" s="7">
        <f>COUNTIF('IPPY_Cleaned Data'!AE:AE,"1")</f>
        <v>2</v>
      </c>
      <c r="J26" s="7">
        <f>COUNTIF('IPPY_Cleaned Data'!AF:AF,"1")</f>
        <v>2</v>
      </c>
      <c r="K26" s="7">
        <f>COUNTIF('IPPY_Cleaned Data'!AG:AG,"1")</f>
        <v>0</v>
      </c>
    </row>
    <row r="27" spans="1:11" s="15" customFormat="1" x14ac:dyDescent="0.3"/>
    <row r="28" spans="1:11" s="15" customFormat="1" x14ac:dyDescent="0.3"/>
    <row r="29" spans="1:11" s="15" customFormat="1" ht="15.5" x14ac:dyDescent="0.35">
      <c r="A29" s="14" t="s">
        <v>1730</v>
      </c>
    </row>
    <row r="30" spans="1:11" s="15" customFormat="1" ht="15.5" x14ac:dyDescent="0.35">
      <c r="A30" s="64" t="s">
        <v>1633</v>
      </c>
      <c r="B30" s="1"/>
    </row>
    <row r="31" spans="1:11" s="15" customFormat="1" x14ac:dyDescent="0.3">
      <c r="A31" s="7"/>
      <c r="B31" s="13" t="s">
        <v>1612</v>
      </c>
      <c r="C31" s="13" t="s">
        <v>1611</v>
      </c>
      <c r="D31" s="9" t="s">
        <v>1608</v>
      </c>
    </row>
    <row r="32" spans="1:11" s="15" customFormat="1" x14ac:dyDescent="0.3">
      <c r="A32" s="7" t="s">
        <v>1609</v>
      </c>
      <c r="B32" s="58">
        <f>COUNTA('IPPY_Cleaned Data'!AI2:AI38)-C32</f>
        <v>12</v>
      </c>
      <c r="C32" s="58">
        <f>COUNTIF('IPPY_Cleaned Data'!AI:AI,"non")</f>
        <v>0</v>
      </c>
      <c r="D32" s="10">
        <f>SUM(B32:C32)</f>
        <v>12</v>
      </c>
    </row>
    <row r="33" spans="1:7" s="15" customFormat="1" x14ac:dyDescent="0.3">
      <c r="A33" s="7" t="s">
        <v>1610</v>
      </c>
      <c r="B33" s="12">
        <f>(B32/$D$32)</f>
        <v>1</v>
      </c>
      <c r="C33" s="12">
        <f>(C32/$D$32)</f>
        <v>0</v>
      </c>
      <c r="D33" s="7"/>
    </row>
    <row r="34" spans="1:7" s="15" customFormat="1" x14ac:dyDescent="0.3">
      <c r="A34" s="20"/>
      <c r="B34" s="21"/>
      <c r="C34" s="21"/>
      <c r="D34" s="20"/>
    </row>
    <row r="35" spans="1:7" s="15" customFormat="1" x14ac:dyDescent="0.3">
      <c r="B35" s="24" t="s">
        <v>1626</v>
      </c>
    </row>
    <row r="36" spans="1:7" s="15" customFormat="1" ht="28" x14ac:dyDescent="0.3">
      <c r="C36" s="7"/>
      <c r="D36" s="18" t="s">
        <v>1630</v>
      </c>
      <c r="E36" s="18" t="s">
        <v>1631</v>
      </c>
      <c r="F36" s="18" t="s">
        <v>1629</v>
      </c>
    </row>
    <row r="37" spans="1:7" s="15" customFormat="1" x14ac:dyDescent="0.3">
      <c r="C37" s="7" t="s">
        <v>1609</v>
      </c>
      <c r="D37" s="7">
        <f>COUNTIF('IPPY_Cleaned Data'!AI:AI,"oui_potable")</f>
        <v>11</v>
      </c>
      <c r="E37" s="7">
        <f>COUNTIF('IPPY_Cleaned Data'!AI:AI,"oui_traitee")</f>
        <v>0</v>
      </c>
      <c r="F37" s="7">
        <f>COUNTIF('IPPY_Cleaned Data'!AI:AKI,"oui_pas_potable")</f>
        <v>1</v>
      </c>
    </row>
    <row r="38" spans="1:7" s="15" customFormat="1" x14ac:dyDescent="0.3">
      <c r="C38" s="7" t="s">
        <v>1610</v>
      </c>
      <c r="D38" s="12">
        <f>(D37/$B$32)</f>
        <v>0.91666666666666663</v>
      </c>
      <c r="E38" s="12">
        <f>(E37/$B$32)</f>
        <v>0</v>
      </c>
      <c r="F38" s="12">
        <f>(F37/$B$32)</f>
        <v>8.3333333333333329E-2</v>
      </c>
    </row>
    <row r="39" spans="1:7" s="15" customFormat="1" x14ac:dyDescent="0.3"/>
    <row r="40" spans="1:7" s="15" customFormat="1" ht="15.5" x14ac:dyDescent="0.35">
      <c r="A40" s="64" t="s">
        <v>1634</v>
      </c>
      <c r="B40" s="1"/>
      <c r="C40" s="1"/>
    </row>
    <row r="41" spans="1:7" s="15" customFormat="1" x14ac:dyDescent="0.3">
      <c r="A41" s="25">
        <f>AVERAGE('IPPY_Cleaned Data'!AJ:AJ)</f>
        <v>130.16666666666666</v>
      </c>
    </row>
    <row r="42" spans="1:7" s="15" customFormat="1" x14ac:dyDescent="0.3"/>
    <row r="43" spans="1:7" s="15" customFormat="1" ht="15.5" x14ac:dyDescent="0.35">
      <c r="A43" s="38" t="s">
        <v>2613</v>
      </c>
    </row>
    <row r="44" spans="1:7" s="15" customFormat="1" ht="28" x14ac:dyDescent="0.3">
      <c r="A44" s="13" t="s">
        <v>2614</v>
      </c>
      <c r="B44" s="13" t="s">
        <v>2615</v>
      </c>
      <c r="C44" s="13" t="s">
        <v>2616</v>
      </c>
      <c r="D44" s="13" t="s">
        <v>2617</v>
      </c>
      <c r="E44" s="13" t="s">
        <v>2618</v>
      </c>
      <c r="F44" s="13" t="s">
        <v>1642</v>
      </c>
      <c r="G44" s="13" t="s">
        <v>1625</v>
      </c>
    </row>
    <row r="45" spans="1:7" s="15" customFormat="1" x14ac:dyDescent="0.3">
      <c r="A45" s="7">
        <f>COUNTIF('IPPY_Cleaned Data'!AL:AL,"maisons_alentours")</f>
        <v>0</v>
      </c>
      <c r="B45" s="7">
        <f>COUNTIF('IPPY_Cleaned Data'!AL:AL,"quartier")</f>
        <v>1</v>
      </c>
      <c r="C45" s="7">
        <f>COUNTIF('IPPY_Cleaned Data'!AL:AL,"plusieurs_quartiers")</f>
        <v>9</v>
      </c>
      <c r="D45" s="7">
        <f>COUNTIF('IPPY_Cleaned Data'!AL:AL,"localite")</f>
        <v>0</v>
      </c>
      <c r="E45" s="7">
        <f>COUNTIF('IPPY_Cleaned Data'!AL:AL,"localites_environs")</f>
        <v>0</v>
      </c>
      <c r="F45" s="7">
        <f>COUNTIF('IPPY_Cleaned Data'!AL:AL,"nsp")</f>
        <v>0</v>
      </c>
      <c r="G45" s="7">
        <f>COUNTIF('IPPY_Cleaned Data'!AL:AL,"autre")</f>
        <v>0</v>
      </c>
    </row>
    <row r="46" spans="1:7" s="15" customFormat="1" x14ac:dyDescent="0.3"/>
    <row r="47" spans="1:7" s="15" customFormat="1" ht="15.5" x14ac:dyDescent="0.35">
      <c r="A47" s="38" t="s">
        <v>2620</v>
      </c>
    </row>
    <row r="48" spans="1:7" s="15" customFormat="1" x14ac:dyDescent="0.3">
      <c r="A48" s="7"/>
      <c r="B48" s="13" t="s">
        <v>1612</v>
      </c>
      <c r="C48" s="13" t="s">
        <v>1611</v>
      </c>
    </row>
    <row r="49" spans="1:45" s="15" customFormat="1" x14ac:dyDescent="0.3">
      <c r="A49" s="7" t="s">
        <v>1609</v>
      </c>
      <c r="B49" s="7">
        <f>COUNTIF('IPPY_Cleaned Data'!AK:AK,"OUI")</f>
        <v>10</v>
      </c>
      <c r="C49" s="7">
        <f>COUNTIF('IPPY_Cleaned Data'!AK:AK,"non")</f>
        <v>2</v>
      </c>
    </row>
    <row r="50" spans="1:45" s="15" customFormat="1" x14ac:dyDescent="0.3">
      <c r="A50" s="7" t="s">
        <v>1610</v>
      </c>
      <c r="B50" s="12">
        <f>(B49/$B$3)</f>
        <v>0.83333333333333337</v>
      </c>
      <c r="C50" s="12">
        <f>(C49/$B$3)</f>
        <v>0.16666666666666666</v>
      </c>
    </row>
    <row r="51" spans="1:45" s="15" customFormat="1" x14ac:dyDescent="0.3"/>
    <row r="52" spans="1:45" s="15" customFormat="1" x14ac:dyDescent="0.3"/>
    <row r="53" spans="1:45" s="15" customFormat="1" ht="15.5" x14ac:dyDescent="0.35">
      <c r="A53" s="64" t="s">
        <v>1632</v>
      </c>
    </row>
    <row r="54" spans="1:45" s="15" customFormat="1" x14ac:dyDescent="0.3">
      <c r="A54" s="7"/>
      <c r="B54" s="13" t="s">
        <v>1612</v>
      </c>
      <c r="C54" s="13" t="s">
        <v>1611</v>
      </c>
    </row>
    <row r="55" spans="1:45" s="15" customFormat="1" x14ac:dyDescent="0.3">
      <c r="A55" s="7" t="s">
        <v>1609</v>
      </c>
      <c r="B55" s="58">
        <f>COUNTIF('IPPY_Cleaned Data'!AN:AN,"OUI")</f>
        <v>5</v>
      </c>
      <c r="C55" s="58">
        <f>COUNTIF('IPPY_Cleaned Data'!AN:AN,"non")</f>
        <v>6</v>
      </c>
    </row>
    <row r="56" spans="1:45" s="15" customFormat="1" x14ac:dyDescent="0.3">
      <c r="A56" s="7" t="s">
        <v>1610</v>
      </c>
      <c r="B56" s="12">
        <f>(B55/$D$32)</f>
        <v>0.41666666666666669</v>
      </c>
      <c r="C56" s="12">
        <f>(C55/$D$32)</f>
        <v>0.5</v>
      </c>
    </row>
    <row r="57" spans="1:45" s="15" customFormat="1" x14ac:dyDescent="0.3"/>
    <row r="58" spans="1:45" x14ac:dyDescent="0.3">
      <c r="A58" s="15"/>
      <c r="B58" s="24" t="s">
        <v>1635</v>
      </c>
      <c r="C58" s="15"/>
      <c r="D58" s="15"/>
      <c r="E58" s="15"/>
      <c r="F58" s="15"/>
      <c r="G58" s="15"/>
      <c r="H58" s="15"/>
      <c r="I58" s="15"/>
      <c r="J58" s="15"/>
      <c r="K58" s="15"/>
      <c r="L58" s="15"/>
      <c r="M58" s="15"/>
      <c r="N58" s="15"/>
      <c r="O58" s="15"/>
      <c r="P58" s="15"/>
      <c r="Q58" s="15"/>
      <c r="R58" s="15"/>
    </row>
    <row r="59" spans="1:45" ht="28" x14ac:dyDescent="0.3">
      <c r="A59" s="15"/>
      <c r="B59" s="7"/>
      <c r="C59" s="18" t="s">
        <v>1636</v>
      </c>
      <c r="D59" s="18" t="s">
        <v>2205</v>
      </c>
      <c r="E59" s="18" t="s">
        <v>1637</v>
      </c>
      <c r="F59" s="18" t="s">
        <v>2206</v>
      </c>
      <c r="G59" s="15"/>
      <c r="H59" s="15"/>
      <c r="I59" s="15"/>
      <c r="J59" s="15"/>
      <c r="K59" s="15"/>
      <c r="L59" s="15"/>
      <c r="M59" s="15"/>
      <c r="N59" s="15"/>
      <c r="O59" s="15"/>
      <c r="P59" s="15"/>
      <c r="Q59" s="15"/>
      <c r="R59" s="15"/>
    </row>
    <row r="60" spans="1:45" x14ac:dyDescent="0.3">
      <c r="A60" s="15"/>
      <c r="B60" s="7" t="s">
        <v>1609</v>
      </c>
      <c r="C60" s="7">
        <f>COUNTIF('IPPY_Cleaned Data'!AO:AO,"bcp_augmente")</f>
        <v>3</v>
      </c>
      <c r="D60" s="7">
        <f>COUNTIF('IPPY_Cleaned Data'!AO:AO,"peu_augmente")</f>
        <v>0</v>
      </c>
      <c r="E60" s="7">
        <f>COUNTIF('IPPY_Cleaned Data'!AO:AO,"bcp_diminue")</f>
        <v>2</v>
      </c>
      <c r="F60" s="7">
        <f>COUNTIF('IPPY_Cleaned Data'!AO:AO,"peu_diminue")</f>
        <v>0</v>
      </c>
      <c r="G60" s="15"/>
      <c r="H60" s="15"/>
      <c r="I60" s="15"/>
      <c r="J60" s="15"/>
      <c r="K60" s="15"/>
      <c r="L60" s="15"/>
      <c r="M60" s="15"/>
      <c r="N60" s="15"/>
      <c r="O60" s="15"/>
      <c r="P60" s="15"/>
      <c r="Q60" s="15"/>
      <c r="R60" s="15"/>
    </row>
    <row r="61" spans="1:45" x14ac:dyDescent="0.3">
      <c r="A61" s="15"/>
      <c r="B61" s="7" t="s">
        <v>1610</v>
      </c>
      <c r="C61" s="12">
        <f>(C60/$B$55)</f>
        <v>0.6</v>
      </c>
      <c r="D61" s="12">
        <f>(D60/$B$55)</f>
        <v>0</v>
      </c>
      <c r="E61" s="12">
        <f>(E60/$B$55)</f>
        <v>0.4</v>
      </c>
      <c r="F61" s="12">
        <f>(F60/$B$55)</f>
        <v>0</v>
      </c>
      <c r="G61" s="15"/>
      <c r="H61" s="15"/>
      <c r="I61" s="15"/>
      <c r="J61" s="15"/>
      <c r="K61" s="15"/>
      <c r="L61" s="15"/>
      <c r="M61" s="15"/>
      <c r="N61" s="15"/>
      <c r="O61" s="15"/>
      <c r="P61" s="15"/>
      <c r="Q61" s="15"/>
      <c r="R61" s="15"/>
    </row>
    <row r="62" spans="1:45" x14ac:dyDescent="0.3">
      <c r="A62" s="15"/>
      <c r="B62" s="15"/>
      <c r="C62" s="15"/>
      <c r="D62" s="15"/>
      <c r="E62" s="15"/>
      <c r="F62" s="15"/>
      <c r="G62" s="15"/>
      <c r="H62" s="15"/>
      <c r="I62" s="15"/>
      <c r="J62" s="15"/>
      <c r="K62" s="15"/>
      <c r="L62" s="15"/>
      <c r="M62" s="15"/>
      <c r="N62" s="15"/>
      <c r="O62" s="15"/>
      <c r="P62" s="15"/>
      <c r="Q62" s="15"/>
      <c r="R62" s="15"/>
    </row>
    <row r="63" spans="1:45" x14ac:dyDescent="0.3">
      <c r="A63" s="15"/>
      <c r="B63" s="24" t="s">
        <v>1638</v>
      </c>
      <c r="C63" s="15"/>
      <c r="D63" s="15"/>
      <c r="E63" s="15"/>
      <c r="F63" s="15"/>
      <c r="G63" s="15"/>
      <c r="H63" s="15"/>
      <c r="I63" s="15"/>
      <c r="J63" s="15"/>
      <c r="K63" s="15"/>
      <c r="L63" s="15"/>
      <c r="M63" s="15"/>
      <c r="N63" s="15"/>
      <c r="O63" s="15"/>
      <c r="P63" s="15"/>
      <c r="Q63" s="15"/>
      <c r="R63" s="15"/>
    </row>
    <row r="64" spans="1:45" s="19" customFormat="1" ht="57" customHeight="1" x14ac:dyDescent="0.35">
      <c r="A64" s="26"/>
      <c r="B64" s="17" t="s">
        <v>1644</v>
      </c>
      <c r="C64" s="17" t="s">
        <v>1645</v>
      </c>
      <c r="D64" s="17" t="s">
        <v>1639</v>
      </c>
      <c r="E64" s="17" t="s">
        <v>1640</v>
      </c>
      <c r="F64" s="17" t="s">
        <v>1641</v>
      </c>
      <c r="G64" s="17" t="s">
        <v>1643</v>
      </c>
      <c r="H64" s="17" t="s">
        <v>1642</v>
      </c>
      <c r="I64" s="17" t="s">
        <v>1607</v>
      </c>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row>
    <row r="65" spans="1:18" x14ac:dyDescent="0.3">
      <c r="A65" s="15"/>
      <c r="B65" s="7">
        <f>COUNTIF('IPPY_Cleaned Data'!AQ:AQ,"1")</f>
        <v>1</v>
      </c>
      <c r="C65" s="7">
        <f>COUNTIF('IPPY_Cleaned Data'!AR:AR,"1")</f>
        <v>0</v>
      </c>
      <c r="D65" s="7">
        <f>COUNTIF('IPPY_Cleaned Data'!AS:AS,"1")</f>
        <v>1</v>
      </c>
      <c r="E65" s="7">
        <f>COUNTIF('IPPY_Cleaned Data'!AT:AT,"1")</f>
        <v>0</v>
      </c>
      <c r="F65" s="7">
        <f>COUNTIF('IPPY_Cleaned Data'!AU:AU,"1")</f>
        <v>0</v>
      </c>
      <c r="G65" s="7">
        <f>COUNTIF('IPPY_Cleaned Data'!AV:AV,"1")</f>
        <v>1</v>
      </c>
      <c r="H65" s="7">
        <f>COUNTIF('IPPY_Cleaned Data'!AW:AW,"1")</f>
        <v>0</v>
      </c>
      <c r="I65" s="7">
        <f>COUNTIF('IPPY_Cleaned Data'!AX:AX,"1")</f>
        <v>0</v>
      </c>
      <c r="J65" s="15"/>
      <c r="K65" s="15"/>
      <c r="L65" s="15"/>
      <c r="M65" s="15"/>
      <c r="N65" s="15"/>
      <c r="O65" s="15"/>
      <c r="P65" s="15"/>
      <c r="Q65" s="15"/>
      <c r="R65" s="15"/>
    </row>
    <row r="66" spans="1:18" x14ac:dyDescent="0.3">
      <c r="A66" s="15"/>
      <c r="B66" s="12">
        <f>B65/($C$60+$D$60)</f>
        <v>0.33333333333333331</v>
      </c>
      <c r="C66" s="12">
        <f t="shared" ref="C66:I66" si="1">C65/($C$60+$D$60)</f>
        <v>0</v>
      </c>
      <c r="D66" s="12">
        <f t="shared" si="1"/>
        <v>0.33333333333333331</v>
      </c>
      <c r="E66" s="12">
        <f t="shared" si="1"/>
        <v>0</v>
      </c>
      <c r="F66" s="12">
        <f t="shared" si="1"/>
        <v>0</v>
      </c>
      <c r="G66" s="12">
        <f t="shared" si="1"/>
        <v>0.33333333333333331</v>
      </c>
      <c r="H66" s="12">
        <f t="shared" si="1"/>
        <v>0</v>
      </c>
      <c r="I66" s="12">
        <f t="shared" si="1"/>
        <v>0</v>
      </c>
      <c r="J66" s="15"/>
      <c r="K66" s="15"/>
      <c r="L66" s="15"/>
      <c r="M66" s="15"/>
      <c r="N66" s="15"/>
      <c r="O66" s="15"/>
      <c r="P66" s="15"/>
      <c r="Q66" s="15"/>
      <c r="R66" s="15"/>
    </row>
    <row r="67" spans="1:18" s="15" customFormat="1" x14ac:dyDescent="0.3">
      <c r="B67" s="21"/>
      <c r="C67" s="21"/>
      <c r="D67" s="21"/>
      <c r="E67" s="21"/>
      <c r="F67" s="21"/>
      <c r="G67" s="21"/>
      <c r="H67" s="21"/>
      <c r="I67" s="21"/>
    </row>
    <row r="68" spans="1:18" s="15" customFormat="1" x14ac:dyDescent="0.3">
      <c r="B68" s="24" t="s">
        <v>1749</v>
      </c>
      <c r="C68" s="21"/>
      <c r="D68" s="21"/>
      <c r="E68" s="21"/>
      <c r="F68" s="21"/>
      <c r="G68" s="21"/>
      <c r="H68" s="21"/>
      <c r="I68" s="21"/>
    </row>
    <row r="69" spans="1:18" s="15" customFormat="1" ht="70" x14ac:dyDescent="0.3">
      <c r="B69" s="17" t="s">
        <v>2207</v>
      </c>
      <c r="C69" s="17" t="s">
        <v>2208</v>
      </c>
      <c r="D69" s="17" t="s">
        <v>2209</v>
      </c>
      <c r="E69" s="17" t="s">
        <v>2210</v>
      </c>
      <c r="F69" s="17" t="s">
        <v>2211</v>
      </c>
      <c r="G69" s="17" t="s">
        <v>1642</v>
      </c>
      <c r="H69" s="17" t="s">
        <v>1607</v>
      </c>
    </row>
    <row r="70" spans="1:18" s="15" customFormat="1" x14ac:dyDescent="0.3">
      <c r="B70" s="7">
        <f>COUNTIF('IPPY_Cleaned Data'!BA:BA,"1")</f>
        <v>1</v>
      </c>
      <c r="C70" s="7">
        <f>COUNTIF('IPPY_Cleaned Data'!BB:BB,"1")</f>
        <v>0</v>
      </c>
      <c r="D70" s="7">
        <f>COUNTIF('IPPY_Cleaned Data'!BC:BC,"1")</f>
        <v>1</v>
      </c>
      <c r="E70" s="7">
        <f>COUNTIF('IPPY_Cleaned Data'!BD:BD,"1")</f>
        <v>0</v>
      </c>
      <c r="F70" s="7">
        <f>COUNTIF('IPPY_Cleaned Data'!BE:BE,"1")</f>
        <v>1</v>
      </c>
      <c r="G70" s="7">
        <f>COUNTIF('IPPY_Cleaned Data'!BF:BF,"1")</f>
        <v>0</v>
      </c>
      <c r="H70" s="7">
        <f>COUNTIF('IPPY_Cleaned Data'!BG:BG,"1")</f>
        <v>0</v>
      </c>
    </row>
    <row r="71" spans="1:18" s="15" customFormat="1" x14ac:dyDescent="0.3">
      <c r="B71" s="12">
        <f>B70/($E$60+$F$60)</f>
        <v>0.5</v>
      </c>
      <c r="C71" s="12">
        <f t="shared" ref="C71:H71" si="2">C70/($E$60+$F$60)</f>
        <v>0</v>
      </c>
      <c r="D71" s="12">
        <f t="shared" si="2"/>
        <v>0.5</v>
      </c>
      <c r="E71" s="12">
        <f t="shared" si="2"/>
        <v>0</v>
      </c>
      <c r="F71" s="12">
        <f t="shared" si="2"/>
        <v>0.5</v>
      </c>
      <c r="G71" s="12">
        <f t="shared" si="2"/>
        <v>0</v>
      </c>
      <c r="H71" s="12">
        <f t="shared" si="2"/>
        <v>0</v>
      </c>
    </row>
    <row r="72" spans="1:18" s="15" customFormat="1" x14ac:dyDescent="0.3">
      <c r="B72" s="21"/>
      <c r="C72" s="21"/>
      <c r="D72" s="21"/>
      <c r="E72" s="21"/>
      <c r="F72" s="21"/>
      <c r="G72" s="21"/>
      <c r="H72" s="21"/>
    </row>
    <row r="73" spans="1:18" x14ac:dyDescent="0.3">
      <c r="A73" s="15"/>
      <c r="B73" s="15"/>
      <c r="C73" s="15"/>
      <c r="D73" s="15"/>
      <c r="E73" s="15"/>
      <c r="F73" s="15"/>
      <c r="G73" s="15"/>
      <c r="H73" s="15"/>
      <c r="I73" s="15"/>
      <c r="J73" s="15"/>
      <c r="K73" s="15"/>
      <c r="L73" s="15"/>
      <c r="M73" s="15"/>
      <c r="N73" s="15"/>
      <c r="O73" s="15"/>
      <c r="P73" s="15"/>
      <c r="Q73" s="15"/>
      <c r="R73" s="15"/>
    </row>
    <row r="74" spans="1:18" s="15" customFormat="1" x14ac:dyDescent="0.3"/>
    <row r="75" spans="1:18" s="15" customFormat="1" ht="15.5" x14ac:dyDescent="0.35">
      <c r="A75" s="14" t="s">
        <v>1731</v>
      </c>
    </row>
    <row r="76" spans="1:18" s="15" customFormat="1" ht="15.5" x14ac:dyDescent="0.35">
      <c r="A76" s="38" t="s">
        <v>1732</v>
      </c>
    </row>
    <row r="77" spans="1:18" s="15" customFormat="1" x14ac:dyDescent="0.3">
      <c r="A77" s="7"/>
      <c r="B77" s="13" t="s">
        <v>1612</v>
      </c>
      <c r="C77" s="13" t="s">
        <v>1611</v>
      </c>
    </row>
    <row r="78" spans="1:18" s="15" customFormat="1" x14ac:dyDescent="0.3">
      <c r="A78" s="7" t="s">
        <v>1609</v>
      </c>
      <c r="B78" s="58">
        <f>COUNTIF('IPPY_Cleaned Data'!BT:BT,"OUI")</f>
        <v>2</v>
      </c>
      <c r="C78" s="58">
        <f>COUNTIF('IPPY_Cleaned Data'!BT:BT,"non")</f>
        <v>10</v>
      </c>
    </row>
    <row r="79" spans="1:18" s="15" customFormat="1" x14ac:dyDescent="0.3">
      <c r="A79" s="7" t="s">
        <v>1610</v>
      </c>
      <c r="B79" s="50">
        <f>(B78/$B$3)</f>
        <v>0.16666666666666666</v>
      </c>
      <c r="C79" s="50">
        <f>(C78/$B$3)</f>
        <v>0.83333333333333337</v>
      </c>
    </row>
    <row r="80" spans="1:18" s="15" customFormat="1" x14ac:dyDescent="0.3"/>
    <row r="81" spans="2:11" s="15" customFormat="1" x14ac:dyDescent="0.3">
      <c r="B81" s="24" t="s">
        <v>1653</v>
      </c>
    </row>
    <row r="82" spans="2:11" s="15" customFormat="1" x14ac:dyDescent="0.3">
      <c r="B82" s="77">
        <f>AVERAGEIF('IPPY_Cleaned Data'!BU:BU,"bidon",'IPPY_Cleaned Data'!BW:BW)</f>
        <v>25</v>
      </c>
      <c r="C82" s="29" t="s">
        <v>1654</v>
      </c>
      <c r="D82" s="28" t="s">
        <v>2822</v>
      </c>
    </row>
    <row r="83" spans="2:11" s="15" customFormat="1" x14ac:dyDescent="0.3">
      <c r="B83" s="28"/>
      <c r="C83" s="29"/>
      <c r="D83" s="28"/>
    </row>
    <row r="84" spans="2:11" s="15" customFormat="1" x14ac:dyDescent="0.3">
      <c r="B84" s="24" t="s">
        <v>1655</v>
      </c>
    </row>
    <row r="85" spans="2:11" s="15" customFormat="1" x14ac:dyDescent="0.3">
      <c r="B85" s="7"/>
      <c r="C85" s="17" t="s">
        <v>1612</v>
      </c>
      <c r="D85" s="17" t="s">
        <v>1611</v>
      </c>
    </row>
    <row r="86" spans="2:11" s="15" customFormat="1" x14ac:dyDescent="0.3">
      <c r="B86" s="7" t="s">
        <v>1609</v>
      </c>
      <c r="C86" s="58">
        <f>COUNTIF('IPPY_Cleaned Data'!BX:BX,"OUI")</f>
        <v>0</v>
      </c>
      <c r="D86" s="58">
        <f>COUNTIF('IPPY_Cleaned Data'!BX:BX,"non")</f>
        <v>2</v>
      </c>
    </row>
    <row r="87" spans="2:11" s="15" customFormat="1" x14ac:dyDescent="0.3">
      <c r="B87" s="7" t="s">
        <v>1610</v>
      </c>
      <c r="C87" s="12">
        <f>(C86/$B$78)</f>
        <v>0</v>
      </c>
      <c r="D87" s="12">
        <f>(D86/$B$78)</f>
        <v>1</v>
      </c>
      <c r="K87" s="1"/>
    </row>
    <row r="88" spans="2:11" s="15" customFormat="1" ht="27" customHeight="1" x14ac:dyDescent="0.3">
      <c r="B88" s="24" t="s">
        <v>1661</v>
      </c>
      <c r="C88" s="30"/>
    </row>
    <row r="89" spans="2:11" s="15" customFormat="1" ht="31" customHeight="1" x14ac:dyDescent="0.3">
      <c r="B89" s="7"/>
      <c r="C89" s="18" t="s">
        <v>1636</v>
      </c>
      <c r="D89" s="18" t="s">
        <v>2205</v>
      </c>
      <c r="E89" s="18" t="s">
        <v>1637</v>
      </c>
      <c r="F89" s="18" t="s">
        <v>2206</v>
      </c>
    </row>
    <row r="90" spans="2:11" s="15" customFormat="1" ht="13" customHeight="1" x14ac:dyDescent="0.3">
      <c r="B90" s="7" t="s">
        <v>1609</v>
      </c>
      <c r="C90" s="58">
        <f>COUNTIF('IPPY_Cleaned Data'!BY:BY,"bcp_augmente")</f>
        <v>0</v>
      </c>
      <c r="D90" s="58">
        <f>COUNTIF('IPPY_Cleaned Data'!BY:BY,"peu_augmente")</f>
        <v>0</v>
      </c>
      <c r="E90" s="58">
        <f>COUNTIF('IPPY_Cleaned Data'!BY:BY,"bcp_diminue")</f>
        <v>0</v>
      </c>
      <c r="F90" s="58">
        <f>COUNTIF('IPPY_Cleaned Data'!BY:BY,"peu_diminue")</f>
        <v>0</v>
      </c>
    </row>
    <row r="91" spans="2:11" s="15" customFormat="1" ht="27" customHeight="1" x14ac:dyDescent="0.3">
      <c r="B91" s="7" t="s">
        <v>1610</v>
      </c>
      <c r="C91" s="12" t="e">
        <f>(C90/$C$86)</f>
        <v>#DIV/0!</v>
      </c>
      <c r="D91" s="12" t="e">
        <f>(D90/$C$86)</f>
        <v>#DIV/0!</v>
      </c>
      <c r="E91" s="12" t="e">
        <f>(E90/$C$86)</f>
        <v>#DIV/0!</v>
      </c>
      <c r="F91" s="12" t="e">
        <f>(F90/$C$86)</f>
        <v>#DIV/0!</v>
      </c>
    </row>
    <row r="92" spans="2:11" s="15" customFormat="1" ht="27" customHeight="1" x14ac:dyDescent="0.3">
      <c r="B92" s="24"/>
      <c r="C92" s="30"/>
    </row>
    <row r="93" spans="2:11" s="15" customFormat="1" x14ac:dyDescent="0.3">
      <c r="C93" s="1" t="s">
        <v>1638</v>
      </c>
      <c r="D93" s="1"/>
    </row>
    <row r="94" spans="2:11" s="15" customFormat="1" ht="42" x14ac:dyDescent="0.3">
      <c r="C94" s="17" t="s">
        <v>1657</v>
      </c>
      <c r="D94" s="17" t="s">
        <v>1658</v>
      </c>
      <c r="E94" s="17" t="s">
        <v>1659</v>
      </c>
      <c r="F94" s="17" t="s">
        <v>1660</v>
      </c>
      <c r="G94" s="17" t="s">
        <v>1642</v>
      </c>
      <c r="H94" s="17" t="s">
        <v>1607</v>
      </c>
    </row>
    <row r="95" spans="2:11" s="15" customFormat="1" x14ac:dyDescent="0.3">
      <c r="C95" s="7">
        <f>COUNTIF('IPPY_Cleaned Data'!CA:CA,"1")</f>
        <v>0</v>
      </c>
      <c r="D95" s="8">
        <f>COUNTIF('IPPY_Cleaned Data'!CB:CB,"1")</f>
        <v>0</v>
      </c>
      <c r="E95" s="8">
        <f>COUNTIF('IPPY_Cleaned Data'!CC:CC,"1")</f>
        <v>0</v>
      </c>
      <c r="F95" s="7">
        <f>COUNTIF('IPPY_Cleaned Data'!CD:CD,"1")</f>
        <v>0</v>
      </c>
      <c r="G95" s="8">
        <f>COUNTIF('IPPY_Cleaned Data'!CE:CE,"1")</f>
        <v>0</v>
      </c>
      <c r="H95" s="8">
        <f>COUNTIF('IPPY_Cleaned Data'!CF:CF,"1")</f>
        <v>0</v>
      </c>
    </row>
    <row r="96" spans="2:11" s="15" customFormat="1" x14ac:dyDescent="0.3">
      <c r="C96" s="20"/>
      <c r="D96" s="22"/>
      <c r="E96" s="22"/>
      <c r="F96" s="20"/>
      <c r="G96" s="22"/>
      <c r="H96" s="22"/>
    </row>
    <row r="97" spans="1:8" s="15" customFormat="1" x14ac:dyDescent="0.3">
      <c r="C97" s="1" t="s">
        <v>1749</v>
      </c>
      <c r="D97" s="1"/>
    </row>
    <row r="98" spans="1:8" s="15" customFormat="1" ht="42" x14ac:dyDescent="0.3">
      <c r="C98" s="17" t="s">
        <v>1657</v>
      </c>
      <c r="D98" s="17" t="s">
        <v>1658</v>
      </c>
      <c r="E98" s="17" t="s">
        <v>1659</v>
      </c>
      <c r="F98" s="17" t="s">
        <v>1660</v>
      </c>
      <c r="G98" s="17" t="s">
        <v>1642</v>
      </c>
      <c r="H98" s="17" t="s">
        <v>1607</v>
      </c>
    </row>
    <row r="99" spans="1:8" s="15" customFormat="1" x14ac:dyDescent="0.3">
      <c r="C99" s="7">
        <f>COUNTIF('IPPY_Cleaned Data'!CJ:CJ,"1")</f>
        <v>0</v>
      </c>
      <c r="D99" s="7">
        <f>COUNTIF('IPPY_Cleaned Data'!CK:CK,"1")</f>
        <v>0</v>
      </c>
      <c r="E99" s="7">
        <f>COUNTIF('IPPY_Cleaned Data'!CL:CL,"1")</f>
        <v>0</v>
      </c>
      <c r="F99" s="7">
        <f>COUNTIF('IPPY_Cleaned Data'!CM:CM,"1")</f>
        <v>0</v>
      </c>
      <c r="G99" s="7">
        <f>COUNTIF('IPPY_Cleaned Data'!CN:CN,"1")</f>
        <v>0</v>
      </c>
      <c r="H99" s="7">
        <f>COUNTIF('IPPY_Cleaned Data'!CO:CO,"1")</f>
        <v>0</v>
      </c>
    </row>
    <row r="100" spans="1:8" s="15" customFormat="1" x14ac:dyDescent="0.3">
      <c r="B100" s="20"/>
      <c r="C100" s="22"/>
      <c r="D100" s="22"/>
      <c r="E100" s="20"/>
      <c r="F100" s="22"/>
      <c r="G100" s="22"/>
    </row>
    <row r="101" spans="1:8" s="15" customFormat="1" x14ac:dyDescent="0.3">
      <c r="B101" s="20"/>
      <c r="C101" s="22"/>
      <c r="D101" s="22"/>
      <c r="E101" s="20"/>
      <c r="F101" s="22"/>
      <c r="G101" s="22"/>
    </row>
    <row r="102" spans="1:8" s="15" customFormat="1" ht="15.5" x14ac:dyDescent="0.35">
      <c r="A102" s="38" t="s">
        <v>2216</v>
      </c>
      <c r="B102" s="20"/>
      <c r="C102" s="22"/>
      <c r="D102" s="22"/>
      <c r="E102" s="20"/>
      <c r="F102" s="22"/>
      <c r="G102" s="22"/>
    </row>
    <row r="103" spans="1:8" s="15" customFormat="1" x14ac:dyDescent="0.3">
      <c r="A103" s="7"/>
      <c r="B103" s="13" t="s">
        <v>1612</v>
      </c>
      <c r="C103" s="13" t="s">
        <v>1611</v>
      </c>
      <c r="D103" s="22"/>
      <c r="E103" s="20"/>
      <c r="F103" s="22"/>
      <c r="G103" s="22"/>
    </row>
    <row r="104" spans="1:8" s="15" customFormat="1" x14ac:dyDescent="0.3">
      <c r="A104" s="7" t="s">
        <v>1609</v>
      </c>
      <c r="B104" s="58">
        <f>COUNTIF('IPPY_Cleaned Data'!DB:DB,"OUI")</f>
        <v>2</v>
      </c>
      <c r="C104" s="58">
        <f>COUNTIF('IPPY_Cleaned Data'!DB:DB,"non")</f>
        <v>0</v>
      </c>
      <c r="D104" s="22"/>
      <c r="E104" s="20"/>
      <c r="F104" s="22"/>
      <c r="G104" s="22"/>
    </row>
    <row r="105" spans="1:8" s="15" customFormat="1" x14ac:dyDescent="0.3">
      <c r="A105" s="7" t="s">
        <v>1610</v>
      </c>
      <c r="B105" s="50">
        <f>(B104/$B$78)</f>
        <v>1</v>
      </c>
      <c r="C105" s="50">
        <f>(C104/$B$78)</f>
        <v>0</v>
      </c>
      <c r="D105" s="22"/>
      <c r="E105" s="20"/>
      <c r="F105" s="22"/>
      <c r="G105" s="22"/>
    </row>
    <row r="106" spans="1:8" s="15" customFormat="1" x14ac:dyDescent="0.3">
      <c r="A106" s="20"/>
      <c r="B106" s="21"/>
      <c r="C106" s="21"/>
      <c r="D106" s="22"/>
      <c r="E106" s="20"/>
      <c r="F106" s="22"/>
      <c r="G106" s="22"/>
    </row>
    <row r="107" spans="1:8" s="15" customFormat="1" x14ac:dyDescent="0.3">
      <c r="A107" s="20"/>
      <c r="B107" s="55" t="s">
        <v>2217</v>
      </c>
      <c r="C107" s="21"/>
      <c r="D107" s="22"/>
      <c r="E107" s="20"/>
      <c r="F107" s="22"/>
      <c r="G107" s="22"/>
    </row>
    <row r="108" spans="1:8" s="15" customFormat="1" ht="56" x14ac:dyDescent="0.3">
      <c r="A108" s="20"/>
      <c r="B108" s="17" t="s">
        <v>2218</v>
      </c>
      <c r="C108" s="17" t="s">
        <v>2219</v>
      </c>
      <c r="D108" s="17" t="s">
        <v>2220</v>
      </c>
      <c r="E108" s="17" t="s">
        <v>1642</v>
      </c>
      <c r="F108" s="17" t="s">
        <v>1607</v>
      </c>
      <c r="G108" s="22"/>
    </row>
    <row r="109" spans="1:8" s="15" customFormat="1" ht="14.5" x14ac:dyDescent="0.35">
      <c r="A109" s="20"/>
      <c r="B109" s="7">
        <f>COUNTIF('IPPY_Cleaned Data'!DD:DD,"1")</f>
        <v>0</v>
      </c>
      <c r="C109" s="7">
        <f>COUNTIF('IPPY_Cleaned Data'!DE:DE,"1")</f>
        <v>1</v>
      </c>
      <c r="D109" s="7">
        <f>COUNTIF('IPPY_Cleaned Data'!DF:DF,"1")</f>
        <v>0</v>
      </c>
      <c r="E109" s="7">
        <f>COUNTIF('IPPY_Cleaned Data'!DG:DG,"1")</f>
        <v>1</v>
      </c>
      <c r="F109" s="7">
        <f>COUNTIF('IPPY_Cleaned Data'!DH:DH,"1")</f>
        <v>0</v>
      </c>
      <c r="G109"/>
    </row>
    <row r="110" spans="1:8" s="15" customFormat="1" x14ac:dyDescent="0.3">
      <c r="A110" s="20"/>
      <c r="B110" s="21"/>
      <c r="C110" s="21"/>
      <c r="D110" s="22"/>
      <c r="E110" s="20"/>
      <c r="F110" s="22"/>
      <c r="G110" s="22"/>
    </row>
    <row r="111" spans="1:8" s="15" customFormat="1" x14ac:dyDescent="0.3">
      <c r="A111" s="20"/>
      <c r="B111" s="21" t="s">
        <v>2221</v>
      </c>
      <c r="C111" s="21"/>
      <c r="D111" s="22"/>
      <c r="E111" s="20"/>
      <c r="F111" s="22"/>
      <c r="G111" s="22"/>
    </row>
    <row r="112" spans="1:8" s="15" customFormat="1" x14ac:dyDescent="0.3">
      <c r="A112" s="20"/>
      <c r="B112" s="7"/>
      <c r="C112" s="17" t="s">
        <v>1612</v>
      </c>
      <c r="D112" s="17" t="s">
        <v>1611</v>
      </c>
      <c r="E112" s="20"/>
      <c r="F112" s="22"/>
      <c r="G112" s="22"/>
    </row>
    <row r="113" spans="1:14" s="15" customFormat="1" x14ac:dyDescent="0.3">
      <c r="A113" s="20"/>
      <c r="B113" s="7" t="s">
        <v>1609</v>
      </c>
      <c r="C113" s="7">
        <f>COUNTIF('IPPY_Cleaned Data'!DJ:DJ,"OUI")</f>
        <v>2</v>
      </c>
      <c r="D113" s="7">
        <f>COUNTIF('IPPY_Cleaned Data'!DJ:DJ,"non")</f>
        <v>0</v>
      </c>
      <c r="E113" s="20"/>
      <c r="F113" s="22"/>
      <c r="G113" s="22"/>
    </row>
    <row r="114" spans="1:14" s="15" customFormat="1" x14ac:dyDescent="0.3">
      <c r="A114" s="20"/>
      <c r="B114" s="7" t="s">
        <v>1610</v>
      </c>
      <c r="C114" s="50">
        <f>(C113/$B$78)</f>
        <v>1</v>
      </c>
      <c r="D114" s="50">
        <f>(D113/$B$78)</f>
        <v>0</v>
      </c>
      <c r="E114" s="20"/>
      <c r="F114" s="22"/>
      <c r="G114" s="22"/>
    </row>
    <row r="115" spans="1:14" s="15" customFormat="1" x14ac:dyDescent="0.3"/>
    <row r="116" spans="1:14" s="15" customFormat="1" ht="15.5" x14ac:dyDescent="0.35">
      <c r="A116" s="38" t="s">
        <v>1733</v>
      </c>
    </row>
    <row r="117" spans="1:14" s="15" customFormat="1" ht="28" x14ac:dyDescent="0.35">
      <c r="A117" s="13" t="s">
        <v>1662</v>
      </c>
      <c r="B117" s="13" t="s">
        <v>1663</v>
      </c>
      <c r="C117" s="13" t="s">
        <v>1642</v>
      </c>
      <c r="D117" s="13" t="s">
        <v>1607</v>
      </c>
      <c r="E117" s="13" t="s">
        <v>1664</v>
      </c>
      <c r="G117" s="31"/>
    </row>
    <row r="118" spans="1:14" s="15" customFormat="1" ht="14.5" x14ac:dyDescent="0.35">
      <c r="A118" s="7">
        <f>COUNTIF('IPPY_Cleaned Data'!DL:DL,"1")</f>
        <v>0</v>
      </c>
      <c r="B118" s="7">
        <f>COUNTIF('IPPY_Cleaned Data'!DM:DM,"1")</f>
        <v>1</v>
      </c>
      <c r="C118" s="7">
        <f>COUNTIF('IPPY_Cleaned Data'!DN:DN,"1")</f>
        <v>0</v>
      </c>
      <c r="D118" s="7">
        <f>COUNTIF('IPPY_Cleaned Data'!DO:DO,"1")</f>
        <v>0</v>
      </c>
      <c r="E118" s="7">
        <f>COUNTIF('IPPY_Cleaned Data'!DP:DP,"1")</f>
        <v>11</v>
      </c>
      <c r="G118"/>
    </row>
    <row r="119" spans="1:14" s="15" customFormat="1" x14ac:dyDescent="0.3"/>
    <row r="120" spans="1:14" s="15" customFormat="1" x14ac:dyDescent="0.3"/>
    <row r="121" spans="1:14" s="15" customFormat="1" ht="15.5" x14ac:dyDescent="0.35">
      <c r="A121" s="38" t="s">
        <v>1734</v>
      </c>
    </row>
    <row r="122" spans="1:14" s="15" customFormat="1" ht="84" x14ac:dyDescent="0.35">
      <c r="A122" s="13" t="s">
        <v>1667</v>
      </c>
      <c r="B122" s="13" t="s">
        <v>1673</v>
      </c>
      <c r="C122" s="13" t="s">
        <v>1665</v>
      </c>
      <c r="D122" s="13" t="s">
        <v>1674</v>
      </c>
      <c r="E122" s="13" t="s">
        <v>1668</v>
      </c>
      <c r="F122" s="13" t="s">
        <v>1669</v>
      </c>
      <c r="G122" s="13" t="s">
        <v>1666</v>
      </c>
      <c r="H122" s="13" t="s">
        <v>1670</v>
      </c>
      <c r="I122" s="13" t="s">
        <v>1671</v>
      </c>
      <c r="J122" s="13" t="s">
        <v>1672</v>
      </c>
      <c r="K122" s="13" t="s">
        <v>1642</v>
      </c>
      <c r="L122" s="13" t="s">
        <v>1625</v>
      </c>
      <c r="N122" s="31"/>
    </row>
    <row r="123" spans="1:14" s="15" customFormat="1" x14ac:dyDescent="0.3">
      <c r="A123" s="7">
        <f>COUNTIF('IPPY_Cleaned Data'!DS:DS,"1")</f>
        <v>6</v>
      </c>
      <c r="B123" s="7">
        <f>COUNTIF('IPPY_Cleaned Data'!DT:DT,"1")</f>
        <v>6</v>
      </c>
      <c r="C123" s="7">
        <f>COUNTIF('IPPY_Cleaned Data'!DU:DU,"1")</f>
        <v>0</v>
      </c>
      <c r="D123" s="7">
        <f>COUNTIF('IPPY_Cleaned Data'!DV:DV,"1")</f>
        <v>4</v>
      </c>
      <c r="E123" s="7">
        <f>COUNTIF('IPPY_Cleaned Data'!DW:DW,"1")</f>
        <v>0</v>
      </c>
      <c r="F123" s="7">
        <f>COUNTIF('IPPY_Cleaned Data'!DX:DX,"1")</f>
        <v>0</v>
      </c>
      <c r="G123" s="7">
        <f>COUNTIF('IPPY_Cleaned Data'!DY:DY,"1")</f>
        <v>0</v>
      </c>
      <c r="H123" s="7">
        <f>COUNTIF('IPPY_Cleaned Data'!DZ:DZ,"1")</f>
        <v>0</v>
      </c>
      <c r="I123" s="7">
        <f>COUNTIF('IPPY_Cleaned Data'!EA:EA,"1")</f>
        <v>5</v>
      </c>
      <c r="J123" s="7">
        <f>COUNTIF('IPPY_Cleaned Data'!EB:EB,"1")</f>
        <v>0</v>
      </c>
      <c r="K123" s="7">
        <f>COUNTIF('IPPY_Cleaned Data'!EC:EC,"1")</f>
        <v>0</v>
      </c>
      <c r="L123" s="7">
        <f>COUNTIF('IPPY_Cleaned Data'!ED:ED,"1")</f>
        <v>0</v>
      </c>
    </row>
    <row r="124" spans="1:14" s="15" customFormat="1" x14ac:dyDescent="0.3"/>
    <row r="125" spans="1:14" s="15" customFormat="1" x14ac:dyDescent="0.3"/>
    <row r="126" spans="1:14" s="15" customFormat="1" ht="15.5" x14ac:dyDescent="0.35">
      <c r="A126" s="38" t="s">
        <v>1735</v>
      </c>
    </row>
    <row r="127" spans="1:14" s="15" customFormat="1" ht="42" x14ac:dyDescent="0.3">
      <c r="A127" s="13" t="s">
        <v>1647</v>
      </c>
      <c r="B127" s="13" t="s">
        <v>1675</v>
      </c>
      <c r="C127" s="13" t="s">
        <v>1676</v>
      </c>
      <c r="D127" s="13" t="s">
        <v>1650</v>
      </c>
      <c r="E127" s="13" t="s">
        <v>1651</v>
      </c>
      <c r="F127" s="13" t="s">
        <v>1677</v>
      </c>
      <c r="G127" s="13" t="s">
        <v>1678</v>
      </c>
      <c r="H127" s="13" t="s">
        <v>1679</v>
      </c>
      <c r="I127" s="13" t="s">
        <v>1680</v>
      </c>
      <c r="J127" s="13" t="s">
        <v>1664</v>
      </c>
      <c r="K127" s="13" t="s">
        <v>1642</v>
      </c>
      <c r="L127" s="13" t="s">
        <v>1625</v>
      </c>
    </row>
    <row r="128" spans="1:14" s="15" customFormat="1" x14ac:dyDescent="0.3">
      <c r="A128" s="32">
        <f>COUNTIF('IPPY_Cleaned Data'!EG:EG,"1")</f>
        <v>1</v>
      </c>
      <c r="B128" s="32">
        <f>COUNTIF('IPPY_Cleaned Data'!EH:EH,"1")</f>
        <v>0</v>
      </c>
      <c r="C128" s="32">
        <f>COUNTIF('IPPY_Cleaned Data'!EI:EI,"1")</f>
        <v>0</v>
      </c>
      <c r="D128" s="32">
        <f>COUNTIF('IPPY_Cleaned Data'!EJ:EJ,"1")</f>
        <v>1</v>
      </c>
      <c r="E128" s="32">
        <f>COUNTIF('IPPY_Cleaned Data'!EK:EK,"1")</f>
        <v>0</v>
      </c>
      <c r="F128" s="32">
        <f>COUNTIF('IPPY_Cleaned Data'!EL:EL,"1")</f>
        <v>1</v>
      </c>
      <c r="G128" s="32">
        <f>COUNTIF('IPPY_Cleaned Data'!EM:EM,"1")</f>
        <v>2</v>
      </c>
      <c r="H128" s="32">
        <f>COUNTIF('IPPY_Cleaned Data'!EN:EN,"1")</f>
        <v>0</v>
      </c>
      <c r="I128" s="32">
        <f>COUNTIF('IPPY_Cleaned Data'!EO:EO,"1")</f>
        <v>2</v>
      </c>
      <c r="J128" s="32">
        <f>COUNTIF('IPPY_Cleaned Data'!EP:EP,"1")</f>
        <v>5</v>
      </c>
      <c r="K128" s="32">
        <f>COUNTIF('IPPY_Cleaned Data'!EQ:EQ,"1")</f>
        <v>0</v>
      </c>
      <c r="L128" s="32">
        <f>COUNTIF('IPPY_Cleaned Data'!ER:ER,"1")</f>
        <v>0</v>
      </c>
    </row>
    <row r="129" spans="1:18" s="15" customFormat="1" x14ac:dyDescent="0.3"/>
    <row r="130" spans="1:18" s="15" customFormat="1" x14ac:dyDescent="0.3"/>
    <row r="131" spans="1:18" s="15" customFormat="1" ht="15.5" x14ac:dyDescent="0.35">
      <c r="A131" s="38" t="s">
        <v>1778</v>
      </c>
    </row>
    <row r="132" spans="1:18" s="15" customFormat="1" x14ac:dyDescent="0.3">
      <c r="A132" s="7"/>
      <c r="B132" s="13" t="s">
        <v>1612</v>
      </c>
      <c r="C132" s="13" t="s">
        <v>1611</v>
      </c>
    </row>
    <row r="133" spans="1:18" s="15" customFormat="1" x14ac:dyDescent="0.3">
      <c r="A133" s="7" t="s">
        <v>1609</v>
      </c>
      <c r="B133" s="32">
        <f>COUNTIF('IPPY_Cleaned Data'!ET:ET,"OUI")</f>
        <v>2</v>
      </c>
      <c r="C133" s="32">
        <f>COUNTIF('IPPY_Cleaned Data'!ET:ET,"non")</f>
        <v>10</v>
      </c>
    </row>
    <row r="134" spans="1:18" s="15" customFormat="1" x14ac:dyDescent="0.3">
      <c r="A134" s="7" t="s">
        <v>1610</v>
      </c>
      <c r="B134" s="50">
        <f>(B133/$B$3)</f>
        <v>0.16666666666666666</v>
      </c>
      <c r="C134" s="50">
        <f>(C133/$B$3)</f>
        <v>0.83333333333333337</v>
      </c>
    </row>
    <row r="135" spans="1:18" s="15" customFormat="1" x14ac:dyDescent="0.3"/>
    <row r="136" spans="1:18" s="15" customFormat="1" x14ac:dyDescent="0.3">
      <c r="B136" s="24" t="s">
        <v>1681</v>
      </c>
    </row>
    <row r="137" spans="1:18" s="15" customFormat="1" ht="14.5" x14ac:dyDescent="0.35">
      <c r="B137" s="17" t="s">
        <v>1682</v>
      </c>
      <c r="C137" s="17" t="s">
        <v>1683</v>
      </c>
      <c r="D137" s="17" t="s">
        <v>1675</v>
      </c>
      <c r="E137" s="17" t="s">
        <v>1676</v>
      </c>
      <c r="F137" s="17" t="s">
        <v>1651</v>
      </c>
      <c r="G137" s="17" t="s">
        <v>1642</v>
      </c>
      <c r="H137" s="17" t="s">
        <v>1607</v>
      </c>
      <c r="I137" s="31"/>
      <c r="J137" s="31"/>
      <c r="K137" s="31"/>
    </row>
    <row r="138" spans="1:18" s="15" customFormat="1" x14ac:dyDescent="0.3">
      <c r="B138" s="58">
        <f>COUNTIF('IPPY_Cleaned Data'!EV:EV,"1")</f>
        <v>0</v>
      </c>
      <c r="C138" s="58">
        <f>COUNTIF('IPPY_Cleaned Data'!EW:EW,"1")</f>
        <v>0</v>
      </c>
      <c r="D138" s="58">
        <f>COUNTIF('IPPY_Cleaned Data'!EX:EX,"1")</f>
        <v>0</v>
      </c>
      <c r="E138" s="58">
        <f>COUNTIF('IPPY_Cleaned Data'!EY:EY,"1")</f>
        <v>1</v>
      </c>
      <c r="F138" s="58">
        <f>COUNTIF('IPPY_Cleaned Data'!EZ:EZ,"1")</f>
        <v>2</v>
      </c>
      <c r="G138" s="58">
        <f>COUNTIF('IPPY_Cleaned Data'!FA:FA,"1")</f>
        <v>0</v>
      </c>
      <c r="H138" s="58">
        <f>COUNTIF('IPPY_Cleaned Data'!FB:FB,"1")</f>
        <v>0</v>
      </c>
    </row>
    <row r="139" spans="1:18" s="15" customFormat="1" x14ac:dyDescent="0.3">
      <c r="B139" s="12">
        <f>B138/$B$133</f>
        <v>0</v>
      </c>
      <c r="C139" s="12">
        <f t="shared" ref="C139:H139" si="3">C138/$B$133</f>
        <v>0</v>
      </c>
      <c r="D139" s="12">
        <f t="shared" si="3"/>
        <v>0</v>
      </c>
      <c r="E139" s="12">
        <f t="shared" si="3"/>
        <v>0.5</v>
      </c>
      <c r="F139" s="12">
        <f t="shared" si="3"/>
        <v>1</v>
      </c>
      <c r="G139" s="12">
        <f t="shared" si="3"/>
        <v>0</v>
      </c>
      <c r="H139" s="12">
        <f t="shared" si="3"/>
        <v>0</v>
      </c>
    </row>
    <row r="140" spans="1:18" s="15" customFormat="1" x14ac:dyDescent="0.3"/>
    <row r="141" spans="1:18" s="15" customFormat="1" x14ac:dyDescent="0.3">
      <c r="B141" s="24" t="s">
        <v>1684</v>
      </c>
    </row>
    <row r="142" spans="1:18" s="15" customFormat="1" ht="84" x14ac:dyDescent="0.35">
      <c r="B142" s="17" t="s">
        <v>1685</v>
      </c>
      <c r="C142" s="17" t="s">
        <v>1686</v>
      </c>
      <c r="D142" s="17" t="s">
        <v>1694</v>
      </c>
      <c r="E142" s="17" t="s">
        <v>1695</v>
      </c>
      <c r="F142" s="17" t="s">
        <v>1693</v>
      </c>
      <c r="G142" s="17" t="s">
        <v>1687</v>
      </c>
      <c r="H142" s="17" t="s">
        <v>1688</v>
      </c>
      <c r="I142" s="17" t="s">
        <v>1689</v>
      </c>
      <c r="J142" s="17" t="s">
        <v>1690</v>
      </c>
      <c r="K142" s="17" t="s">
        <v>1691</v>
      </c>
      <c r="L142" s="17" t="s">
        <v>1692</v>
      </c>
      <c r="M142" s="17" t="s">
        <v>1642</v>
      </c>
      <c r="N142" s="17" t="s">
        <v>1607</v>
      </c>
      <c r="P142" s="31"/>
      <c r="Q142" s="31"/>
      <c r="R142" s="1"/>
    </row>
    <row r="143" spans="1:18" s="15" customFormat="1" x14ac:dyDescent="0.3">
      <c r="B143" s="32">
        <f>COUNTIF('IPPY_Cleaned Data'!FE:FE,"1")</f>
        <v>0</v>
      </c>
      <c r="C143" s="32">
        <f>COUNTIF('IPPY_Cleaned Data'!FF:FF,"1")</f>
        <v>1</v>
      </c>
      <c r="D143" s="32">
        <f>COUNTIF('IPPY_Cleaned Data'!FG:FG,"1")</f>
        <v>0</v>
      </c>
      <c r="E143" s="32">
        <f>COUNTIF('IPPY_Cleaned Data'!FH:FH,"1")</f>
        <v>0</v>
      </c>
      <c r="F143" s="32">
        <f>COUNTIF('IPPY_Cleaned Data'!FI:FI,"1")</f>
        <v>0</v>
      </c>
      <c r="G143" s="32">
        <f>COUNTIF('IPPY_Cleaned Data'!FJ:FJ,"1")</f>
        <v>0</v>
      </c>
      <c r="H143" s="32">
        <f>COUNTIF('IPPY_Cleaned Data'!FK:FK,"1")</f>
        <v>2</v>
      </c>
      <c r="I143" s="32">
        <f>COUNTIF('IPPY_Cleaned Data'!FL:FL,"1")</f>
        <v>0</v>
      </c>
      <c r="J143" s="32">
        <f>COUNTIF('IPPY_Cleaned Data'!FM:FM,"1")</f>
        <v>0</v>
      </c>
      <c r="K143" s="32">
        <f>COUNTIF('IPPY_Cleaned Data'!FN:FN,"1")</f>
        <v>0</v>
      </c>
      <c r="L143" s="32">
        <f>COUNTIF('IPPY_Cleaned Data'!FO:FO,"1")</f>
        <v>0</v>
      </c>
      <c r="M143" s="32">
        <f>COUNTIF('IPPY_Cleaned Data'!FP:FP,"1")</f>
        <v>0</v>
      </c>
      <c r="N143" s="32">
        <f>COUNTIF('IPPY_Cleaned Data'!FQ:FQ,"1")</f>
        <v>0</v>
      </c>
    </row>
    <row r="144" spans="1:18" s="15" customFormat="1" x14ac:dyDescent="0.3"/>
    <row r="145" spans="1:13" s="15" customFormat="1" x14ac:dyDescent="0.3">
      <c r="B145" s="24" t="s">
        <v>2215</v>
      </c>
    </row>
    <row r="146" spans="1:13" s="15" customFormat="1" x14ac:dyDescent="0.3">
      <c r="B146" s="17" t="s">
        <v>1612</v>
      </c>
      <c r="C146" s="17" t="s">
        <v>1611</v>
      </c>
    </row>
    <row r="147" spans="1:13" s="15" customFormat="1" x14ac:dyDescent="0.3">
      <c r="B147" s="58">
        <f>COUNTIF('IPPY_Cleaned Data'!FS:FS,"OUI")</f>
        <v>1</v>
      </c>
      <c r="C147" s="58">
        <f>COUNTIF('IPPY_Cleaned Data'!FS:FS,"non")</f>
        <v>1</v>
      </c>
    </row>
    <row r="148" spans="1:13" s="15" customFormat="1" x14ac:dyDescent="0.3">
      <c r="B148" s="12">
        <f>(B147/$B$133)</f>
        <v>0.5</v>
      </c>
      <c r="C148" s="12">
        <f>(C147/$B$133)</f>
        <v>0.5</v>
      </c>
    </row>
    <row r="149" spans="1:13" s="15" customFormat="1" x14ac:dyDescent="0.3"/>
    <row r="150" spans="1:13" s="15" customFormat="1" x14ac:dyDescent="0.3">
      <c r="C150" s="24" t="s">
        <v>1696</v>
      </c>
    </row>
    <row r="151" spans="1:13" s="15" customFormat="1" x14ac:dyDescent="0.3">
      <c r="C151" s="17" t="s">
        <v>1697</v>
      </c>
      <c r="D151" s="17" t="s">
        <v>1698</v>
      </c>
      <c r="E151" s="17" t="s">
        <v>1699</v>
      </c>
      <c r="F151" s="17" t="s">
        <v>1700</v>
      </c>
      <c r="G151" s="17" t="s">
        <v>1607</v>
      </c>
    </row>
    <row r="152" spans="1:13" s="15" customFormat="1" x14ac:dyDescent="0.3">
      <c r="C152" s="8">
        <f>COUNTIF('IPPY_Cleaned Data'!FU:FU,"1")</f>
        <v>0</v>
      </c>
      <c r="D152" s="8">
        <f>COUNTIF('IPPY_Cleaned Data'!FV:FV,"1")</f>
        <v>1</v>
      </c>
      <c r="E152" s="8">
        <f>COUNTIF('IPPY_Cleaned Data'!FW:FW,"1")</f>
        <v>0</v>
      </c>
      <c r="F152" s="8">
        <f>COUNTIF('IPPY_Cleaned Data'!FX:FX,"1")</f>
        <v>0</v>
      </c>
      <c r="G152" s="8">
        <f>COUNTIF('IPPY_Cleaned Data'!FY:FY,"1")</f>
        <v>0</v>
      </c>
    </row>
    <row r="153" spans="1:13" s="15" customFormat="1" x14ac:dyDescent="0.3"/>
    <row r="154" spans="1:13" s="15" customFormat="1" x14ac:dyDescent="0.3"/>
    <row r="155" spans="1:13" s="15" customFormat="1" ht="15.5" x14ac:dyDescent="0.35">
      <c r="A155" s="14" t="s">
        <v>1736</v>
      </c>
    </row>
    <row r="156" spans="1:13" s="15" customFormat="1" x14ac:dyDescent="0.3"/>
    <row r="157" spans="1:13" s="15" customFormat="1" ht="112" x14ac:dyDescent="0.3">
      <c r="A157" s="13" t="s">
        <v>1685</v>
      </c>
      <c r="B157" s="13" t="s">
        <v>1686</v>
      </c>
      <c r="C157" s="13" t="s">
        <v>1694</v>
      </c>
      <c r="D157" s="13" t="s">
        <v>1695</v>
      </c>
      <c r="E157" s="13" t="s">
        <v>1693</v>
      </c>
      <c r="F157" s="13" t="s">
        <v>1687</v>
      </c>
      <c r="G157" s="13" t="s">
        <v>1688</v>
      </c>
      <c r="H157" s="13" t="s">
        <v>1689</v>
      </c>
      <c r="I157" s="13" t="s">
        <v>1690</v>
      </c>
      <c r="J157" s="13" t="s">
        <v>1691</v>
      </c>
      <c r="K157" s="13" t="s">
        <v>1692</v>
      </c>
      <c r="L157" s="13" t="s">
        <v>1642</v>
      </c>
      <c r="M157" s="13" t="s">
        <v>1607</v>
      </c>
    </row>
    <row r="158" spans="1:13" s="15" customFormat="1" x14ac:dyDescent="0.3">
      <c r="A158" s="32">
        <f>COUNTIF('IPPY_Cleaned Data'!GB:GB,"1")</f>
        <v>0</v>
      </c>
      <c r="B158" s="32">
        <f>COUNTIF('IPPY_Cleaned Data'!GC:GC,"1")</f>
        <v>5</v>
      </c>
      <c r="C158" s="32">
        <f>COUNTIF('IPPY_Cleaned Data'!GD:GD,"1")</f>
        <v>6</v>
      </c>
      <c r="D158" s="32">
        <f>COUNTIF('IPPY_Cleaned Data'!GE:GE,"1")</f>
        <v>0</v>
      </c>
      <c r="E158" s="32">
        <f>COUNTIF('IPPY_Cleaned Data'!GF:GF,"1")</f>
        <v>4</v>
      </c>
      <c r="F158" s="32">
        <f>COUNTIF('IPPY_Cleaned Data'!GG:GG,"1")</f>
        <v>8</v>
      </c>
      <c r="G158" s="32">
        <f>COUNTIF('IPPY_Cleaned Data'!GH:GH,"1")</f>
        <v>3</v>
      </c>
      <c r="H158" s="32">
        <f>COUNTIF('IPPY_Cleaned Data'!GI:GI,"1")</f>
        <v>1</v>
      </c>
      <c r="I158" s="32">
        <f>COUNTIF('IPPY_Cleaned Data'!GJ:GJ,"1")</f>
        <v>2</v>
      </c>
      <c r="J158" s="32">
        <f>COUNTIF('IPPY_Cleaned Data'!GK:GK,"1")</f>
        <v>0</v>
      </c>
      <c r="K158" s="32">
        <f>COUNTIF('IPPY_Cleaned Data'!GL:GL,"1")</f>
        <v>6</v>
      </c>
      <c r="L158" s="32">
        <f>COUNTIF('IPPY_Cleaned Data'!GM:GM,"1")</f>
        <v>0</v>
      </c>
      <c r="M158" s="32">
        <f>COUNTIF('IPPY_Cleaned Data'!GN:GN,"1")</f>
        <v>0</v>
      </c>
    </row>
    <row r="159" spans="1:13" s="15" customFormat="1" x14ac:dyDescent="0.3"/>
    <row r="160" spans="1:13" s="15" customFormat="1" x14ac:dyDescent="0.3"/>
    <row r="161" s="15" customFormat="1" x14ac:dyDescent="0.3"/>
    <row r="162" s="15" customFormat="1" x14ac:dyDescent="0.3"/>
    <row r="163" s="15" customFormat="1" x14ac:dyDescent="0.3"/>
    <row r="164" s="15" customFormat="1" x14ac:dyDescent="0.3"/>
    <row r="165" s="15" customFormat="1" x14ac:dyDescent="0.3"/>
    <row r="166" s="15" customFormat="1" x14ac:dyDescent="0.3"/>
    <row r="167" s="15" customFormat="1" x14ac:dyDescent="0.3"/>
    <row r="168" s="15" customFormat="1" x14ac:dyDescent="0.3"/>
    <row r="169" s="15" customFormat="1" x14ac:dyDescent="0.3"/>
    <row r="170" s="15" customFormat="1" x14ac:dyDescent="0.3"/>
    <row r="171" s="15" customFormat="1" x14ac:dyDescent="0.3"/>
    <row r="172" s="15" customFormat="1" x14ac:dyDescent="0.3"/>
    <row r="173" s="15" customFormat="1" x14ac:dyDescent="0.3"/>
    <row r="174" s="15" customFormat="1" x14ac:dyDescent="0.3"/>
    <row r="175" s="15" customFormat="1" x14ac:dyDescent="0.3"/>
    <row r="176" s="15" customFormat="1" x14ac:dyDescent="0.3"/>
    <row r="177" s="15" customFormat="1" x14ac:dyDescent="0.3"/>
    <row r="178" s="15" customFormat="1" x14ac:dyDescent="0.3"/>
    <row r="179" s="15" customFormat="1" x14ac:dyDescent="0.3"/>
    <row r="180" s="15" customFormat="1" x14ac:dyDescent="0.3"/>
    <row r="181" s="15" customFormat="1" x14ac:dyDescent="0.3"/>
    <row r="182" s="15" customFormat="1" x14ac:dyDescent="0.3"/>
    <row r="183" s="15" customFormat="1" x14ac:dyDescent="0.3"/>
    <row r="184" s="15" customFormat="1" x14ac:dyDescent="0.3"/>
    <row r="185" s="15" customFormat="1" x14ac:dyDescent="0.3"/>
    <row r="186" s="15" customFormat="1" x14ac:dyDescent="0.3"/>
    <row r="187" s="15" customFormat="1" x14ac:dyDescent="0.3"/>
    <row r="188" s="15" customFormat="1" x14ac:dyDescent="0.3"/>
    <row r="189" s="15" customFormat="1" x14ac:dyDescent="0.3"/>
    <row r="190" s="15" customFormat="1" x14ac:dyDescent="0.3"/>
    <row r="191" s="15" customFormat="1" x14ac:dyDescent="0.3"/>
    <row r="192" s="15" customFormat="1" x14ac:dyDescent="0.3"/>
    <row r="193" s="15" customFormat="1" x14ac:dyDescent="0.3"/>
    <row r="194" s="15" customFormat="1" x14ac:dyDescent="0.3"/>
    <row r="195" s="15" customFormat="1" x14ac:dyDescent="0.3"/>
    <row r="196" s="15" customFormat="1" x14ac:dyDescent="0.3"/>
    <row r="197" s="15" customFormat="1" x14ac:dyDescent="0.3"/>
    <row r="198" s="15" customFormat="1" x14ac:dyDescent="0.3"/>
    <row r="199" s="15" customFormat="1" x14ac:dyDescent="0.3"/>
    <row r="200" s="15" customFormat="1" x14ac:dyDescent="0.3"/>
    <row r="201" s="15" customFormat="1" x14ac:dyDescent="0.3"/>
    <row r="202" s="15" customFormat="1" x14ac:dyDescent="0.3"/>
    <row r="203" s="15" customFormat="1" x14ac:dyDescent="0.3"/>
    <row r="204" s="15" customFormat="1" x14ac:dyDescent="0.3"/>
    <row r="205" s="15" customFormat="1" x14ac:dyDescent="0.3"/>
    <row r="206" s="15" customFormat="1" x14ac:dyDescent="0.3"/>
    <row r="207" s="15" customFormat="1" x14ac:dyDescent="0.3"/>
    <row r="208" s="15" customFormat="1" x14ac:dyDescent="0.3"/>
    <row r="209" spans="1:10" s="15" customFormat="1" x14ac:dyDescent="0.3"/>
    <row r="210" spans="1:10" s="15" customFormat="1" x14ac:dyDescent="0.3"/>
    <row r="211" spans="1:10" s="15" customFormat="1" x14ac:dyDescent="0.3"/>
    <row r="212" spans="1:10" s="15" customFormat="1" x14ac:dyDescent="0.3"/>
    <row r="213" spans="1:10" s="15" customFormat="1" x14ac:dyDescent="0.3"/>
    <row r="214" spans="1:10" s="15" customFormat="1" x14ac:dyDescent="0.3">
      <c r="A214" s="1"/>
      <c r="B214" s="1"/>
      <c r="C214" s="1"/>
      <c r="D214" s="1"/>
      <c r="E214" s="1"/>
      <c r="F214" s="1"/>
      <c r="G214" s="1"/>
      <c r="H214" s="1"/>
      <c r="I214" s="1"/>
      <c r="J214" s="1"/>
    </row>
  </sheetData>
  <conditionalFormatting sqref="A123:L123">
    <cfRule type="colorScale" priority="31">
      <colorScale>
        <cfvo type="min"/>
        <cfvo type="max"/>
        <color theme="6" tint="0.79998168889431442"/>
        <color theme="5" tint="0.39997558519241921"/>
      </colorScale>
    </cfRule>
  </conditionalFormatting>
  <conditionalFormatting sqref="A128:L128">
    <cfRule type="colorScale" priority="30">
      <colorScale>
        <cfvo type="min"/>
        <cfvo type="max"/>
        <color theme="6" tint="0.79998168889431442"/>
        <color theme="5" tint="0.39997558519241921"/>
      </colorScale>
    </cfRule>
  </conditionalFormatting>
  <conditionalFormatting sqref="A118:E118">
    <cfRule type="colorScale" priority="29">
      <colorScale>
        <cfvo type="min"/>
        <cfvo type="max"/>
        <color theme="6" tint="0.79998168889431442"/>
        <color theme="5" tint="0.39997558519241921"/>
      </colorScale>
    </cfRule>
  </conditionalFormatting>
  <conditionalFormatting sqref="B143:N143">
    <cfRule type="colorScale" priority="28">
      <colorScale>
        <cfvo type="min"/>
        <cfvo type="max"/>
        <color theme="6" tint="0.79998168889431442"/>
        <color theme="5" tint="0.39997558519241921"/>
      </colorScale>
    </cfRule>
  </conditionalFormatting>
  <conditionalFormatting sqref="C152:G152">
    <cfRule type="colorScale" priority="27">
      <colorScale>
        <cfvo type="min"/>
        <cfvo type="max"/>
        <color theme="6" tint="0.79998168889431442"/>
        <color theme="5" tint="0.39997558519241921"/>
      </colorScale>
    </cfRule>
  </conditionalFormatting>
  <conditionalFormatting sqref="A158:M158">
    <cfRule type="colorScale" priority="26">
      <colorScale>
        <cfvo type="min"/>
        <cfvo type="max"/>
        <color theme="6" tint="0.79998168889431442"/>
        <color theme="5" tint="0.39997558519241921"/>
      </colorScale>
    </cfRule>
  </conditionalFormatting>
  <conditionalFormatting sqref="C95:H95">
    <cfRule type="colorScale" priority="24">
      <colorScale>
        <cfvo type="min"/>
        <cfvo type="max"/>
        <color theme="6" tint="0.79998168889431442"/>
        <color theme="5" tint="0.39997558519241921"/>
      </colorScale>
    </cfRule>
    <cfRule type="colorScale" priority="25">
      <colorScale>
        <cfvo type="min"/>
        <cfvo type="max"/>
        <color theme="6" tint="0.39997558519241921"/>
        <color theme="5" tint="0.39997558519241921"/>
      </colorScale>
    </cfRule>
  </conditionalFormatting>
  <conditionalFormatting sqref="C99:H99">
    <cfRule type="colorScale" priority="23">
      <colorScale>
        <cfvo type="min"/>
        <cfvo type="max"/>
        <color theme="6" tint="0.79998168889431442"/>
        <color theme="5" tint="0.39997558519241921"/>
      </colorScale>
    </cfRule>
  </conditionalFormatting>
  <conditionalFormatting sqref="B109:F109">
    <cfRule type="colorScale" priority="22">
      <colorScale>
        <cfvo type="min"/>
        <cfvo type="max"/>
        <color theme="6" tint="0.79998168889431442"/>
        <color theme="5" tint="0.39997558519241921"/>
      </colorScale>
    </cfRule>
  </conditionalFormatting>
  <conditionalFormatting sqref="A12:I12">
    <cfRule type="colorScale" priority="21">
      <colorScale>
        <cfvo type="min"/>
        <cfvo type="max"/>
        <color theme="6" tint="0.79998168889431442"/>
        <color theme="5" tint="0.39997558519241921"/>
      </colorScale>
    </cfRule>
  </conditionalFormatting>
  <conditionalFormatting sqref="C26:K26">
    <cfRule type="colorScale" priority="20">
      <colorScale>
        <cfvo type="min"/>
        <cfvo type="max"/>
        <color theme="6" tint="0.79998168889431442"/>
        <color theme="5" tint="0.39997558519241921"/>
      </colorScale>
    </cfRule>
  </conditionalFormatting>
  <conditionalFormatting sqref="D37:F37">
    <cfRule type="colorScale" priority="19">
      <colorScale>
        <cfvo type="min"/>
        <cfvo type="max"/>
        <color theme="6" tint="0.79998168889431442"/>
        <color theme="5" tint="0.39997558519241921"/>
      </colorScale>
    </cfRule>
  </conditionalFormatting>
  <conditionalFormatting sqref="A45:G45">
    <cfRule type="colorScale" priority="18">
      <colorScale>
        <cfvo type="min"/>
        <cfvo type="max"/>
        <color theme="6" tint="0.79998168889431442"/>
        <color theme="5" tint="0.39997558519241921"/>
      </colorScale>
    </cfRule>
  </conditionalFormatting>
  <conditionalFormatting sqref="B49:C49">
    <cfRule type="colorScale" priority="17">
      <colorScale>
        <cfvo type="min"/>
        <cfvo type="max"/>
        <color theme="6" tint="0.79998168889431442"/>
        <color theme="5" tint="0.39997558519241921"/>
      </colorScale>
    </cfRule>
  </conditionalFormatting>
  <conditionalFormatting sqref="B65:I65">
    <cfRule type="colorScale" priority="16">
      <colorScale>
        <cfvo type="min"/>
        <cfvo type="max"/>
        <color theme="6" tint="0.79998168889431442"/>
        <color theme="5" tint="0.39997558519241921"/>
      </colorScale>
    </cfRule>
  </conditionalFormatting>
  <conditionalFormatting sqref="B70:H70">
    <cfRule type="colorScale" priority="15">
      <colorScale>
        <cfvo type="min"/>
        <cfvo type="max"/>
        <color theme="6" tint="0.79998168889431442"/>
        <color theme="5" tint="0.39997558519241921"/>
      </colorScale>
    </cfRule>
  </conditionalFormatting>
  <conditionalFormatting sqref="B133:C133">
    <cfRule type="colorScale" priority="14">
      <colorScale>
        <cfvo type="min"/>
        <cfvo type="max"/>
        <color theme="6" tint="0.79998168889431442"/>
        <color theme="5" tint="0.39997558519241921"/>
      </colorScale>
    </cfRule>
  </conditionalFormatting>
  <conditionalFormatting sqref="B6:G6">
    <cfRule type="colorScale" priority="13">
      <colorScale>
        <cfvo type="min"/>
        <cfvo type="max"/>
        <color theme="6" tint="0.79998168889431442"/>
        <color theme="5" tint="0.39997558519241921"/>
      </colorScale>
    </cfRule>
  </conditionalFormatting>
  <conditionalFormatting sqref="B16:C16">
    <cfRule type="colorScale" priority="12">
      <colorScale>
        <cfvo type="min"/>
        <cfvo type="max"/>
        <color theme="6" tint="0.79998168889431442"/>
        <color theme="5" tint="0.39997558519241921"/>
      </colorScale>
    </cfRule>
  </conditionalFormatting>
  <conditionalFormatting sqref="B32:C32">
    <cfRule type="colorScale" priority="11">
      <colorScale>
        <cfvo type="min"/>
        <cfvo type="max"/>
        <color theme="6" tint="0.79998168889431442"/>
        <color theme="5" tint="0.39997558519241921"/>
      </colorScale>
    </cfRule>
  </conditionalFormatting>
  <conditionalFormatting sqref="B55:C55">
    <cfRule type="colorScale" priority="10">
      <colorScale>
        <cfvo type="min"/>
        <cfvo type="max"/>
        <color theme="6" tint="0.79998168889431442"/>
        <color theme="5" tint="0.39997558519241921"/>
      </colorScale>
    </cfRule>
  </conditionalFormatting>
  <conditionalFormatting sqref="B78:C78">
    <cfRule type="colorScale" priority="9">
      <colorScale>
        <cfvo type="min"/>
        <cfvo type="max"/>
        <color theme="6" tint="0.79998168889431442"/>
        <color theme="5" tint="0.39997558519241921"/>
      </colorScale>
    </cfRule>
  </conditionalFormatting>
  <conditionalFormatting sqref="B104:C104">
    <cfRule type="colorScale" priority="8">
      <colorScale>
        <cfvo type="min"/>
        <cfvo type="max"/>
        <color theme="6" tint="0.79998168889431442"/>
        <color theme="5" tint="0.39997558519241921"/>
      </colorScale>
    </cfRule>
  </conditionalFormatting>
  <conditionalFormatting sqref="B147:C147">
    <cfRule type="colorScale" priority="7">
      <colorScale>
        <cfvo type="min"/>
        <cfvo type="max"/>
        <color theme="6" tint="0.79998168889431442"/>
        <color theme="5" tint="0.39997558519241921"/>
      </colorScale>
    </cfRule>
  </conditionalFormatting>
  <conditionalFormatting sqref="B138:H138">
    <cfRule type="colorScale" priority="6">
      <colorScale>
        <cfvo type="min"/>
        <cfvo type="max"/>
        <color theme="6" tint="0.79998168889431442"/>
        <color theme="5" tint="0.39997558519241921"/>
      </colorScale>
    </cfRule>
  </conditionalFormatting>
  <conditionalFormatting sqref="C113:D113">
    <cfRule type="colorScale" priority="5">
      <colorScale>
        <cfvo type="min"/>
        <cfvo type="max"/>
        <color theme="6" tint="0.79998168889431442"/>
        <color theme="5" tint="0.39997558519241921"/>
      </colorScale>
    </cfRule>
  </conditionalFormatting>
  <conditionalFormatting sqref="C86:D86">
    <cfRule type="colorScale" priority="4">
      <colorScale>
        <cfvo type="min"/>
        <cfvo type="max"/>
        <color theme="6" tint="0.79998168889431442"/>
        <color theme="5" tint="0.39997558519241921"/>
      </colorScale>
    </cfRule>
  </conditionalFormatting>
  <conditionalFormatting sqref="C90:F90">
    <cfRule type="colorScale" priority="3">
      <colorScale>
        <cfvo type="min"/>
        <cfvo type="max"/>
        <color theme="6" tint="0.79998168889431442"/>
        <color theme="5" tint="0.39997558519241921"/>
      </colorScale>
    </cfRule>
  </conditionalFormatting>
  <conditionalFormatting sqref="C60:F60">
    <cfRule type="colorScale" priority="2">
      <colorScale>
        <cfvo type="min"/>
        <cfvo type="max"/>
        <color theme="6" tint="0.79998168889431442"/>
        <color theme="5" tint="0.39997558519241921"/>
      </colorScale>
    </cfRule>
  </conditionalFormatting>
  <conditionalFormatting sqref="D21:F21">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P152"/>
  <sheetViews>
    <sheetView topLeftCell="A142" zoomScale="80" zoomScaleNormal="80" workbookViewId="0">
      <selection activeCell="B141" sqref="B141:C141"/>
    </sheetView>
  </sheetViews>
  <sheetFormatPr defaultRowHeight="14" x14ac:dyDescent="0.3"/>
  <cols>
    <col min="1" max="1" width="12.26953125" style="15" bestFit="1" customWidth="1"/>
    <col min="2" max="2" width="12.6328125" style="15" customWidth="1"/>
    <col min="3" max="3" width="13.90625" style="15" customWidth="1"/>
    <col min="4" max="4" width="14.6328125" style="15" customWidth="1"/>
    <col min="5" max="5" width="11.453125" style="15" customWidth="1"/>
    <col min="6" max="6" width="10.54296875" style="15" customWidth="1"/>
    <col min="7" max="16384" width="8.7265625" style="15"/>
  </cols>
  <sheetData>
    <row r="1" spans="1:9" ht="15.5" x14ac:dyDescent="0.35">
      <c r="A1" s="14" t="s">
        <v>1729</v>
      </c>
    </row>
    <row r="2" spans="1:9" ht="15.5" x14ac:dyDescent="0.35">
      <c r="A2" s="38" t="s">
        <v>2243</v>
      </c>
      <c r="B2" s="28">
        <f>COUNTIFS('IPPY_Cleaned Data'!M:M,"education",'IPPY_Cleaned Data'!J:J,"ippy")</f>
        <v>5</v>
      </c>
    </row>
    <row r="3" spans="1:9" ht="15.5" x14ac:dyDescent="0.35">
      <c r="A3" s="38"/>
      <c r="B3" s="28"/>
    </row>
    <row r="4" spans="1:9" ht="15.5" x14ac:dyDescent="0.35">
      <c r="A4" s="38" t="s">
        <v>2296</v>
      </c>
    </row>
    <row r="5" spans="1:9" x14ac:dyDescent="0.3">
      <c r="A5" s="7"/>
      <c r="B5" s="13" t="s">
        <v>1701</v>
      </c>
      <c r="C5" s="13" t="s">
        <v>1702</v>
      </c>
      <c r="D5" s="13" t="s">
        <v>1703</v>
      </c>
    </row>
    <row r="6" spans="1:9" x14ac:dyDescent="0.3">
      <c r="A6" s="7" t="s">
        <v>1609</v>
      </c>
      <c r="B6" s="8">
        <f>COUNTIF('IPPY_Cleaned Data'!YO2:YO39,"public")</f>
        <v>4</v>
      </c>
      <c r="C6" s="8">
        <f>COUNTIF('IPPY_Cleaned Data'!YO:YO,"prive")</f>
        <v>1</v>
      </c>
      <c r="D6" s="8">
        <f>COUNTIF('IPPY_Cleaned Data'!YO:YO,"religieux")+COUNTIF('IPPY_Cleaned Data'!YO:YO,"ecac")</f>
        <v>0</v>
      </c>
    </row>
    <row r="7" spans="1:9" x14ac:dyDescent="0.3">
      <c r="A7" s="7" t="s">
        <v>1610</v>
      </c>
      <c r="B7" s="50">
        <f>(B6/$B$2)</f>
        <v>0.8</v>
      </c>
      <c r="C7" s="50">
        <f>(C6/$B$2)</f>
        <v>0.2</v>
      </c>
      <c r="D7" s="50">
        <f>(D6/$B$2)</f>
        <v>0</v>
      </c>
    </row>
    <row r="9" spans="1:9" ht="15.5" x14ac:dyDescent="0.35">
      <c r="A9" s="14" t="s">
        <v>1718</v>
      </c>
    </row>
    <row r="10" spans="1:9" ht="15.5" x14ac:dyDescent="0.35">
      <c r="A10" s="38" t="s">
        <v>2297</v>
      </c>
    </row>
    <row r="11" spans="1:9" ht="28" x14ac:dyDescent="0.3">
      <c r="A11" s="7"/>
      <c r="B11" s="13" t="s">
        <v>1704</v>
      </c>
      <c r="C11" s="13" t="s">
        <v>1705</v>
      </c>
      <c r="D11" s="13" t="s">
        <v>1706</v>
      </c>
      <c r="E11" s="13" t="s">
        <v>1625</v>
      </c>
    </row>
    <row r="12" spans="1:9" x14ac:dyDescent="0.3">
      <c r="A12" s="7" t="s">
        <v>1609</v>
      </c>
      <c r="B12" s="8">
        <f>COUNTIF('IPPY_Cleaned Data'!YQ:YQ,"durable")</f>
        <v>4</v>
      </c>
      <c r="C12" s="8">
        <f>COUNTIF('IPPY_Cleaned Data'!YQ:YQ,"hangar")</f>
        <v>1</v>
      </c>
      <c r="D12" s="8">
        <f>COUNTIF('IPPY_Cleaned Data'!YQ:YQ,"hangar_traditionnel")</f>
        <v>0</v>
      </c>
      <c r="E12" s="8">
        <f>COUNTIF('IPPY_Cleaned Data'!YQ:YQ,"autre")</f>
        <v>0</v>
      </c>
    </row>
    <row r="13" spans="1:9" x14ac:dyDescent="0.3">
      <c r="A13" s="7" t="s">
        <v>1610</v>
      </c>
      <c r="B13" s="50">
        <f>B12/$B$2</f>
        <v>0.8</v>
      </c>
      <c r="C13" s="50">
        <f>C12/$B$2</f>
        <v>0.2</v>
      </c>
      <c r="D13" s="50">
        <f>D12/$B$2</f>
        <v>0</v>
      </c>
      <c r="E13" s="50">
        <f>E12/$B$2</f>
        <v>0</v>
      </c>
    </row>
    <row r="14" spans="1:9" ht="15.5" x14ac:dyDescent="0.35">
      <c r="A14" s="14"/>
    </row>
    <row r="15" spans="1:9" ht="15.5" x14ac:dyDescent="0.35">
      <c r="A15" s="38" t="s">
        <v>1741</v>
      </c>
    </row>
    <row r="16" spans="1:9" ht="42" x14ac:dyDescent="0.3">
      <c r="A16" s="27" t="s">
        <v>1646</v>
      </c>
      <c r="B16" s="13" t="s">
        <v>1647</v>
      </c>
      <c r="C16" s="13" t="s">
        <v>1648</v>
      </c>
      <c r="D16" s="13" t="s">
        <v>1649</v>
      </c>
      <c r="E16" s="13" t="s">
        <v>1650</v>
      </c>
      <c r="F16" s="13" t="s">
        <v>1651</v>
      </c>
      <c r="G16" s="13" t="s">
        <v>1652</v>
      </c>
      <c r="H16" s="13" t="s">
        <v>1642</v>
      </c>
      <c r="I16" s="13" t="s">
        <v>1625</v>
      </c>
    </row>
    <row r="17" spans="1:9" x14ac:dyDescent="0.3">
      <c r="A17" s="8">
        <f>COUNTIF('IPPY_Cleaned Data'!ZA:ZA,"1")</f>
        <v>2</v>
      </c>
      <c r="B17" s="8">
        <f>COUNTIF('IPPY_Cleaned Data'!ZB:ZB,"1")</f>
        <v>0</v>
      </c>
      <c r="C17" s="8">
        <f>COUNTIF('IPPY_Cleaned Data'!ZC:ZC,"1")</f>
        <v>0</v>
      </c>
      <c r="D17" s="8">
        <f>COUNTIF('IPPY_Cleaned Data'!ZD:ZD,"1")</f>
        <v>0</v>
      </c>
      <c r="E17" s="8">
        <f>COUNTIF('IPPY_Cleaned Data'!ZE:ZE,"1")</f>
        <v>0</v>
      </c>
      <c r="F17" s="8">
        <f>COUNTIF('IPPY_Cleaned Data'!ZF:ZF,"1")</f>
        <v>0</v>
      </c>
      <c r="G17" s="8">
        <f>COUNTIF('IPPY_Cleaned Data'!ZG:ZG,"1")</f>
        <v>3</v>
      </c>
      <c r="H17" s="8">
        <f>COUNTIF('IPPY_Cleaned Data'!ZH:ZH,"1")</f>
        <v>0</v>
      </c>
      <c r="I17" s="8">
        <f>COUNTIF('IPPY_Cleaned Data'!ZI:ZI,"1")</f>
        <v>0</v>
      </c>
    </row>
    <row r="19" spans="1:9" ht="15.5" x14ac:dyDescent="0.35">
      <c r="A19" s="60" t="s">
        <v>1707</v>
      </c>
    </row>
    <row r="20" spans="1:9" x14ac:dyDescent="0.3">
      <c r="A20" s="28">
        <f>COUNTIF('IPPY_Cleaned Data'!ZK:ZK,"&lt;2013")</f>
        <v>4</v>
      </c>
    </row>
    <row r="21" spans="1:9" ht="15.5" x14ac:dyDescent="0.35">
      <c r="A21" s="60" t="s">
        <v>1708</v>
      </c>
    </row>
    <row r="22" spans="1:9" x14ac:dyDescent="0.3">
      <c r="A22" s="28">
        <f>COUNTIF('IPPY_Cleaned Data'!ZK:ZK,"&gt;2013")</f>
        <v>0</v>
      </c>
    </row>
    <row r="24" spans="1:9" ht="15.5" x14ac:dyDescent="0.35">
      <c r="A24" s="38" t="s">
        <v>1709</v>
      </c>
    </row>
    <row r="25" spans="1:9" x14ac:dyDescent="0.3">
      <c r="A25" s="7"/>
      <c r="B25" s="13" t="s">
        <v>1612</v>
      </c>
      <c r="C25" s="13" t="s">
        <v>1611</v>
      </c>
    </row>
    <row r="26" spans="1:9" x14ac:dyDescent="0.3">
      <c r="A26" s="7" t="s">
        <v>1609</v>
      </c>
      <c r="B26" s="8">
        <f>COUNTIF('IPPY_Cleaned Data'!ZL:ZL,"Oui")</f>
        <v>5</v>
      </c>
      <c r="C26" s="8">
        <f>COUNTIF('IPPY_Cleaned Data'!ZL:ZL,"non")</f>
        <v>0</v>
      </c>
    </row>
    <row r="27" spans="1:9" x14ac:dyDescent="0.3">
      <c r="A27" s="7" t="s">
        <v>1610</v>
      </c>
      <c r="B27" s="12">
        <f>B26/$B$2</f>
        <v>1</v>
      </c>
      <c r="C27" s="12">
        <f>C26/$B$2</f>
        <v>0</v>
      </c>
    </row>
    <row r="29" spans="1:9" x14ac:dyDescent="0.3">
      <c r="B29" s="15" t="s">
        <v>1710</v>
      </c>
    </row>
    <row r="30" spans="1:9" ht="77.5" customHeight="1" x14ac:dyDescent="0.3">
      <c r="B30" s="17" t="s">
        <v>1711</v>
      </c>
      <c r="C30" s="17" t="s">
        <v>1712</v>
      </c>
      <c r="D30" s="17" t="s">
        <v>1713</v>
      </c>
      <c r="E30" s="17" t="s">
        <v>1714</v>
      </c>
      <c r="F30" s="17" t="s">
        <v>1715</v>
      </c>
      <c r="G30" s="17" t="s">
        <v>1625</v>
      </c>
      <c r="H30" s="17" t="s">
        <v>1716</v>
      </c>
    </row>
    <row r="31" spans="1:9" x14ac:dyDescent="0.3">
      <c r="B31" s="7">
        <f>COUNTIF('IPPY_Cleaned Data'!ZN:ZN,"1")</f>
        <v>4</v>
      </c>
      <c r="C31" s="7">
        <f>COUNTIF('IPPY_Cleaned Data'!ZO:ZO,"1")</f>
        <v>2</v>
      </c>
      <c r="D31" s="7">
        <f>COUNTIF('IPPY_Cleaned Data'!ZP:ZP,"1")</f>
        <v>5</v>
      </c>
      <c r="E31" s="7">
        <f>COUNTIF('IPPY_Cleaned Data'!ZQ:ZQ,"1")</f>
        <v>1</v>
      </c>
      <c r="F31" s="7">
        <f>COUNTIF('IPPY_Cleaned Data'!ZR:ZR,"1")</f>
        <v>1</v>
      </c>
      <c r="G31" s="7">
        <f>COUNTIF('IPPY_Cleaned Data'!ZS:ZS,"1")</f>
        <v>0</v>
      </c>
      <c r="H31" s="7">
        <f>COUNTIF('IPPY_Cleaned Data'!ZT:ZT,"1")</f>
        <v>0</v>
      </c>
    </row>
    <row r="34" spans="1:5" ht="15.5" x14ac:dyDescent="0.35">
      <c r="A34" s="38" t="s">
        <v>1719</v>
      </c>
    </row>
    <row r="35" spans="1:5" x14ac:dyDescent="0.3">
      <c r="A35" s="7"/>
      <c r="B35" s="13" t="s">
        <v>1612</v>
      </c>
      <c r="C35" s="13" t="s">
        <v>1611</v>
      </c>
    </row>
    <row r="36" spans="1:5" x14ac:dyDescent="0.3">
      <c r="A36" s="7" t="s">
        <v>1609</v>
      </c>
      <c r="B36" s="7">
        <f>COUNTIF('IPPY_Cleaned Data'!ZY:ZY,"Oui")</f>
        <v>0</v>
      </c>
      <c r="C36" s="7">
        <f>COUNTIF('IPPY_Cleaned Data'!ZY:ZY,"non")</f>
        <v>5</v>
      </c>
    </row>
    <row r="37" spans="1:5" x14ac:dyDescent="0.3">
      <c r="A37" s="7" t="s">
        <v>1610</v>
      </c>
      <c r="B37" s="50">
        <f>B36/$B$2</f>
        <v>0</v>
      </c>
      <c r="C37" s="50">
        <f>C36/$B$2</f>
        <v>1</v>
      </c>
    </row>
    <row r="39" spans="1:5" x14ac:dyDescent="0.3">
      <c r="B39" s="24"/>
    </row>
    <row r="40" spans="1:5" ht="15.5" x14ac:dyDescent="0.35">
      <c r="A40" s="38" t="s">
        <v>1724</v>
      </c>
    </row>
    <row r="41" spans="1:5" x14ac:dyDescent="0.3">
      <c r="A41" s="7"/>
      <c r="B41" s="13" t="s">
        <v>1612</v>
      </c>
      <c r="C41" s="13" t="s">
        <v>1611</v>
      </c>
    </row>
    <row r="42" spans="1:5" x14ac:dyDescent="0.3">
      <c r="A42" s="7" t="s">
        <v>1609</v>
      </c>
      <c r="B42" s="7">
        <f>COUNTIF('IPPY_Cleaned Data'!AAH:AAH,"Oui")</f>
        <v>0</v>
      </c>
      <c r="C42" s="7">
        <f>COUNTIF('IPPY_Cleaned Data'!AAH:AAH,"non")</f>
        <v>5</v>
      </c>
    </row>
    <row r="43" spans="1:5" x14ac:dyDescent="0.3">
      <c r="A43" s="7" t="s">
        <v>1610</v>
      </c>
      <c r="B43" s="50">
        <f>B42/$B$2</f>
        <v>0</v>
      </c>
      <c r="C43" s="50">
        <f>C42/$B$2</f>
        <v>1</v>
      </c>
    </row>
    <row r="45" spans="1:5" x14ac:dyDescent="0.3">
      <c r="A45" s="28" t="s">
        <v>1737</v>
      </c>
    </row>
    <row r="46" spans="1:5" ht="15.5" x14ac:dyDescent="0.35">
      <c r="A46" s="38" t="s">
        <v>1717</v>
      </c>
      <c r="E46" s="24" t="s">
        <v>1738</v>
      </c>
    </row>
    <row r="47" spans="1:5" x14ac:dyDescent="0.3">
      <c r="A47" s="37">
        <f>AVERAGE('IPPY_Cleaned Data'!ZV:ZV)</f>
        <v>6.6</v>
      </c>
      <c r="E47" s="25">
        <f>AVERAGE('IPPY_Cleaned Data'!AAL:AAL)</f>
        <v>961</v>
      </c>
    </row>
    <row r="49" spans="1:7" ht="15.5" x14ac:dyDescent="0.35">
      <c r="A49" s="38" t="s">
        <v>2835</v>
      </c>
      <c r="E49" s="24" t="s">
        <v>1739</v>
      </c>
    </row>
    <row r="50" spans="1:7" x14ac:dyDescent="0.3">
      <c r="A50" s="25">
        <f>E47/A47</f>
        <v>145.60606060606062</v>
      </c>
      <c r="E50" s="25">
        <f>AVERAGE('IPPY_Cleaned Data'!AAM:AAM)</f>
        <v>413</v>
      </c>
      <c r="G50" s="80"/>
    </row>
    <row r="51" spans="1:7" x14ac:dyDescent="0.3">
      <c r="E51" s="24" t="s">
        <v>1740</v>
      </c>
    </row>
    <row r="52" spans="1:7" x14ac:dyDescent="0.3">
      <c r="E52" s="25">
        <f>AVERAGE('IPPY_Cleaned Data'!AAO:AAO)</f>
        <v>548</v>
      </c>
    </row>
    <row r="54" spans="1:7" ht="15.5" x14ac:dyDescent="0.35">
      <c r="A54" s="65" t="s">
        <v>1744</v>
      </c>
    </row>
    <row r="55" spans="1:7" x14ac:dyDescent="0.3">
      <c r="A55" s="7"/>
      <c r="B55" s="13" t="s">
        <v>1612</v>
      </c>
      <c r="C55" s="13" t="s">
        <v>1611</v>
      </c>
    </row>
    <row r="56" spans="1:7" x14ac:dyDescent="0.3">
      <c r="A56" s="7" t="s">
        <v>1609</v>
      </c>
      <c r="B56" s="8">
        <f>COUNTIF('IPPY_Cleaned Data'!AAT:AAT,"Oui")</f>
        <v>4</v>
      </c>
      <c r="C56" s="8">
        <f>COUNTIF('IPPY_Cleaned Data'!AAT:AAT,"non")</f>
        <v>1</v>
      </c>
    </row>
    <row r="57" spans="1:7" x14ac:dyDescent="0.3">
      <c r="A57" s="7" t="s">
        <v>1610</v>
      </c>
      <c r="B57" s="12">
        <f>B56/$B$2</f>
        <v>0.8</v>
      </c>
      <c r="C57" s="12">
        <f>C56/$B$2</f>
        <v>0.2</v>
      </c>
    </row>
    <row r="58" spans="1:7" x14ac:dyDescent="0.3">
      <c r="A58" s="39"/>
    </row>
    <row r="59" spans="1:7" x14ac:dyDescent="0.3">
      <c r="A59" s="39"/>
      <c r="B59" s="24" t="s">
        <v>1745</v>
      </c>
    </row>
    <row r="60" spans="1:7" ht="28" x14ac:dyDescent="0.3">
      <c r="A60" s="39"/>
      <c r="B60" s="17" t="s">
        <v>1746</v>
      </c>
      <c r="C60" s="17" t="s">
        <v>1747</v>
      </c>
      <c r="D60" s="17" t="s">
        <v>1748</v>
      </c>
      <c r="E60" s="17" t="s">
        <v>1636</v>
      </c>
    </row>
    <row r="61" spans="1:7" x14ac:dyDescent="0.3">
      <c r="A61" s="39"/>
      <c r="B61" s="32">
        <f>COUNTIF('IPPY_Cleaned Data'!AAU:AAU,"peu_diminue")</f>
        <v>1</v>
      </c>
      <c r="C61" s="32">
        <f>COUNTIF('IPPY_Cleaned Data'!AAU:AAU,"bcp_diminue")</f>
        <v>1</v>
      </c>
      <c r="D61" s="32">
        <f>COUNTIF('IPPY_Cleaned Data'!AAU:AAU,"peu_augmente")</f>
        <v>1</v>
      </c>
      <c r="E61" s="32">
        <f>COUNTIF('IPPY_Cleaned Data'!AAU:AAU,"bcp_augmente")</f>
        <v>1</v>
      </c>
    </row>
    <row r="63" spans="1:7" x14ac:dyDescent="0.3">
      <c r="B63" s="24" t="s">
        <v>1638</v>
      </c>
    </row>
    <row r="64" spans="1:7" ht="44" customHeight="1" x14ac:dyDescent="0.3">
      <c r="B64" s="17" t="s">
        <v>1750</v>
      </c>
      <c r="C64" s="17" t="s">
        <v>1751</v>
      </c>
      <c r="D64" s="17" t="s">
        <v>1752</v>
      </c>
      <c r="E64" s="17" t="s">
        <v>1753</v>
      </c>
      <c r="F64" s="17" t="s">
        <v>1642</v>
      </c>
      <c r="G64" s="17" t="s">
        <v>1607</v>
      </c>
    </row>
    <row r="65" spans="1:8" x14ac:dyDescent="0.3">
      <c r="B65" s="32">
        <f>COUNTIF('IPPY_Cleaned Data'!AAW:AAW,"1")</f>
        <v>1</v>
      </c>
      <c r="C65" s="32">
        <f>COUNTIF('IPPY_Cleaned Data'!AAX:AAX,"1")</f>
        <v>2</v>
      </c>
      <c r="D65" s="32">
        <f>COUNTIF('IPPY_Cleaned Data'!AAY:AAY,"1")</f>
        <v>2</v>
      </c>
      <c r="E65" s="32">
        <f>COUNTIF('IPPY_Cleaned Data'!AAZ:AAZ,"1")</f>
        <v>1</v>
      </c>
      <c r="F65" s="32">
        <f>COUNTIF('IPPY_Cleaned Data'!ABA:ABA,"1")</f>
        <v>0</v>
      </c>
      <c r="G65" s="32">
        <f>COUNTIF('IPPY_Cleaned Data'!ABB:ABB,"1")</f>
        <v>0</v>
      </c>
    </row>
    <row r="67" spans="1:8" x14ac:dyDescent="0.3">
      <c r="B67" s="24" t="s">
        <v>1749</v>
      </c>
    </row>
    <row r="68" spans="1:8" ht="70" x14ac:dyDescent="0.3">
      <c r="B68" s="17" t="s">
        <v>1754</v>
      </c>
      <c r="C68" s="17" t="s">
        <v>1755</v>
      </c>
      <c r="D68" s="17" t="s">
        <v>1756</v>
      </c>
      <c r="E68" s="17" t="s">
        <v>1757</v>
      </c>
      <c r="F68" s="17" t="s">
        <v>1758</v>
      </c>
      <c r="G68" s="17" t="s">
        <v>1642</v>
      </c>
      <c r="H68" s="17" t="s">
        <v>1625</v>
      </c>
    </row>
    <row r="69" spans="1:8" x14ac:dyDescent="0.3">
      <c r="B69" s="32">
        <f>COUNTIF('IPPY_Cleaned Data'!ABE:ABE,"1")</f>
        <v>1</v>
      </c>
      <c r="C69" s="32">
        <f>COUNTIF('IPPY_Cleaned Data'!ABF:ABF,"1")</f>
        <v>0</v>
      </c>
      <c r="D69" s="32">
        <f>COUNTIF('IPPY_Cleaned Data'!ABG:ABG,"1")</f>
        <v>1</v>
      </c>
      <c r="E69" s="32">
        <f>COUNTIF('IPPY_Cleaned Data'!ABH:ABH,"1")</f>
        <v>0</v>
      </c>
      <c r="F69" s="32">
        <f>COUNTIF('IPPY_Cleaned Data'!ABI:ABI,"1")</f>
        <v>0</v>
      </c>
      <c r="G69" s="32">
        <f>COUNTIF('IPPY_Cleaned Data'!ABJ:ABJ,"1")</f>
        <v>0</v>
      </c>
      <c r="H69" s="32">
        <f>COUNTIF('IPPY_Cleaned Data'!ABK:ABK,"1")</f>
        <v>1</v>
      </c>
    </row>
    <row r="72" spans="1:8" ht="15.5" x14ac:dyDescent="0.35">
      <c r="A72" s="38" t="s">
        <v>1764</v>
      </c>
      <c r="D72" s="24" t="s">
        <v>2222</v>
      </c>
      <c r="E72" s="24"/>
      <c r="F72" s="24" t="s">
        <v>2223</v>
      </c>
    </row>
    <row r="73" spans="1:8" x14ac:dyDescent="0.3">
      <c r="A73" s="37">
        <f>AVERAGE('IPPY_Cleaned Data'!ABM:ABM)</f>
        <v>4.8</v>
      </c>
      <c r="D73" s="37">
        <f>AVERAGE('IPPY_Cleaned Data'!ABN:ABN)</f>
        <v>2.2000000000000002</v>
      </c>
      <c r="F73" s="37">
        <f>AVERAGE('IPPY_Cleaned Data'!ABP:ABP)</f>
        <v>2.6</v>
      </c>
    </row>
    <row r="74" spans="1:8" x14ac:dyDescent="0.3">
      <c r="A74" s="37"/>
    </row>
    <row r="75" spans="1:8" ht="15.5" x14ac:dyDescent="0.35">
      <c r="A75" s="38" t="s">
        <v>1759</v>
      </c>
      <c r="D75" s="24" t="s">
        <v>2222</v>
      </c>
      <c r="E75" s="24"/>
      <c r="F75" s="24" t="s">
        <v>2223</v>
      </c>
    </row>
    <row r="76" spans="1:8" x14ac:dyDescent="0.3">
      <c r="A76" s="37">
        <f>AVERAGE('IPPY_Cleaned Data'!ACJ:ACJ)</f>
        <v>0.4</v>
      </c>
      <c r="D76" s="37">
        <f>AVERAGE('IPPY_Cleaned Data'!ACK:ACK)</f>
        <v>0.2</v>
      </c>
      <c r="F76" s="37">
        <f>AVERAGE('IPPY_Cleaned Data'!ACM:ACM)</f>
        <v>0.2</v>
      </c>
    </row>
    <row r="77" spans="1:8" x14ac:dyDescent="0.3">
      <c r="A77" s="36"/>
    </row>
    <row r="78" spans="1:8" ht="15.5" x14ac:dyDescent="0.35">
      <c r="A78" s="38" t="s">
        <v>1760</v>
      </c>
      <c r="D78" s="24" t="s">
        <v>2222</v>
      </c>
      <c r="E78" s="24"/>
      <c r="F78" s="24" t="s">
        <v>2223</v>
      </c>
    </row>
    <row r="79" spans="1:8" x14ac:dyDescent="0.3">
      <c r="A79" s="25">
        <f>AVERAGE('IPPY_Cleaned Data'!ADG:ADG)</f>
        <v>4.5999999999999996</v>
      </c>
      <c r="D79" s="25">
        <f>AVERAGE('IPPY_Cleaned Data'!ADH:ADH)</f>
        <v>0.4</v>
      </c>
      <c r="F79" s="25">
        <f>AVERAGE('IPPY_Cleaned Data'!ADJ:ADJ)</f>
        <v>4.2</v>
      </c>
    </row>
    <row r="80" spans="1:8" x14ac:dyDescent="0.3">
      <c r="A80" s="25"/>
    </row>
    <row r="81" spans="1:4" ht="15.5" x14ac:dyDescent="0.3">
      <c r="A81" s="66" t="s">
        <v>1761</v>
      </c>
    </row>
    <row r="82" spans="1:4" ht="42" x14ac:dyDescent="0.3">
      <c r="A82" s="7"/>
      <c r="B82" s="13" t="s">
        <v>1612</v>
      </c>
      <c r="C82" s="13" t="s">
        <v>1763</v>
      </c>
      <c r="D82" s="13" t="s">
        <v>1611</v>
      </c>
    </row>
    <row r="83" spans="1:4" x14ac:dyDescent="0.3">
      <c r="A83" s="7" t="s">
        <v>1609</v>
      </c>
      <c r="B83" s="32">
        <f>COUNTIF('IPPY_Cleaned Data'!AEC:AEC,"Oui")</f>
        <v>1</v>
      </c>
      <c r="C83" s="32">
        <f>COUNTIF('IPPY_Cleaned Data'!AEC:AEC,"oui_rc")</f>
        <v>2</v>
      </c>
      <c r="D83" s="32">
        <f>COUNTIF('IPPY_Cleaned Data'!AEC:AEC,"non_rc")</f>
        <v>2</v>
      </c>
    </row>
    <row r="84" spans="1:4" x14ac:dyDescent="0.3">
      <c r="A84" s="7" t="s">
        <v>1610</v>
      </c>
      <c r="B84" s="59">
        <f>B83/$B$2</f>
        <v>0.2</v>
      </c>
      <c r="C84" s="59">
        <f>C83/$B$2</f>
        <v>0.4</v>
      </c>
      <c r="D84" s="59">
        <f>D83/$B$2</f>
        <v>0.4</v>
      </c>
    </row>
    <row r="85" spans="1:4" x14ac:dyDescent="0.3">
      <c r="A85" s="25"/>
    </row>
    <row r="86" spans="1:4" ht="15.5" x14ac:dyDescent="0.35">
      <c r="A86" s="65" t="s">
        <v>1762</v>
      </c>
    </row>
    <row r="87" spans="1:4" ht="42" x14ac:dyDescent="0.3">
      <c r="A87" s="7"/>
      <c r="B87" s="13" t="s">
        <v>1612</v>
      </c>
      <c r="C87" s="13" t="s">
        <v>1763</v>
      </c>
      <c r="D87" s="13" t="s">
        <v>1611</v>
      </c>
    </row>
    <row r="88" spans="1:4" x14ac:dyDescent="0.3">
      <c r="A88" s="7" t="s">
        <v>1609</v>
      </c>
      <c r="B88" s="32">
        <f>COUNTIF('IPPY_Cleaned Data'!AED:AED,"Oui")</f>
        <v>1</v>
      </c>
      <c r="C88" s="32">
        <f>COUNTIF('IPPY_Cleaned Data'!AED:AED,"oui_rc")</f>
        <v>1</v>
      </c>
      <c r="D88" s="32">
        <f>COUNTIF('IPPY_Cleaned Data'!AED:AED,"non_rc")</f>
        <v>3</v>
      </c>
    </row>
    <row r="89" spans="1:4" x14ac:dyDescent="0.3">
      <c r="A89" s="7" t="s">
        <v>1610</v>
      </c>
      <c r="B89" s="59">
        <f>B88/$B$2</f>
        <v>0.2</v>
      </c>
      <c r="C89" s="59">
        <f>C88/$B$2</f>
        <v>0.2</v>
      </c>
      <c r="D89" s="59">
        <f>D88/$B$2</f>
        <v>0.6</v>
      </c>
    </row>
    <row r="90" spans="1:4" x14ac:dyDescent="0.3">
      <c r="A90" s="25"/>
    </row>
    <row r="92" spans="1:4" ht="15.5" x14ac:dyDescent="0.35">
      <c r="A92" s="14" t="s">
        <v>1726</v>
      </c>
    </row>
    <row r="93" spans="1:4" ht="15.5" x14ac:dyDescent="0.35">
      <c r="A93" s="38" t="s">
        <v>1765</v>
      </c>
    </row>
    <row r="94" spans="1:4" x14ac:dyDescent="0.3">
      <c r="A94" s="7"/>
      <c r="B94" s="13" t="s">
        <v>1612</v>
      </c>
      <c r="C94" s="13" t="s">
        <v>1611</v>
      </c>
    </row>
    <row r="95" spans="1:4" x14ac:dyDescent="0.3">
      <c r="A95" s="7" t="s">
        <v>1609</v>
      </c>
      <c r="B95" s="7">
        <f>COUNTIF('IPPY_Cleaned Data'!AEE:AEE,"Oui")</f>
        <v>5</v>
      </c>
      <c r="C95" s="7">
        <f>COUNTIF('IPPY_Cleaned Data'!AEE:AEE,"non")</f>
        <v>0</v>
      </c>
    </row>
    <row r="96" spans="1:4" x14ac:dyDescent="0.3">
      <c r="A96" s="7" t="s">
        <v>1610</v>
      </c>
      <c r="B96" s="59">
        <f>B95/$B$2</f>
        <v>1</v>
      </c>
      <c r="C96" s="59">
        <f>C95/$B$2</f>
        <v>0</v>
      </c>
    </row>
    <row r="97" spans="1:6" x14ac:dyDescent="0.3">
      <c r="A97" s="20"/>
      <c r="B97" s="21"/>
      <c r="C97" s="21"/>
    </row>
    <row r="98" spans="1:6" ht="15.5" x14ac:dyDescent="0.35">
      <c r="A98" s="67" t="s">
        <v>1766</v>
      </c>
      <c r="B98" s="21"/>
      <c r="C98" s="21"/>
      <c r="D98" s="24" t="s">
        <v>1768</v>
      </c>
    </row>
    <row r="99" spans="1:6" x14ac:dyDescent="0.3">
      <c r="A99" s="73">
        <f>AVERAGE('IPPY_Cleaned Data'!AEF:AEF)</f>
        <v>1200</v>
      </c>
      <c r="B99" s="42" t="s">
        <v>1767</v>
      </c>
      <c r="C99" s="21"/>
      <c r="D99" s="7"/>
      <c r="E99" s="17" t="s">
        <v>1612</v>
      </c>
      <c r="F99" s="17" t="s">
        <v>1611</v>
      </c>
    </row>
    <row r="100" spans="1:6" x14ac:dyDescent="0.3">
      <c r="A100" s="41"/>
      <c r="B100" s="42"/>
      <c r="C100" s="21"/>
      <c r="D100" s="7" t="s">
        <v>1609</v>
      </c>
      <c r="E100" s="7">
        <f>COUNTIF('IPPY_Cleaned Data'!AEO:AEO,"Oui")</f>
        <v>0</v>
      </c>
      <c r="F100" s="7">
        <f>COUNTIF('IPPY_Cleaned Data'!AEO:AEO,"non")</f>
        <v>5</v>
      </c>
    </row>
    <row r="101" spans="1:6" x14ac:dyDescent="0.3">
      <c r="A101" s="41"/>
      <c r="B101" s="42"/>
      <c r="C101" s="21"/>
      <c r="D101" s="7" t="s">
        <v>1610</v>
      </c>
      <c r="E101" s="59">
        <f>E100/$B$95</f>
        <v>0</v>
      </c>
      <c r="F101" s="59">
        <f>F100/$B$95</f>
        <v>1</v>
      </c>
    </row>
    <row r="102" spans="1:6" x14ac:dyDescent="0.3">
      <c r="A102" s="41"/>
      <c r="B102" s="42"/>
      <c r="C102" s="21"/>
    </row>
    <row r="103" spans="1:6" ht="15.5" x14ac:dyDescent="0.35">
      <c r="A103" s="68" t="s">
        <v>1769</v>
      </c>
      <c r="B103" s="42"/>
      <c r="C103" s="21"/>
    </row>
    <row r="104" spans="1:6" s="45" customFormat="1" ht="59.5" customHeight="1" x14ac:dyDescent="0.35">
      <c r="A104" s="44" t="s">
        <v>1770</v>
      </c>
      <c r="B104" s="44" t="s">
        <v>1771</v>
      </c>
      <c r="C104" s="44" t="s">
        <v>1772</v>
      </c>
      <c r="D104" s="44" t="s">
        <v>1773</v>
      </c>
      <c r="E104" s="44" t="s">
        <v>1642</v>
      </c>
      <c r="F104" s="44" t="s">
        <v>1607</v>
      </c>
    </row>
    <row r="105" spans="1:6" x14ac:dyDescent="0.3">
      <c r="A105" s="7">
        <f>COUNTIF('IPPY_Cleaned Data'!AEH:AEH,"1")</f>
        <v>0</v>
      </c>
      <c r="B105" s="7">
        <f>COUNTIF('IPPY_Cleaned Data'!AEI:AEI,"1")</f>
        <v>5</v>
      </c>
      <c r="C105" s="7">
        <f>COUNTIF('IPPY_Cleaned Data'!AEJ:AEJ,"1")</f>
        <v>4</v>
      </c>
      <c r="D105" s="7">
        <f>COUNTIF('IPPY_Cleaned Data'!AEK:AEK,"1")</f>
        <v>2</v>
      </c>
      <c r="E105" s="7">
        <f>COUNTIF('IPPY_Cleaned Data'!AEL:AEL,"1")</f>
        <v>0</v>
      </c>
      <c r="F105" s="7">
        <f>COUNTIF('IPPY_Cleaned Data'!AEM:AEM,"1")</f>
        <v>0</v>
      </c>
    </row>
    <row r="106" spans="1:6" x14ac:dyDescent="0.3">
      <c r="A106" s="20"/>
      <c r="B106" s="20"/>
      <c r="C106" s="20"/>
      <c r="D106" s="20"/>
      <c r="E106" s="20"/>
      <c r="F106" s="20"/>
    </row>
    <row r="107" spans="1:6" ht="15.5" x14ac:dyDescent="0.35">
      <c r="A107" s="38" t="s">
        <v>1727</v>
      </c>
    </row>
    <row r="108" spans="1:6" x14ac:dyDescent="0.3">
      <c r="A108" s="7"/>
      <c r="B108" s="13" t="s">
        <v>1612</v>
      </c>
      <c r="C108" s="13" t="s">
        <v>1611</v>
      </c>
      <c r="D108" s="13" t="s">
        <v>1728</v>
      </c>
    </row>
    <row r="109" spans="1:6" x14ac:dyDescent="0.3">
      <c r="A109" s="7" t="s">
        <v>1609</v>
      </c>
      <c r="B109" s="7">
        <f>COUNTIF('IPPY_Cleaned Data'!AAK:AAK,"Oui")</f>
        <v>1</v>
      </c>
      <c r="C109" s="7">
        <f>COUNTIF('IPPY_Cleaned Data'!AAK:AAK,"non")</f>
        <v>3</v>
      </c>
      <c r="D109" s="7">
        <f>COUNTIF('IPPY_Cleaned Data'!AAK:AAK,"difficilement")</f>
        <v>1</v>
      </c>
    </row>
    <row r="110" spans="1:6" x14ac:dyDescent="0.3">
      <c r="A110" s="7" t="s">
        <v>1610</v>
      </c>
      <c r="B110" s="12">
        <f>B109/$B$2</f>
        <v>0.2</v>
      </c>
      <c r="C110" s="12">
        <f>C109/$B$2</f>
        <v>0.6</v>
      </c>
      <c r="D110" s="12">
        <f>D109/$B$2</f>
        <v>0.2</v>
      </c>
    </row>
    <row r="112" spans="1:6" ht="15.5" x14ac:dyDescent="0.35">
      <c r="A112" s="38" t="s">
        <v>1774</v>
      </c>
    </row>
    <row r="113" spans="1:12" x14ac:dyDescent="0.3">
      <c r="A113" s="13" t="s">
        <v>1662</v>
      </c>
      <c r="B113" s="13" t="s">
        <v>1663</v>
      </c>
      <c r="C113" s="13" t="s">
        <v>1642</v>
      </c>
      <c r="D113" s="13" t="s">
        <v>1607</v>
      </c>
      <c r="E113" s="13" t="s">
        <v>1664</v>
      </c>
    </row>
    <row r="114" spans="1:12" x14ac:dyDescent="0.3">
      <c r="A114" s="7">
        <f>COUNTIF('IPPY_Cleaned Data'!AFM:AFM,"1")</f>
        <v>0</v>
      </c>
      <c r="B114" s="7">
        <f>COUNTIF('IPPY_Cleaned Data'!AFN:AFN,"1")</f>
        <v>1</v>
      </c>
      <c r="C114" s="7">
        <f>COUNTIF('IPPY_Cleaned Data'!AFO:AFO,"1")</f>
        <v>0</v>
      </c>
      <c r="D114" s="7">
        <f>COUNTIF('IPPY_Cleaned Data'!AFP:AFP,"1")</f>
        <v>0</v>
      </c>
      <c r="E114" s="7">
        <f>COUNTIF('IPPY_Cleaned Data'!AFQ:AFQ,"1")</f>
        <v>4</v>
      </c>
    </row>
    <row r="117" spans="1:12" ht="15.5" x14ac:dyDescent="0.35">
      <c r="A117" s="38" t="s">
        <v>1734</v>
      </c>
    </row>
    <row r="118" spans="1:12" ht="70" x14ac:dyDescent="0.3">
      <c r="A118" s="13" t="s">
        <v>1667</v>
      </c>
      <c r="B118" s="13" t="s">
        <v>1776</v>
      </c>
      <c r="C118" s="13" t="s">
        <v>1777</v>
      </c>
      <c r="D118" s="13" t="s">
        <v>1775</v>
      </c>
      <c r="E118" s="13" t="s">
        <v>1674</v>
      </c>
      <c r="F118" s="13" t="s">
        <v>1668</v>
      </c>
      <c r="G118" s="13" t="s">
        <v>1669</v>
      </c>
      <c r="H118" s="13" t="s">
        <v>1666</v>
      </c>
      <c r="I118" s="13" t="s">
        <v>1672</v>
      </c>
      <c r="J118" s="13" t="s">
        <v>1642</v>
      </c>
      <c r="K118" s="13" t="s">
        <v>1625</v>
      </c>
    </row>
    <row r="119" spans="1:12" x14ac:dyDescent="0.3">
      <c r="A119" s="7">
        <f>COUNTIF('IPPY_Cleaned Data'!AFT:AFT,"1")</f>
        <v>5</v>
      </c>
      <c r="B119" s="7">
        <f>COUNTIF('IPPY_Cleaned Data'!AFU:AFU,"1")</f>
        <v>4</v>
      </c>
      <c r="C119" s="7">
        <f>COUNTIF('IPPY_Cleaned Data'!AFV:AFV,"1")</f>
        <v>4</v>
      </c>
      <c r="D119" s="7">
        <f>COUNTIF('IPPY_Cleaned Data'!AFW:AFW,"1")</f>
        <v>4</v>
      </c>
      <c r="E119" s="7">
        <f>COUNTIF('IPPY_Cleaned Data'!AFX:AFX,"1")</f>
        <v>4</v>
      </c>
      <c r="F119" s="7">
        <f>COUNTIF('IPPY_Cleaned Data'!AFY:AFY,"1")</f>
        <v>1</v>
      </c>
      <c r="G119" s="7">
        <f>COUNTIF('IPPY_Cleaned Data'!AFZ:AFZ,"1")</f>
        <v>0</v>
      </c>
      <c r="H119" s="7">
        <f>COUNTIF('IPPY_Cleaned Data'!AGA:AGA,"1")</f>
        <v>0</v>
      </c>
      <c r="I119" s="7">
        <f>COUNTIF('IPPY_Cleaned Data'!AGB:AGB,"1")</f>
        <v>0</v>
      </c>
      <c r="J119" s="7">
        <f>COUNTIF('IPPY_Cleaned Data'!AGC:AGC,"1")</f>
        <v>0</v>
      </c>
      <c r="K119" s="7">
        <f>COUNTIF('IPPY_Cleaned Data'!AGD:AGD,"1")</f>
        <v>0</v>
      </c>
    </row>
    <row r="121" spans="1:12" ht="15.5" x14ac:dyDescent="0.35">
      <c r="A121" s="38" t="s">
        <v>1735</v>
      </c>
    </row>
    <row r="122" spans="1:12" ht="42" x14ac:dyDescent="0.3">
      <c r="A122" s="13" t="s">
        <v>1647</v>
      </c>
      <c r="B122" s="13" t="s">
        <v>1675</v>
      </c>
      <c r="C122" s="13" t="s">
        <v>1676</v>
      </c>
      <c r="D122" s="13" t="s">
        <v>1650</v>
      </c>
      <c r="E122" s="13" t="s">
        <v>1651</v>
      </c>
      <c r="F122" s="13" t="s">
        <v>1677</v>
      </c>
      <c r="G122" s="13" t="s">
        <v>1678</v>
      </c>
      <c r="H122" s="13" t="s">
        <v>1679</v>
      </c>
      <c r="I122" s="13" t="s">
        <v>1680</v>
      </c>
      <c r="J122" s="13" t="s">
        <v>1664</v>
      </c>
      <c r="K122" s="13" t="s">
        <v>1642</v>
      </c>
      <c r="L122" s="13" t="s">
        <v>1625</v>
      </c>
    </row>
    <row r="123" spans="1:12" x14ac:dyDescent="0.3">
      <c r="A123" s="32">
        <f>COUNTIF('IPPY_Cleaned Data'!AGG:AGG,"1")</f>
        <v>1</v>
      </c>
      <c r="B123" s="32">
        <f>COUNTIF('IPPY_Cleaned Data'!AGH:AGH,"1")</f>
        <v>1</v>
      </c>
      <c r="C123" s="32">
        <f>COUNTIF('IPPY_Cleaned Data'!AGI:AGI,"1")</f>
        <v>0</v>
      </c>
      <c r="D123" s="32">
        <f>COUNTIF('IPPY_Cleaned Data'!AGJ:AGJ,"1")</f>
        <v>0</v>
      </c>
      <c r="E123" s="32">
        <f>COUNTIF('IPPY_Cleaned Data'!AGK:AGK,"1")</f>
        <v>3</v>
      </c>
      <c r="F123" s="32">
        <f>COUNTIF('IPPY_Cleaned Data'!AGL:AGL,"1")</f>
        <v>0</v>
      </c>
      <c r="G123" s="32">
        <f>COUNTIF('IPPY_Cleaned Data'!AGM:AGM,"1")</f>
        <v>1</v>
      </c>
      <c r="H123" s="32">
        <f>COUNTIF('IPPY_Cleaned Data'!AGN:AGN,"1")</f>
        <v>1</v>
      </c>
      <c r="I123" s="32">
        <f>COUNTIF('IPPY_Cleaned Data'!AGO:AGO,"1")</f>
        <v>1</v>
      </c>
      <c r="J123" s="32">
        <f>COUNTIF('IPPY_Cleaned Data'!AGP:AGP,"1")</f>
        <v>0</v>
      </c>
      <c r="K123" s="32">
        <f>COUNTIF('IPPY_Cleaned Data'!AGQ:AGQ,"1")</f>
        <v>0</v>
      </c>
      <c r="L123" s="32">
        <f>COUNTIF('IPPY_Cleaned Data'!AGR:AGR,"1")</f>
        <v>2</v>
      </c>
    </row>
    <row r="125" spans="1:12" ht="15.5" x14ac:dyDescent="0.35">
      <c r="A125" s="38" t="s">
        <v>1778</v>
      </c>
    </row>
    <row r="126" spans="1:12" x14ac:dyDescent="0.3">
      <c r="A126" s="7"/>
      <c r="B126" s="13" t="s">
        <v>1612</v>
      </c>
      <c r="C126" s="13" t="s">
        <v>1611</v>
      </c>
    </row>
    <row r="127" spans="1:12" x14ac:dyDescent="0.3">
      <c r="A127" s="7" t="s">
        <v>1609</v>
      </c>
      <c r="B127" s="7">
        <f>COUNTIF('IPPY_Cleaned Data'!AGT:AGT,"OUI")</f>
        <v>3</v>
      </c>
      <c r="C127" s="7">
        <f>COUNTIF('IPPY_Cleaned Data'!AGT:AGT,"non")</f>
        <v>2</v>
      </c>
    </row>
    <row r="128" spans="1:12" x14ac:dyDescent="0.3">
      <c r="A128" s="7" t="s">
        <v>1610</v>
      </c>
      <c r="B128" s="12">
        <f>(B127/$B$2)</f>
        <v>0.6</v>
      </c>
      <c r="C128" s="12">
        <f>(C127/$B$2)</f>
        <v>0.4</v>
      </c>
    </row>
    <row r="130" spans="2:16" x14ac:dyDescent="0.3">
      <c r="B130" s="24" t="s">
        <v>1681</v>
      </c>
    </row>
    <row r="131" spans="2:16" ht="14.5" x14ac:dyDescent="0.35">
      <c r="B131" s="17" t="s">
        <v>1682</v>
      </c>
      <c r="C131" s="17" t="s">
        <v>1683</v>
      </c>
      <c r="D131" s="17" t="s">
        <v>1675</v>
      </c>
      <c r="E131" s="17" t="s">
        <v>1676</v>
      </c>
      <c r="F131" s="17" t="s">
        <v>1651</v>
      </c>
      <c r="G131" s="17" t="s">
        <v>1642</v>
      </c>
      <c r="H131" s="17" t="s">
        <v>1607</v>
      </c>
      <c r="I131" s="31"/>
      <c r="J131" s="31"/>
      <c r="K131" s="31"/>
    </row>
    <row r="132" spans="2:16" x14ac:dyDescent="0.3">
      <c r="B132" s="7">
        <f>COUNTIF('IPPY_Cleaned Data'!AGV:AGV,"1")</f>
        <v>0</v>
      </c>
      <c r="C132" s="7">
        <f>COUNTIF('IPPY_Cleaned Data'!AGW:AGW,"1")</f>
        <v>0</v>
      </c>
      <c r="D132" s="7">
        <f>COUNTIF('IPPY_Cleaned Data'!AGX:AGX,"1")</f>
        <v>0</v>
      </c>
      <c r="E132" s="7">
        <f>COUNTIF('IPPY_Cleaned Data'!AGY:AGY,"1")</f>
        <v>0</v>
      </c>
      <c r="F132" s="7">
        <f>COUNTIF('IPPY_Cleaned Data'!AGZ:AGZ,"1")</f>
        <v>3</v>
      </c>
      <c r="G132" s="7">
        <f>COUNTIF('IPPY_Cleaned Data'!AHA:AHA,"1")</f>
        <v>0</v>
      </c>
      <c r="H132" s="7">
        <f>COUNTIF('IPPY_Cleaned Data'!AHB:AHB,"1")</f>
        <v>0</v>
      </c>
    </row>
    <row r="133" spans="2:16" x14ac:dyDescent="0.3">
      <c r="B133" s="12">
        <f>B132/$B$127</f>
        <v>0</v>
      </c>
      <c r="C133" s="12">
        <f t="shared" ref="C133:H133" si="0">C132/$B$127</f>
        <v>0</v>
      </c>
      <c r="D133" s="12">
        <f t="shared" si="0"/>
        <v>0</v>
      </c>
      <c r="E133" s="12">
        <f t="shared" si="0"/>
        <v>0</v>
      </c>
      <c r="F133" s="12">
        <f t="shared" si="0"/>
        <v>1</v>
      </c>
      <c r="G133" s="12">
        <f t="shared" si="0"/>
        <v>0</v>
      </c>
      <c r="H133" s="12">
        <f t="shared" si="0"/>
        <v>0</v>
      </c>
    </row>
    <row r="135" spans="2:16" x14ac:dyDescent="0.3">
      <c r="B135" s="24" t="s">
        <v>1684</v>
      </c>
    </row>
    <row r="136" spans="2:16" ht="112" x14ac:dyDescent="0.35">
      <c r="B136" s="17" t="s">
        <v>1685</v>
      </c>
      <c r="C136" s="17" t="s">
        <v>1686</v>
      </c>
      <c r="D136" s="17" t="s">
        <v>1694</v>
      </c>
      <c r="E136" s="17" t="s">
        <v>1695</v>
      </c>
      <c r="F136" s="17" t="s">
        <v>2623</v>
      </c>
      <c r="G136" s="17" t="s">
        <v>2624</v>
      </c>
      <c r="H136" s="17" t="s">
        <v>2625</v>
      </c>
      <c r="I136" s="17" t="s">
        <v>2626</v>
      </c>
      <c r="J136" s="17" t="s">
        <v>2627</v>
      </c>
      <c r="K136" s="17" t="s">
        <v>2622</v>
      </c>
      <c r="L136" s="17" t="s">
        <v>2279</v>
      </c>
      <c r="M136" s="17" t="s">
        <v>2619</v>
      </c>
      <c r="P136" s="31"/>
    </row>
    <row r="137" spans="2:16" x14ac:dyDescent="0.3">
      <c r="B137" s="32">
        <f>COUNTIF('IPPY_Cleaned Data'!AHE:AHE,"1")</f>
        <v>1</v>
      </c>
      <c r="C137" s="32">
        <f>COUNTIF('IPPY_Cleaned Data'!AHF:AHF,"1")</f>
        <v>1</v>
      </c>
      <c r="D137" s="32">
        <f>COUNTIF('IPPY_Cleaned Data'!AHG:AHG,"1")</f>
        <v>3</v>
      </c>
      <c r="E137" s="32">
        <f>COUNTIF('IPPY_Cleaned Data'!AHH:AHH,"1")</f>
        <v>0</v>
      </c>
      <c r="F137" s="32">
        <f>COUNTIF('IPPY_Cleaned Data'!AHI:AHI,"1")</f>
        <v>1</v>
      </c>
      <c r="G137" s="32">
        <f>COUNTIF('IPPY_Cleaned Data'!AHJ:AHJ,"1")</f>
        <v>0</v>
      </c>
      <c r="H137" s="32">
        <f>COUNTIF('IPPY_Cleaned Data'!AHK:AHK,"1")</f>
        <v>2</v>
      </c>
      <c r="I137" s="32">
        <f>COUNTIF('IPPY_Cleaned Data'!AHL:AHL,"1")</f>
        <v>3</v>
      </c>
      <c r="J137" s="32">
        <f>COUNTIF('IPPY_Cleaned Data'!AHM:AHM,"1")</f>
        <v>2</v>
      </c>
      <c r="K137" s="32">
        <f>COUNTIF('IPPY_Cleaned Data'!AHN:AHN,"1")</f>
        <v>3</v>
      </c>
      <c r="L137" s="32">
        <f>COUNTIF('IPPY_Cleaned Data'!AHO:AHO,"1")</f>
        <v>0</v>
      </c>
      <c r="M137" s="32">
        <f>COUNTIF('IPPY_Cleaned Data'!AHP:AHP,"1")</f>
        <v>0</v>
      </c>
    </row>
    <row r="139" spans="2:16" x14ac:dyDescent="0.3">
      <c r="B139" s="24" t="s">
        <v>2227</v>
      </c>
    </row>
    <row r="140" spans="2:16" x14ac:dyDescent="0.3">
      <c r="B140" s="17" t="s">
        <v>1612</v>
      </c>
      <c r="C140" s="17" t="s">
        <v>1611</v>
      </c>
    </row>
    <row r="141" spans="2:16" x14ac:dyDescent="0.3">
      <c r="B141" s="7">
        <f>COUNTIF('IPPY_Cleaned Data'!AHR:AHR,"OUI")</f>
        <v>1</v>
      </c>
      <c r="C141" s="7">
        <f>COUNTIF('IPPY_Cleaned Data'!AHR:AHR,"non")</f>
        <v>2</v>
      </c>
    </row>
    <row r="142" spans="2:16" x14ac:dyDescent="0.3">
      <c r="B142" s="12">
        <f>(B141/$B$127)</f>
        <v>0.33333333333333331</v>
      </c>
      <c r="C142" s="12">
        <f>(C141/$B$127)</f>
        <v>0.66666666666666663</v>
      </c>
    </row>
    <row r="144" spans="2:16" x14ac:dyDescent="0.3">
      <c r="C144" s="24" t="s">
        <v>1696</v>
      </c>
    </row>
    <row r="145" spans="1:12" x14ac:dyDescent="0.3">
      <c r="C145" s="17" t="s">
        <v>1697</v>
      </c>
      <c r="D145" s="17" t="s">
        <v>1698</v>
      </c>
      <c r="E145" s="17" t="s">
        <v>1699</v>
      </c>
      <c r="F145" s="17" t="s">
        <v>1700</v>
      </c>
      <c r="G145" s="17" t="s">
        <v>1607</v>
      </c>
    </row>
    <row r="146" spans="1:12" x14ac:dyDescent="0.3">
      <c r="C146" s="8">
        <f>COUNTIF('IPPY_Cleaned Data'!AHT:AHT,"1")</f>
        <v>2</v>
      </c>
      <c r="D146" s="8">
        <f>COUNTIF('IPPY_Cleaned Data'!AHU:AHU,"1")</f>
        <v>2</v>
      </c>
      <c r="E146" s="8">
        <f>COUNTIF('IPPY_Cleaned Data'!AHV:AHV,"1")</f>
        <v>2</v>
      </c>
      <c r="F146" s="8">
        <f>COUNTIF('IPPY_Cleaned Data'!AHW:AHW,"1")</f>
        <v>0</v>
      </c>
      <c r="G146" s="8">
        <f>COUNTIF('IPPY_Cleaned Data'!AHX:AHX,"1")</f>
        <v>0</v>
      </c>
    </row>
    <row r="149" spans="1:12" ht="15.5" x14ac:dyDescent="0.35">
      <c r="A149" s="14" t="s">
        <v>1736</v>
      </c>
    </row>
    <row r="151" spans="1:12" ht="84" x14ac:dyDescent="0.3">
      <c r="A151" s="13" t="s">
        <v>2837</v>
      </c>
      <c r="B151" s="13" t="s">
        <v>2838</v>
      </c>
      <c r="C151" s="13" t="s">
        <v>2839</v>
      </c>
      <c r="D151" s="13" t="s">
        <v>2840</v>
      </c>
      <c r="E151" s="13" t="s">
        <v>2623</v>
      </c>
      <c r="F151" s="13" t="s">
        <v>2624</v>
      </c>
      <c r="G151" s="13" t="s">
        <v>2625</v>
      </c>
      <c r="H151" s="13" t="s">
        <v>2626</v>
      </c>
      <c r="I151" s="13" t="s">
        <v>2627</v>
      </c>
      <c r="J151" s="13" t="s">
        <v>2622</v>
      </c>
      <c r="K151" s="13" t="s">
        <v>2279</v>
      </c>
      <c r="L151" s="13" t="s">
        <v>2619</v>
      </c>
    </row>
    <row r="152" spans="1:12" x14ac:dyDescent="0.3">
      <c r="A152" s="32">
        <f>COUNTIF('IPPY_Cleaned Data'!AIA:AIA,"1")</f>
        <v>2</v>
      </c>
      <c r="B152" s="32">
        <f>COUNTIF('IPPY_Cleaned Data'!AIB:AIB,"1")</f>
        <v>4</v>
      </c>
      <c r="C152" s="32">
        <f>COUNTIF('IPPY_Cleaned Data'!AIC:AIC,"1")</f>
        <v>4</v>
      </c>
      <c r="D152" s="32">
        <f>COUNTIF('IPPY_Cleaned Data'!AID:AID,"1")</f>
        <v>4</v>
      </c>
      <c r="E152" s="32">
        <f>COUNTIF('IPPY_Cleaned Data'!AIE:AIE,"1")</f>
        <v>5</v>
      </c>
      <c r="F152" s="32">
        <f>COUNTIF('IPPY_Cleaned Data'!AIF:AIF,"1")</f>
        <v>4</v>
      </c>
      <c r="G152" s="32">
        <f>COUNTIF('IPPY_Cleaned Data'!AIG:AIG,"1")</f>
        <v>4</v>
      </c>
      <c r="H152" s="32">
        <f>COUNTIF('IPPY_Cleaned Data'!AIH:AIH,"1")</f>
        <v>4</v>
      </c>
      <c r="I152" s="32">
        <f>COUNTIF('IPPY_Cleaned Data'!AII:AII,"1")</f>
        <v>4</v>
      </c>
      <c r="J152" s="32">
        <f>COUNTIF('IPPY_Cleaned Data'!AIJ:AIJ,"1")</f>
        <v>4</v>
      </c>
      <c r="K152" s="32">
        <f>COUNTIF('IPPY_Cleaned Data'!AIK:AIK,"1")</f>
        <v>0</v>
      </c>
      <c r="L152" s="32">
        <f>COUNTIF('IPPY_Cleaned Data'!AIL:AIL,"1")</f>
        <v>0</v>
      </c>
    </row>
  </sheetData>
  <conditionalFormatting sqref="A17:I17">
    <cfRule type="colorScale" priority="24">
      <colorScale>
        <cfvo type="min"/>
        <cfvo type="max"/>
        <color theme="6" tint="0.79998168889431442"/>
        <color theme="5" tint="0.39997558519241921"/>
      </colorScale>
    </cfRule>
  </conditionalFormatting>
  <conditionalFormatting sqref="B31:H31">
    <cfRule type="colorScale" priority="23">
      <colorScale>
        <cfvo type="min"/>
        <cfvo type="max"/>
        <color theme="6" tint="0.79998168889431442"/>
        <color theme="5" tint="0.39997558519241921"/>
      </colorScale>
    </cfRule>
  </conditionalFormatting>
  <conditionalFormatting sqref="B61:E61">
    <cfRule type="colorScale" priority="22">
      <colorScale>
        <cfvo type="min"/>
        <cfvo type="max"/>
        <color theme="6" tint="0.79998168889431442"/>
        <color theme="5" tint="0.39997558519241921"/>
      </colorScale>
    </cfRule>
  </conditionalFormatting>
  <conditionalFormatting sqref="B65:G65">
    <cfRule type="colorScale" priority="21">
      <colorScale>
        <cfvo type="min"/>
        <cfvo type="max"/>
        <color theme="6" tint="0.79998168889431442"/>
        <color theme="5" tint="0.39997558519241921"/>
      </colorScale>
    </cfRule>
  </conditionalFormatting>
  <conditionalFormatting sqref="B69:H69">
    <cfRule type="colorScale" priority="20">
      <colorScale>
        <cfvo type="min"/>
        <cfvo type="max"/>
        <color theme="6" tint="0.79998168889431442"/>
        <color theme="5" tint="0.39997558519241921"/>
      </colorScale>
    </cfRule>
  </conditionalFormatting>
  <conditionalFormatting sqref="A105:F106">
    <cfRule type="colorScale" priority="25">
      <colorScale>
        <cfvo type="min"/>
        <cfvo type="max"/>
        <color theme="6" tint="0.79998168889431442"/>
        <color theme="5" tint="0.39997558519241921"/>
      </colorScale>
    </cfRule>
  </conditionalFormatting>
  <conditionalFormatting sqref="A114:E114">
    <cfRule type="colorScale" priority="19">
      <colorScale>
        <cfvo type="min"/>
        <cfvo type="max"/>
        <color theme="6" tint="0.79998168889431442"/>
        <color theme="5" tint="0.39997558519241921"/>
      </colorScale>
    </cfRule>
  </conditionalFormatting>
  <conditionalFormatting sqref="A119:K119">
    <cfRule type="colorScale" priority="26">
      <colorScale>
        <cfvo type="min"/>
        <cfvo type="max"/>
        <color theme="6" tint="0.79998168889431442"/>
        <color theme="5" tint="0.39997558519241921"/>
      </colorScale>
    </cfRule>
  </conditionalFormatting>
  <conditionalFormatting sqref="A123:L123">
    <cfRule type="colorScale" priority="18">
      <colorScale>
        <cfvo type="min"/>
        <cfvo type="max"/>
        <color theme="6" tint="0.79998168889431442"/>
        <color theme="5" tint="0.39997558519241921"/>
      </colorScale>
    </cfRule>
  </conditionalFormatting>
  <conditionalFormatting sqref="B137:M137">
    <cfRule type="colorScale" priority="17">
      <colorScale>
        <cfvo type="min"/>
        <cfvo type="max"/>
        <color theme="6" tint="0.79998168889431442"/>
        <color theme="5" tint="0.39997558519241921"/>
      </colorScale>
    </cfRule>
  </conditionalFormatting>
  <conditionalFormatting sqref="C146:G146">
    <cfRule type="colorScale" priority="16">
      <colorScale>
        <cfvo type="min"/>
        <cfvo type="max"/>
        <color theme="6" tint="0.79998168889431442"/>
        <color theme="5" tint="0.39997558519241921"/>
      </colorScale>
    </cfRule>
  </conditionalFormatting>
  <conditionalFormatting sqref="A152:L152">
    <cfRule type="colorScale" priority="15">
      <colorScale>
        <cfvo type="min"/>
        <cfvo type="max"/>
        <color theme="6" tint="0.79998168889431442"/>
        <color theme="5" tint="0.39997558519241921"/>
      </colorScale>
    </cfRule>
  </conditionalFormatting>
  <conditionalFormatting sqref="B109:D109">
    <cfRule type="colorScale" priority="14">
      <colorScale>
        <cfvo type="min"/>
        <cfvo type="max"/>
        <color theme="6" tint="0.79998168889431442"/>
        <color theme="5" tint="0.39997558519241921"/>
      </colorScale>
    </cfRule>
  </conditionalFormatting>
  <conditionalFormatting sqref="B83:D83">
    <cfRule type="colorScale" priority="13">
      <colorScale>
        <cfvo type="min"/>
        <cfvo type="max"/>
        <color theme="6" tint="0.79998168889431442"/>
        <color theme="5" tint="0.39997558519241921"/>
      </colorScale>
    </cfRule>
  </conditionalFormatting>
  <conditionalFormatting sqref="B88:D88">
    <cfRule type="colorScale" priority="12">
      <colorScale>
        <cfvo type="min"/>
        <cfvo type="max"/>
        <color theme="6" tint="0.79998168889431442"/>
        <color theme="5" tint="0.39997558519241921"/>
      </colorScale>
    </cfRule>
  </conditionalFormatting>
  <conditionalFormatting sqref="B36:C36">
    <cfRule type="colorScale" priority="11">
      <colorScale>
        <cfvo type="min"/>
        <cfvo type="max"/>
        <color theme="6" tint="0.79998168889431442"/>
        <color theme="5" tint="0.39997558519241921"/>
      </colorScale>
    </cfRule>
  </conditionalFormatting>
  <conditionalFormatting sqref="B42:C42">
    <cfRule type="colorScale" priority="10">
      <colorScale>
        <cfvo type="min"/>
        <cfvo type="max"/>
        <color theme="6" tint="0.79998168889431442"/>
        <color theme="5" tint="0.39997558519241921"/>
      </colorScale>
    </cfRule>
  </conditionalFormatting>
  <conditionalFormatting sqref="B6:D6">
    <cfRule type="colorScale" priority="9">
      <colorScale>
        <cfvo type="min"/>
        <cfvo type="max"/>
        <color theme="6" tint="0.79998168889431442"/>
        <color theme="5" tint="0.39997558519241921"/>
      </colorScale>
    </cfRule>
  </conditionalFormatting>
  <conditionalFormatting sqref="B12:E12">
    <cfRule type="colorScale" priority="8">
      <colorScale>
        <cfvo type="min"/>
        <cfvo type="max"/>
        <color theme="6" tint="0.79998168889431442"/>
        <color theme="5" tint="0.39997558519241921"/>
      </colorScale>
    </cfRule>
  </conditionalFormatting>
  <conditionalFormatting sqref="B26:C26">
    <cfRule type="colorScale" priority="7">
      <colorScale>
        <cfvo type="min"/>
        <cfvo type="max"/>
        <color theme="6" tint="0.79998168889431442"/>
        <color theme="5" tint="0.39997558519241921"/>
      </colorScale>
    </cfRule>
  </conditionalFormatting>
  <conditionalFormatting sqref="B56:C56">
    <cfRule type="colorScale" priority="6">
      <colorScale>
        <cfvo type="min"/>
        <cfvo type="max"/>
        <color theme="6" tint="0.79998168889431442"/>
        <color theme="5" tint="0.39997558519241921"/>
      </colorScale>
    </cfRule>
  </conditionalFormatting>
  <conditionalFormatting sqref="B95:C95">
    <cfRule type="colorScale" priority="5">
      <colorScale>
        <cfvo type="min"/>
        <cfvo type="max"/>
        <color theme="6" tint="0.79998168889431442"/>
        <color theme="5" tint="0.39997558519241921"/>
      </colorScale>
    </cfRule>
  </conditionalFormatting>
  <conditionalFormatting sqref="E100:F100">
    <cfRule type="colorScale" priority="4">
      <colorScale>
        <cfvo type="min"/>
        <cfvo type="max"/>
        <color theme="6" tint="0.79998168889431442"/>
        <color theme="5" tint="0.39997558519241921"/>
      </colorScale>
    </cfRule>
  </conditionalFormatting>
  <conditionalFormatting sqref="B127:C127">
    <cfRule type="colorScale" priority="3">
      <colorScale>
        <cfvo type="min"/>
        <cfvo type="max"/>
        <color theme="6" tint="0.79998168889431442"/>
        <color theme="5" tint="0.39997558519241921"/>
      </colorScale>
    </cfRule>
  </conditionalFormatting>
  <conditionalFormatting sqref="B132:H132">
    <cfRule type="colorScale" priority="2">
      <colorScale>
        <cfvo type="min"/>
        <cfvo type="max"/>
        <color theme="6" tint="0.79998168889431442"/>
        <color theme="5" tint="0.39997558519241921"/>
      </colorScale>
    </cfRule>
  </conditionalFormatting>
  <conditionalFormatting sqref="B141:C141">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1:Q149"/>
  <sheetViews>
    <sheetView topLeftCell="A142" zoomScale="80" zoomScaleNormal="80" workbookViewId="0">
      <selection activeCell="B142" sqref="B142:C142"/>
    </sheetView>
  </sheetViews>
  <sheetFormatPr defaultRowHeight="14" x14ac:dyDescent="0.3"/>
  <cols>
    <col min="1" max="1" width="17.7265625" style="15" customWidth="1"/>
    <col min="2" max="2" width="15.26953125" style="15" customWidth="1"/>
    <col min="3" max="3" width="13" style="15" customWidth="1"/>
    <col min="4" max="4" width="12.26953125" style="15" customWidth="1"/>
    <col min="5" max="5" width="13.36328125" style="15" customWidth="1"/>
    <col min="6" max="6" width="13.7265625" style="15" customWidth="1"/>
    <col min="7" max="7" width="10.6328125" style="15" customWidth="1"/>
    <col min="8" max="8" width="12.6328125" style="15" customWidth="1"/>
    <col min="9" max="9" width="13.81640625" style="15" customWidth="1"/>
    <col min="10" max="11" width="8.7265625" style="15"/>
    <col min="12" max="12" width="14.54296875" style="15" customWidth="1"/>
    <col min="13" max="13" width="14.1796875" style="15" customWidth="1"/>
    <col min="14" max="14" width="17.08984375" style="15" customWidth="1"/>
    <col min="15" max="16384" width="8.7265625" style="15"/>
  </cols>
  <sheetData>
    <row r="1" spans="1:10" ht="15.5" x14ac:dyDescent="0.35">
      <c r="A1" s="14" t="s">
        <v>1729</v>
      </c>
    </row>
    <row r="2" spans="1:10" ht="15.5" x14ac:dyDescent="0.3">
      <c r="A2" s="69" t="s">
        <v>1787</v>
      </c>
      <c r="B2" s="78">
        <f>COUNTIFS('IPPY_Cleaned Data'!M:M,"marche",'IPPY_Cleaned Data'!J:J,"IPPY")</f>
        <v>2</v>
      </c>
    </row>
    <row r="3" spans="1:10" ht="15.5" x14ac:dyDescent="0.35">
      <c r="A3" s="14"/>
    </row>
    <row r="4" spans="1:10" ht="15.5" x14ac:dyDescent="0.35">
      <c r="A4" s="38" t="s">
        <v>1781</v>
      </c>
    </row>
    <row r="5" spans="1:10" ht="28" x14ac:dyDescent="0.3">
      <c r="A5" s="47"/>
      <c r="B5" s="13" t="s">
        <v>1779</v>
      </c>
      <c r="C5" s="13" t="s">
        <v>1780</v>
      </c>
      <c r="D5" s="13" t="s">
        <v>1782</v>
      </c>
      <c r="E5" s="13" t="s">
        <v>1783</v>
      </c>
      <c r="F5" s="13" t="s">
        <v>1784</v>
      </c>
      <c r="G5" s="13" t="s">
        <v>1785</v>
      </c>
      <c r="H5" s="13" t="s">
        <v>1786</v>
      </c>
      <c r="I5" s="13" t="s">
        <v>1197</v>
      </c>
    </row>
    <row r="6" spans="1:10" x14ac:dyDescent="0.3">
      <c r="A6" s="32" t="s">
        <v>1609</v>
      </c>
      <c r="B6" s="48">
        <f>COUNTIF('IPPY_Cleaned Data'!AIP:AIP,"1")</f>
        <v>2</v>
      </c>
      <c r="C6" s="48">
        <f>COUNTIF('IPPY_Cleaned Data'!AIQ:AIQ,"1")</f>
        <v>2</v>
      </c>
      <c r="D6" s="48">
        <f>COUNTIF('IPPY_Cleaned Data'!AIR:AIR,"1")</f>
        <v>2</v>
      </c>
      <c r="E6" s="48">
        <f>COUNTIF('IPPY_Cleaned Data'!AIS:AIS,"1")</f>
        <v>2</v>
      </c>
      <c r="F6" s="48">
        <f>COUNTIF('IPPY_Cleaned Data'!AIT:AIT,"1")</f>
        <v>2</v>
      </c>
      <c r="G6" s="48">
        <f>COUNTIF('IPPY_Cleaned Data'!AIU:AIU,"1")</f>
        <v>1</v>
      </c>
      <c r="H6" s="48">
        <f>COUNTIF('IPPY_Cleaned Data'!AIV:AIV,"1")</f>
        <v>1</v>
      </c>
      <c r="I6" s="48">
        <f>COUNTIF('IPPY_Cleaned Data'!AIW:AIW,"1")</f>
        <v>0</v>
      </c>
    </row>
    <row r="8" spans="1:10" ht="15.5" x14ac:dyDescent="0.35">
      <c r="A8" s="38" t="s">
        <v>2299</v>
      </c>
    </row>
    <row r="9" spans="1:10" x14ac:dyDescent="0.3">
      <c r="A9" s="32"/>
      <c r="B9" s="13" t="s">
        <v>1612</v>
      </c>
      <c r="C9" s="13" t="s">
        <v>1611</v>
      </c>
      <c r="D9" s="13" t="s">
        <v>2832</v>
      </c>
    </row>
    <row r="10" spans="1:10" x14ac:dyDescent="0.3">
      <c r="A10" s="32" t="s">
        <v>1609</v>
      </c>
      <c r="B10" s="48">
        <f>COUNTIF('IPPY_Cleaned Data'!AIY2:AIY39,"oui")</f>
        <v>1</v>
      </c>
      <c r="C10" s="48">
        <f>COUNTIF('IPPY_Cleaned Data'!AIY2:AIY39,"non")</f>
        <v>0</v>
      </c>
      <c r="D10" s="48">
        <f>COUNTIF('IPPY_Cleaned Data'!AIY2:AIY39,"partiel")</f>
        <v>1</v>
      </c>
    </row>
    <row r="11" spans="1:10" x14ac:dyDescent="0.3">
      <c r="A11" s="32" t="s">
        <v>1627</v>
      </c>
      <c r="B11" s="50">
        <f>(B10/$B$2)</f>
        <v>0.5</v>
      </c>
      <c r="C11" s="50">
        <f>(C10/$B$2)</f>
        <v>0</v>
      </c>
      <c r="D11" s="50">
        <f>(D10/$B$2)</f>
        <v>0.5</v>
      </c>
    </row>
    <row r="12" spans="1:10" x14ac:dyDescent="0.3">
      <c r="A12" s="20"/>
      <c r="B12" s="21"/>
      <c r="C12" s="21"/>
      <c r="D12" s="20"/>
      <c r="G12" s="20"/>
      <c r="H12" s="21"/>
      <c r="I12" s="21"/>
      <c r="J12" s="20"/>
    </row>
    <row r="13" spans="1:10" x14ac:dyDescent="0.3">
      <c r="A13" s="20"/>
      <c r="B13" s="24" t="s">
        <v>1790</v>
      </c>
      <c r="G13" s="20"/>
      <c r="H13" s="21"/>
      <c r="I13" s="21"/>
      <c r="J13" s="20"/>
    </row>
    <row r="14" spans="1:10" x14ac:dyDescent="0.3">
      <c r="A14" s="20"/>
      <c r="B14" s="32"/>
      <c r="C14" s="17" t="s">
        <v>1612</v>
      </c>
      <c r="D14" s="17" t="s">
        <v>1611</v>
      </c>
      <c r="G14" s="20"/>
      <c r="H14" s="21"/>
      <c r="I14" s="21"/>
      <c r="J14" s="20"/>
    </row>
    <row r="15" spans="1:10" x14ac:dyDescent="0.3">
      <c r="A15" s="20"/>
      <c r="B15" s="32" t="s">
        <v>1609</v>
      </c>
      <c r="C15" s="48">
        <f>COUNTIF('IPPY_Cleaned Data'!AJY:AJY,"oui")</f>
        <v>2</v>
      </c>
      <c r="D15" s="48">
        <f>COUNTIF('IPPY_Cleaned Data'!AJY:AJY,"non")</f>
        <v>0</v>
      </c>
      <c r="G15" s="20"/>
      <c r="H15" s="21"/>
      <c r="I15" s="21"/>
      <c r="J15" s="20"/>
    </row>
    <row r="16" spans="1:10" x14ac:dyDescent="0.3">
      <c r="B16" s="32" t="s">
        <v>1627</v>
      </c>
      <c r="C16" s="50">
        <f>(C15/$B$2)</f>
        <v>1</v>
      </c>
      <c r="D16" s="50">
        <f>(D15/$B$2)</f>
        <v>0</v>
      </c>
    </row>
    <row r="18" spans="1:5" ht="15.5" x14ac:dyDescent="0.35">
      <c r="A18" s="67" t="s">
        <v>2298</v>
      </c>
    </row>
    <row r="19" spans="1:5" x14ac:dyDescent="0.3">
      <c r="A19" s="32"/>
      <c r="B19" s="13" t="s">
        <v>1612</v>
      </c>
      <c r="C19" s="13" t="s">
        <v>1611</v>
      </c>
      <c r="D19" s="51"/>
    </row>
    <row r="20" spans="1:5" x14ac:dyDescent="0.3">
      <c r="A20" s="32" t="s">
        <v>1609</v>
      </c>
      <c r="B20" s="48">
        <f>COUNTIF('IPPY_Cleaned Data'!AJX:AJX,"oui")</f>
        <v>0</v>
      </c>
      <c r="C20" s="48">
        <f>COUNTIF('IPPY_Cleaned Data'!AJX:AJX,"non")</f>
        <v>2</v>
      </c>
      <c r="D20" s="52"/>
    </row>
    <row r="21" spans="1:5" x14ac:dyDescent="0.3">
      <c r="A21" s="32" t="s">
        <v>1627</v>
      </c>
      <c r="B21" s="50">
        <f>(B20/$B$2)</f>
        <v>0</v>
      </c>
      <c r="C21" s="50">
        <f>(C20/$B$2)</f>
        <v>1</v>
      </c>
      <c r="D21" s="20"/>
    </row>
    <row r="23" spans="1:5" ht="15.5" x14ac:dyDescent="0.35">
      <c r="A23" s="38" t="s">
        <v>1791</v>
      </c>
    </row>
    <row r="24" spans="1:5" x14ac:dyDescent="0.3">
      <c r="A24" s="77">
        <f>AVERAGE('IPPY_Cleaned Data'!AKP:AKP)</f>
        <v>225</v>
      </c>
    </row>
    <row r="26" spans="1:5" ht="15.5" x14ac:dyDescent="0.35">
      <c r="A26" s="38" t="s">
        <v>1817</v>
      </c>
    </row>
    <row r="27" spans="1:5" x14ac:dyDescent="0.3">
      <c r="A27" s="32"/>
      <c r="B27" s="13" t="s">
        <v>1612</v>
      </c>
      <c r="C27" s="13" t="s">
        <v>1611</v>
      </c>
    </row>
    <row r="28" spans="1:5" x14ac:dyDescent="0.3">
      <c r="A28" s="32" t="s">
        <v>1609</v>
      </c>
      <c r="B28" s="48">
        <f>COUNTIF('IPPY_Cleaned Data'!AKQ:AKQ,"oui")</f>
        <v>2</v>
      </c>
      <c r="C28" s="48">
        <f>COUNTIF('IPPY_Cleaned Data'!AKQ:AKQ,"non")</f>
        <v>0</v>
      </c>
    </row>
    <row r="29" spans="1:5" x14ac:dyDescent="0.3">
      <c r="A29" s="32" t="s">
        <v>1627</v>
      </c>
      <c r="B29" s="50">
        <f>(B28/$B$2)</f>
        <v>1</v>
      </c>
      <c r="C29" s="50">
        <f>(C28/$B$2)</f>
        <v>0</v>
      </c>
    </row>
    <row r="31" spans="1:5" x14ac:dyDescent="0.3">
      <c r="B31" s="24" t="s">
        <v>1745</v>
      </c>
    </row>
    <row r="32" spans="1:5" ht="28" x14ac:dyDescent="0.3">
      <c r="B32" s="17" t="s">
        <v>1746</v>
      </c>
      <c r="C32" s="17" t="s">
        <v>1747</v>
      </c>
      <c r="D32" s="17" t="s">
        <v>1748</v>
      </c>
      <c r="E32" s="17" t="s">
        <v>1636</v>
      </c>
    </row>
    <row r="33" spans="1:11" x14ac:dyDescent="0.3">
      <c r="B33" s="32">
        <f>COUNTIF('IPPY_Cleaned Data'!AKR:AKR,"peu_diminue")</f>
        <v>0</v>
      </c>
      <c r="C33" s="32">
        <f>COUNTIF('IPPY_Cleaned Data'!AKR:AKR,"bcp_diminue")</f>
        <v>1</v>
      </c>
      <c r="D33" s="32">
        <f>COUNTIF('IPPY_Cleaned Data'!AKR:AKR,"peu_augmente")</f>
        <v>0</v>
      </c>
      <c r="E33" s="32">
        <f>COUNTIF('IPPY_Cleaned Data'!AKR:AKR,"BCP_augmente")</f>
        <v>1</v>
      </c>
    </row>
    <row r="35" spans="1:11" x14ac:dyDescent="0.3">
      <c r="B35" s="24" t="s">
        <v>1749</v>
      </c>
    </row>
    <row r="36" spans="1:11" s="54" customFormat="1" ht="84" x14ac:dyDescent="0.35">
      <c r="B36" s="53" t="s">
        <v>1792</v>
      </c>
      <c r="C36" s="53" t="s">
        <v>1793</v>
      </c>
      <c r="D36" s="53" t="s">
        <v>1794</v>
      </c>
      <c r="E36" s="53" t="s">
        <v>1795</v>
      </c>
      <c r="F36" s="53" t="s">
        <v>1796</v>
      </c>
      <c r="G36" s="53" t="s">
        <v>1798</v>
      </c>
      <c r="H36" s="53" t="s">
        <v>1797</v>
      </c>
      <c r="I36" s="53" t="s">
        <v>1799</v>
      </c>
      <c r="J36" s="53" t="s">
        <v>1642</v>
      </c>
      <c r="K36" s="53" t="s">
        <v>1625</v>
      </c>
    </row>
    <row r="37" spans="1:11" x14ac:dyDescent="0.3">
      <c r="B37" s="32">
        <f>COUNTIF('IPPY_Cleaned Data'!ALE:ALE,"1")</f>
        <v>1</v>
      </c>
      <c r="C37" s="32">
        <f>COUNTIF('IPPY_Cleaned Data'!ALF:ALF,"1")</f>
        <v>0</v>
      </c>
      <c r="D37" s="32">
        <f>COUNTIF('IPPY_Cleaned Data'!ALG:ALG,"1")</f>
        <v>1</v>
      </c>
      <c r="E37" s="32">
        <f>COUNTIF('IPPY_Cleaned Data'!ALH:ALH,"1")</f>
        <v>0</v>
      </c>
      <c r="F37" s="32">
        <f>COUNTIF('IPPY_Cleaned Data'!ALI:ALI,"1")</f>
        <v>0</v>
      </c>
      <c r="G37" s="32">
        <f>COUNTIF('IPPY_Cleaned Data'!ALJ:ALJ,"1")</f>
        <v>0</v>
      </c>
      <c r="H37" s="32">
        <f>COUNTIF('IPPY_Cleaned Data'!ALK:ALK,"1")</f>
        <v>0</v>
      </c>
      <c r="I37" s="32">
        <f>COUNTIF('IPPY_Cleaned Data'!ALL:ALL,"1")</f>
        <v>1</v>
      </c>
      <c r="J37" s="32">
        <f>COUNTIF('IPPY_Cleaned Data'!ALM:ALM,"1")</f>
        <v>0</v>
      </c>
      <c r="K37" s="32">
        <f>COUNTIF('IPPY_Cleaned Data'!ALN:ALN,"1")</f>
        <v>0</v>
      </c>
    </row>
    <row r="38" spans="1:11" x14ac:dyDescent="0.3">
      <c r="B38" s="20"/>
      <c r="C38" s="20"/>
      <c r="D38" s="20"/>
      <c r="E38" s="20"/>
      <c r="F38" s="20"/>
      <c r="G38" s="20"/>
      <c r="H38" s="20"/>
      <c r="I38" s="20"/>
      <c r="J38" s="20"/>
      <c r="K38" s="20"/>
    </row>
    <row r="39" spans="1:11" x14ac:dyDescent="0.3">
      <c r="B39" s="24" t="s">
        <v>1638</v>
      </c>
      <c r="C39" s="20"/>
      <c r="D39" s="20"/>
      <c r="E39" s="20"/>
      <c r="F39" s="20"/>
      <c r="G39" s="20"/>
      <c r="H39" s="20"/>
      <c r="I39" s="20"/>
      <c r="J39" s="20"/>
      <c r="K39" s="20"/>
    </row>
    <row r="40" spans="1:11" ht="56" x14ac:dyDescent="0.3">
      <c r="B40" s="53" t="s">
        <v>2231</v>
      </c>
      <c r="C40" s="53" t="s">
        <v>2232</v>
      </c>
      <c r="D40" s="53" t="s">
        <v>2228</v>
      </c>
      <c r="E40" s="53" t="s">
        <v>2233</v>
      </c>
      <c r="F40" s="53" t="s">
        <v>2234</v>
      </c>
      <c r="G40" s="53" t="s">
        <v>2229</v>
      </c>
      <c r="H40" s="53" t="s">
        <v>2230</v>
      </c>
      <c r="I40" s="53" t="s">
        <v>1642</v>
      </c>
      <c r="J40" s="53" t="s">
        <v>1625</v>
      </c>
    </row>
    <row r="41" spans="1:11" ht="14.5" x14ac:dyDescent="0.35">
      <c r="B41" s="32">
        <f>COUNTIF('IPPY_Cleaned Data'!AKT:AKT,"1")</f>
        <v>1</v>
      </c>
      <c r="C41" s="32">
        <f>COUNTIF('IPPY_Cleaned Data'!AKU:AKU,"1")</f>
        <v>0</v>
      </c>
      <c r="D41" s="32">
        <f>COUNTIF('IPPY_Cleaned Data'!AKV:AKV,"1")</f>
        <v>0</v>
      </c>
      <c r="E41" s="32">
        <f>COUNTIF('IPPY_Cleaned Data'!AKW:AKW,"1")</f>
        <v>0</v>
      </c>
      <c r="F41" s="32">
        <f>COUNTIF('IPPY_Cleaned Data'!AKX:AKX,"1")</f>
        <v>0</v>
      </c>
      <c r="G41" s="32">
        <f>COUNTIF('IPPY_Cleaned Data'!AKY:AKY,"1")</f>
        <v>0</v>
      </c>
      <c r="H41" s="32">
        <f>COUNTIF('IPPY_Cleaned Data'!AKZ:AKZ,"1")</f>
        <v>0</v>
      </c>
      <c r="I41" s="32">
        <f>COUNTIF('IPPY_Cleaned Data'!ALA:ALA,"1")</f>
        <v>0</v>
      </c>
      <c r="J41" s="32">
        <f>COUNTIF('IPPY_Cleaned Data'!ALB:ALB,"1")</f>
        <v>0</v>
      </c>
      <c r="K41"/>
    </row>
    <row r="42" spans="1:11" x14ac:dyDescent="0.3">
      <c r="B42" s="20"/>
      <c r="C42" s="20"/>
      <c r="D42" s="20"/>
      <c r="E42" s="20"/>
      <c r="F42" s="20"/>
      <c r="G42" s="20"/>
      <c r="H42" s="20"/>
      <c r="I42" s="20"/>
      <c r="J42" s="20"/>
      <c r="K42" s="20"/>
    </row>
    <row r="43" spans="1:11" x14ac:dyDescent="0.3">
      <c r="B43" s="20"/>
      <c r="C43" s="20"/>
      <c r="D43" s="20"/>
      <c r="E43" s="20"/>
      <c r="F43" s="20"/>
      <c r="G43" s="20"/>
      <c r="H43" s="20"/>
      <c r="I43" s="20"/>
      <c r="J43" s="20"/>
      <c r="K43" s="20"/>
    </row>
    <row r="44" spans="1:11" ht="15.5" x14ac:dyDescent="0.35">
      <c r="A44" s="38" t="s">
        <v>1800</v>
      </c>
    </row>
    <row r="45" spans="1:11" x14ac:dyDescent="0.3">
      <c r="A45" s="32"/>
      <c r="B45" s="13" t="s">
        <v>1612</v>
      </c>
      <c r="C45" s="13" t="s">
        <v>1611</v>
      </c>
    </row>
    <row r="46" spans="1:11" x14ac:dyDescent="0.3">
      <c r="A46" s="32" t="s">
        <v>1609</v>
      </c>
      <c r="B46" s="48">
        <f>COUNTIF('IPPY_Cleaned Data'!ALP:ALP,"oui")</f>
        <v>1</v>
      </c>
      <c r="C46" s="48">
        <f>COUNTIF('IPPY_Cleaned Data'!ALP:ALP,"non")</f>
        <v>1</v>
      </c>
    </row>
    <row r="47" spans="1:11" x14ac:dyDescent="0.3">
      <c r="A47" s="32" t="s">
        <v>1627</v>
      </c>
      <c r="B47" s="50">
        <f>(B46/$B$2)</f>
        <v>0.5</v>
      </c>
      <c r="C47" s="50">
        <f>(C46/$B$2)</f>
        <v>0.5</v>
      </c>
    </row>
    <row r="48" spans="1:11" x14ac:dyDescent="0.3">
      <c r="A48" s="20"/>
      <c r="B48" s="21"/>
      <c r="C48" s="21"/>
    </row>
    <row r="49" spans="1:10" ht="15.5" x14ac:dyDescent="0.35">
      <c r="A49" s="38" t="s">
        <v>1741</v>
      </c>
    </row>
    <row r="50" spans="1:10" ht="28" x14ac:dyDescent="0.3">
      <c r="A50" s="27" t="s">
        <v>1646</v>
      </c>
      <c r="B50" s="13" t="s">
        <v>1647</v>
      </c>
      <c r="C50" s="13" t="s">
        <v>1648</v>
      </c>
      <c r="D50" s="13" t="s">
        <v>1649</v>
      </c>
      <c r="E50" s="13" t="s">
        <v>1650</v>
      </c>
      <c r="F50" s="13" t="s">
        <v>1651</v>
      </c>
      <c r="G50" s="13" t="s">
        <v>1652</v>
      </c>
      <c r="H50" s="13" t="s">
        <v>1642</v>
      </c>
      <c r="I50" s="13" t="s">
        <v>1625</v>
      </c>
    </row>
    <row r="51" spans="1:10" x14ac:dyDescent="0.3">
      <c r="A51" s="8">
        <f>COUNTIF('IPPY_Cleaned Data'!AOC:AOC,"1")</f>
        <v>0</v>
      </c>
      <c r="B51" s="8">
        <f>COUNTIF('IPPY_Cleaned Data'!AOD:AOD,"1")</f>
        <v>2</v>
      </c>
      <c r="C51" s="8">
        <f>COUNTIF('IPPY_Cleaned Data'!AOE:AOE,"1")</f>
        <v>0</v>
      </c>
      <c r="D51" s="8">
        <f>COUNTIF('IPPY_Cleaned Data'!AOF:AOF,"1")</f>
        <v>0</v>
      </c>
      <c r="E51" s="8">
        <f>COUNTIF('IPPY_Cleaned Data'!AOG:AOG,"1")</f>
        <v>0</v>
      </c>
      <c r="F51" s="8">
        <f>COUNTIF('IPPY_Cleaned Data'!AOH:AOH,"1")</f>
        <v>0</v>
      </c>
      <c r="G51" s="8">
        <f>COUNTIF('IPPY_Cleaned Data'!AOI:AOI,"1")</f>
        <v>0</v>
      </c>
      <c r="H51" s="8">
        <f>COUNTIF('IPPY_Cleaned Data'!AOJ:AOJ,"1")</f>
        <v>0</v>
      </c>
      <c r="I51" s="8">
        <f>COUNTIF('IPPY_Cleaned Data'!AOK:AOK,"1")</f>
        <v>0</v>
      </c>
    </row>
    <row r="52" spans="1:10" x14ac:dyDescent="0.3">
      <c r="A52" s="20"/>
      <c r="B52" s="21"/>
      <c r="C52" s="21"/>
    </row>
    <row r="54" spans="1:10" ht="15.5" x14ac:dyDescent="0.35">
      <c r="A54" s="14" t="s">
        <v>1801</v>
      </c>
    </row>
    <row r="55" spans="1:10" ht="15.5" x14ac:dyDescent="0.35">
      <c r="A55" s="38" t="s">
        <v>1802</v>
      </c>
    </row>
    <row r="56" spans="1:10" s="45" customFormat="1" ht="56" x14ac:dyDescent="0.35">
      <c r="A56" s="44" t="s">
        <v>1806</v>
      </c>
      <c r="B56" s="44" t="s">
        <v>1807</v>
      </c>
      <c r="C56" s="44" t="s">
        <v>1803</v>
      </c>
      <c r="D56" s="44" t="s">
        <v>1804</v>
      </c>
      <c r="E56" s="44" t="s">
        <v>1805</v>
      </c>
      <c r="F56" s="44" t="s">
        <v>1808</v>
      </c>
      <c r="G56" s="44" t="s">
        <v>1642</v>
      </c>
      <c r="H56" s="44" t="s">
        <v>1625</v>
      </c>
    </row>
    <row r="57" spans="1:10" x14ac:dyDescent="0.3">
      <c r="A57" s="32">
        <f>COUNTIF('IPPY_Cleaned Data'!ALS:ALS,"1")</f>
        <v>2</v>
      </c>
      <c r="B57" s="32">
        <f>COUNTIF('IPPY_Cleaned Data'!ALT:ALT,"1")</f>
        <v>2</v>
      </c>
      <c r="C57" s="32">
        <f>COUNTIF('IPPY_Cleaned Data'!ALU:ALU,"1")</f>
        <v>0</v>
      </c>
      <c r="D57" s="32">
        <f>COUNTIF('IPPY_Cleaned Data'!ALV:ALV,"1")</f>
        <v>0</v>
      </c>
      <c r="E57" s="32">
        <f>COUNTIF('IPPY_Cleaned Data'!ALW:ALW,"1")</f>
        <v>0</v>
      </c>
      <c r="F57" s="32">
        <f>COUNTIF('IPPY_Cleaned Data'!ALX:ALX,"1")</f>
        <v>0</v>
      </c>
      <c r="G57" s="32">
        <f>COUNTIF('IPPY_Cleaned Data'!ALY:ALY,"1")</f>
        <v>0</v>
      </c>
      <c r="H57" s="32">
        <f>COUNTIF('IPPY_Cleaned Data'!ALZ:ALZ,"1")</f>
        <v>0</v>
      </c>
      <c r="I57" s="20"/>
      <c r="J57" s="20"/>
    </row>
    <row r="59" spans="1:10" x14ac:dyDescent="0.3">
      <c r="B59" s="24" t="s">
        <v>1809</v>
      </c>
    </row>
    <row r="60" spans="1:10" ht="42" x14ac:dyDescent="0.3">
      <c r="B60" s="53" t="s">
        <v>1810</v>
      </c>
      <c r="C60" s="53" t="s">
        <v>1811</v>
      </c>
      <c r="D60" s="53" t="s">
        <v>1812</v>
      </c>
      <c r="E60" s="53" t="s">
        <v>1813</v>
      </c>
      <c r="F60" s="53" t="s">
        <v>1642</v>
      </c>
      <c r="G60" s="53" t="s">
        <v>1625</v>
      </c>
    </row>
    <row r="61" spans="1:10" x14ac:dyDescent="0.3">
      <c r="B61" s="32">
        <f>COUNTIF('IPPY_Cleaned Data'!AMD:AMD,"local")</f>
        <v>1</v>
      </c>
      <c r="C61" s="32">
        <f>COUNTIF('IPPY_Cleaned Data'!AMD:AMD,"proche")</f>
        <v>0</v>
      </c>
      <c r="D61" s="32">
        <f>COUNTIF('IPPY_Cleaned Data'!AMD:AMD,"bangui")</f>
        <v>1</v>
      </c>
      <c r="E61" s="32">
        <f>COUNTIF('IPPY_Cleaned Data'!AMD:AMD,"exterieur")</f>
        <v>0</v>
      </c>
      <c r="F61" s="32">
        <f>COUNTIF('IPPY_Cleaned Data'!AMD:AMD,"nsp")</f>
        <v>0</v>
      </c>
      <c r="G61" s="32">
        <f>COUNTIF('IPPY_Cleaned Data'!AMD:AMD,"autre")</f>
        <v>0</v>
      </c>
    </row>
    <row r="63" spans="1:10" ht="15.5" x14ac:dyDescent="0.35">
      <c r="A63" s="38" t="s">
        <v>1814</v>
      </c>
    </row>
    <row r="64" spans="1:10" ht="56" x14ac:dyDescent="0.3">
      <c r="A64" s="44" t="s">
        <v>1806</v>
      </c>
      <c r="B64" s="44" t="s">
        <v>1807</v>
      </c>
      <c r="C64" s="44" t="s">
        <v>1803</v>
      </c>
      <c r="D64" s="44" t="s">
        <v>1804</v>
      </c>
      <c r="E64" s="44" t="s">
        <v>1805</v>
      </c>
      <c r="F64" s="44" t="s">
        <v>1808</v>
      </c>
      <c r="G64" s="44" t="s">
        <v>1642</v>
      </c>
      <c r="H64" s="44" t="s">
        <v>1625</v>
      </c>
    </row>
    <row r="65" spans="1:8" x14ac:dyDescent="0.3">
      <c r="A65" s="32">
        <f>COUNTIF('IPPY_Cleaned Data'!AMH:AMH,"1")</f>
        <v>2</v>
      </c>
      <c r="B65" s="32">
        <f>COUNTIF('IPPY_Cleaned Data'!AMI:AMI,"1")</f>
        <v>2</v>
      </c>
      <c r="C65" s="32">
        <f>COUNTIF('IPPY_Cleaned Data'!AMJ:AMJ,"1")</f>
        <v>0</v>
      </c>
      <c r="D65" s="32">
        <f>COUNTIF('IPPY_Cleaned Data'!AMK:AMK,"1")</f>
        <v>0</v>
      </c>
      <c r="E65" s="32">
        <f>COUNTIF('IPPY_Cleaned Data'!AML:AML,"1")</f>
        <v>0</v>
      </c>
      <c r="F65" s="32">
        <f>COUNTIF('IPPY_Cleaned Data'!AMM:AMM,"1")</f>
        <v>0</v>
      </c>
      <c r="G65" s="32">
        <f>COUNTIF('IPPY_Cleaned Data'!AMN:AMN,"1")</f>
        <v>0</v>
      </c>
      <c r="H65" s="32">
        <f>COUNTIF('IPPY_Cleaned Data'!AMO:AMO,"1")</f>
        <v>0</v>
      </c>
    </row>
    <row r="67" spans="1:8" x14ac:dyDescent="0.3">
      <c r="B67" s="24" t="s">
        <v>1809</v>
      </c>
    </row>
    <row r="68" spans="1:8" ht="42" x14ac:dyDescent="0.3">
      <c r="B68" s="53" t="s">
        <v>1810</v>
      </c>
      <c r="C68" s="53" t="s">
        <v>1811</v>
      </c>
      <c r="D68" s="53" t="s">
        <v>1812</v>
      </c>
      <c r="E68" s="53" t="s">
        <v>1813</v>
      </c>
      <c r="F68" s="53" t="s">
        <v>1642</v>
      </c>
      <c r="G68" s="53" t="s">
        <v>1625</v>
      </c>
    </row>
    <row r="69" spans="1:8" x14ac:dyDescent="0.3">
      <c r="B69" s="32">
        <f>COUNTIF('IPPY_Cleaned Data'!AMS:AMS,"local")</f>
        <v>1</v>
      </c>
      <c r="C69" s="32">
        <f>COUNTIF('IPPY_Cleaned Data'!AMS:AMS,"proche")</f>
        <v>0</v>
      </c>
      <c r="D69" s="32">
        <f>COUNTIF('IPPY_Cleaned Data'!AMS:AMS,"bangui")</f>
        <v>1</v>
      </c>
      <c r="E69" s="32">
        <f>COUNTIF('IPPY_Cleaned Data'!AMS:AMS,"exterieur")</f>
        <v>0</v>
      </c>
      <c r="F69" s="32">
        <f>COUNTIF('IPPY_Cleaned Data'!AMS:AMS,"nsp")</f>
        <v>0</v>
      </c>
      <c r="G69" s="32">
        <f>COUNTIF('IPPY_Cleaned Data'!AMS:AMS,"autre")</f>
        <v>0</v>
      </c>
    </row>
    <row r="72" spans="1:8" ht="15.5" x14ac:dyDescent="0.35">
      <c r="A72" s="14" t="s">
        <v>1815</v>
      </c>
    </row>
    <row r="73" spans="1:8" ht="15.5" x14ac:dyDescent="0.35">
      <c r="A73" s="38" t="s">
        <v>2238</v>
      </c>
    </row>
    <row r="74" spans="1:8" ht="15.5" x14ac:dyDescent="0.35">
      <c r="A74" s="61">
        <f>AVERAGE(50,50,100)</f>
        <v>66.666666666666671</v>
      </c>
      <c r="B74" s="28" t="s">
        <v>2239</v>
      </c>
    </row>
    <row r="75" spans="1:8" ht="15.5" x14ac:dyDescent="0.35">
      <c r="A75" s="14"/>
    </row>
    <row r="76" spans="1:8" ht="15.5" x14ac:dyDescent="0.35">
      <c r="A76" s="38" t="s">
        <v>1816</v>
      </c>
    </row>
    <row r="77" spans="1:8" x14ac:dyDescent="0.3">
      <c r="A77" s="32"/>
      <c r="B77" s="13" t="s">
        <v>1612</v>
      </c>
      <c r="C77" s="13" t="s">
        <v>1611</v>
      </c>
    </row>
    <row r="78" spans="1:8" x14ac:dyDescent="0.3">
      <c r="A78" s="32" t="s">
        <v>1609</v>
      </c>
      <c r="B78" s="48">
        <f>COUNTIF('IPPY_Cleaned Data'!AMX:AMX,"oui")</f>
        <v>1</v>
      </c>
      <c r="C78" s="48">
        <f>COUNTIF('IPPY_Cleaned Data'!AMX:AMX,"non")</f>
        <v>1</v>
      </c>
    </row>
    <row r="79" spans="1:8" x14ac:dyDescent="0.3">
      <c r="A79" s="32" t="s">
        <v>1627</v>
      </c>
      <c r="B79" s="50">
        <f>(B78/$B$2)</f>
        <v>0.5</v>
      </c>
      <c r="C79" s="50">
        <f>(C78/$B$2)</f>
        <v>0.5</v>
      </c>
    </row>
    <row r="81" spans="1:8" x14ac:dyDescent="0.3">
      <c r="B81" s="24" t="s">
        <v>1745</v>
      </c>
    </row>
    <row r="82" spans="1:8" ht="28" x14ac:dyDescent="0.3">
      <c r="B82" s="17" t="s">
        <v>1746</v>
      </c>
      <c r="C82" s="17" t="s">
        <v>1747</v>
      </c>
      <c r="D82" s="17" t="s">
        <v>1748</v>
      </c>
      <c r="E82" s="17" t="s">
        <v>1636</v>
      </c>
    </row>
    <row r="83" spans="1:8" x14ac:dyDescent="0.3">
      <c r="B83" s="32">
        <f>COUNTIF('IPPY_Cleaned Data'!AMY:AMY,"peu_diminue")</f>
        <v>0</v>
      </c>
      <c r="C83" s="32">
        <f>COUNTIF('IPPY_Cleaned Data'!AMY:AMY,"bcp_diminue")</f>
        <v>0</v>
      </c>
      <c r="D83" s="32">
        <f>COUNTIF('IPPY_Cleaned Data'!AMY:AMY,"peu_augmenté")</f>
        <v>0</v>
      </c>
      <c r="E83" s="32">
        <f>COUNTIF('IPPY_Cleaned Data'!AMY:AMY,"bcp_augmente")</f>
        <v>1</v>
      </c>
    </row>
    <row r="85" spans="1:8" x14ac:dyDescent="0.3">
      <c r="B85" s="24" t="s">
        <v>1749</v>
      </c>
    </row>
    <row r="86" spans="1:8" ht="70" x14ac:dyDescent="0.3">
      <c r="B86" s="17" t="s">
        <v>1754</v>
      </c>
      <c r="C86" s="17" t="s">
        <v>1818</v>
      </c>
      <c r="D86" s="17" t="s">
        <v>1819</v>
      </c>
      <c r="E86" s="17" t="s">
        <v>1820</v>
      </c>
      <c r="F86" s="17" t="s">
        <v>1821</v>
      </c>
      <c r="G86" s="17" t="s">
        <v>1642</v>
      </c>
      <c r="H86" s="17" t="s">
        <v>1625</v>
      </c>
    </row>
    <row r="87" spans="1:8" x14ac:dyDescent="0.3">
      <c r="B87" s="32">
        <f>COUNTIF('IPPY_Cleaned Data'!ANJ:ANJ,"1")</f>
        <v>0</v>
      </c>
      <c r="C87" s="32">
        <f>COUNTIF('IPPY_Cleaned Data'!ANK:ANK,"1")</f>
        <v>0</v>
      </c>
      <c r="D87" s="32">
        <f>COUNTIF('IPPY_Cleaned Data'!ANL:ANL,"1")</f>
        <v>0</v>
      </c>
      <c r="E87" s="32">
        <f>COUNTIF('IPPY_Cleaned Data'!ANM:ANM,"1")</f>
        <v>0</v>
      </c>
      <c r="F87" s="32">
        <f>COUNTIF('IPPY_Cleaned Data'!ANN:ANN,"1")</f>
        <v>0</v>
      </c>
      <c r="G87" s="32">
        <f>COUNTIF('IPPY_Cleaned Data'!ANO:ANO,"1")</f>
        <v>0</v>
      </c>
      <c r="H87" s="32">
        <f>COUNTIF('IPPY_Cleaned Data'!ANP:ANP,"1")</f>
        <v>0</v>
      </c>
    </row>
    <row r="88" spans="1:8" x14ac:dyDescent="0.3">
      <c r="B88" s="20"/>
      <c r="C88" s="20"/>
      <c r="D88" s="20"/>
      <c r="E88" s="20"/>
      <c r="F88" s="20"/>
      <c r="G88" s="20"/>
      <c r="H88" s="20"/>
    </row>
    <row r="89" spans="1:8" x14ac:dyDescent="0.3">
      <c r="B89" s="24" t="s">
        <v>1638</v>
      </c>
    </row>
    <row r="90" spans="1:8" ht="56" x14ac:dyDescent="0.3">
      <c r="B90" s="17" t="s">
        <v>1750</v>
      </c>
      <c r="C90" s="17" t="s">
        <v>1751</v>
      </c>
      <c r="D90" s="17" t="s">
        <v>2235</v>
      </c>
      <c r="E90" s="17" t="s">
        <v>2236</v>
      </c>
      <c r="F90" s="17" t="s">
        <v>2237</v>
      </c>
      <c r="G90" s="17" t="s">
        <v>1642</v>
      </c>
      <c r="H90" s="17" t="s">
        <v>1625</v>
      </c>
    </row>
    <row r="91" spans="1:8" x14ac:dyDescent="0.3">
      <c r="B91" s="32">
        <f>COUNTIF('IPPY_Cleaned Data'!ANA:ANA,"1")</f>
        <v>1</v>
      </c>
      <c r="C91" s="32">
        <f>COUNTIF('IPPY_Cleaned Data'!ANB:ANB,"1")</f>
        <v>1</v>
      </c>
      <c r="D91" s="32">
        <f>COUNTIF('IPPY_Cleaned Data'!ANC:ANC,"1")</f>
        <v>0</v>
      </c>
      <c r="E91" s="32">
        <f>COUNTIF('IPPY_Cleaned Data'!AND:AND,"1")</f>
        <v>0</v>
      </c>
      <c r="F91" s="32">
        <f>COUNTIF('IPPY_Cleaned Data'!ANE:ANE,"1")</f>
        <v>0</v>
      </c>
      <c r="G91" s="32">
        <f>COUNTIF('IPPY_Cleaned Data'!ANF:ANF,"1")</f>
        <v>0</v>
      </c>
      <c r="H91" s="32">
        <f>COUNTIF('IPPY_Cleaned Data'!ANG:ANG,"1")</f>
        <v>0</v>
      </c>
    </row>
    <row r="92" spans="1:8" x14ac:dyDescent="0.3">
      <c r="B92" s="20"/>
      <c r="C92" s="20"/>
      <c r="D92" s="20"/>
      <c r="E92" s="20"/>
      <c r="F92" s="20"/>
      <c r="G92" s="20"/>
      <c r="H92" s="20"/>
    </row>
    <row r="94" spans="1:8" ht="15.5" x14ac:dyDescent="0.35">
      <c r="A94" s="14" t="s">
        <v>1822</v>
      </c>
    </row>
    <row r="95" spans="1:8" ht="15.5" x14ac:dyDescent="0.35">
      <c r="A95" s="38" t="s">
        <v>1823</v>
      </c>
    </row>
    <row r="96" spans="1:8" x14ac:dyDescent="0.3">
      <c r="A96" s="32"/>
      <c r="B96" s="13" t="s">
        <v>1612</v>
      </c>
      <c r="C96" s="13" t="s">
        <v>1611</v>
      </c>
    </row>
    <row r="97" spans="1:8" x14ac:dyDescent="0.3">
      <c r="A97" s="32" t="s">
        <v>1609</v>
      </c>
      <c r="B97" s="48">
        <f>COUNTIF('IPPY_Cleaned Data'!ANR:ANR,"oui")</f>
        <v>2</v>
      </c>
      <c r="C97" s="48">
        <f>COUNTIF('IPPY_Cleaned Data'!ANR:ANR,"non")</f>
        <v>0</v>
      </c>
    </row>
    <row r="98" spans="1:8" x14ac:dyDescent="0.3">
      <c r="A98" s="32" t="s">
        <v>1627</v>
      </c>
      <c r="B98" s="50">
        <f>(B97/$B$2)</f>
        <v>1</v>
      </c>
      <c r="C98" s="50">
        <f>(C97/$B$2)</f>
        <v>0</v>
      </c>
    </row>
    <row r="100" spans="1:8" x14ac:dyDescent="0.3">
      <c r="B100" s="24" t="s">
        <v>1824</v>
      </c>
    </row>
    <row r="101" spans="1:8" ht="42" x14ac:dyDescent="0.3">
      <c r="B101" s="17" t="s">
        <v>1825</v>
      </c>
      <c r="C101" s="17" t="s">
        <v>1826</v>
      </c>
      <c r="D101" s="17" t="s">
        <v>1827</v>
      </c>
      <c r="E101" s="17" t="s">
        <v>1828</v>
      </c>
      <c r="F101" s="17" t="s">
        <v>1829</v>
      </c>
      <c r="G101" s="17" t="s">
        <v>1642</v>
      </c>
      <c r="H101" s="17" t="s">
        <v>1625</v>
      </c>
    </row>
    <row r="102" spans="1:8" x14ac:dyDescent="0.3">
      <c r="B102" s="32">
        <f>COUNTIF('IPPY_Cleaned Data'!ANT:ANT,"1")</f>
        <v>1</v>
      </c>
      <c r="C102" s="32">
        <f>COUNTIF('IPPY_Cleaned Data'!ANU:ANU,"1")</f>
        <v>0</v>
      </c>
      <c r="D102" s="32">
        <f>COUNTIF('IPPY_Cleaned Data'!ANV:ANV,"1")</f>
        <v>0</v>
      </c>
      <c r="E102" s="32">
        <f>COUNTIF('IPPY_Cleaned Data'!ANW:ANW,"1")</f>
        <v>0</v>
      </c>
      <c r="F102" s="32">
        <f>COUNTIF('IPPY_Cleaned Data'!ANX:ANX,"1")</f>
        <v>1</v>
      </c>
      <c r="G102" s="32">
        <f>COUNTIF('IPPY_Cleaned Data'!ANY:ANY,"1")</f>
        <v>0</v>
      </c>
      <c r="H102" s="32">
        <f>COUNTIF('IPPY_Cleaned Data'!ANZ:ANZ,"1")</f>
        <v>0</v>
      </c>
    </row>
    <row r="103" spans="1:8" x14ac:dyDescent="0.3">
      <c r="B103" s="20"/>
      <c r="C103" s="20"/>
      <c r="D103" s="20"/>
      <c r="E103" s="20"/>
      <c r="F103" s="20"/>
      <c r="G103" s="20"/>
      <c r="H103" s="20"/>
    </row>
    <row r="104" spans="1:8" x14ac:dyDescent="0.3">
      <c r="B104" s="20"/>
      <c r="C104" s="20"/>
      <c r="D104" s="20"/>
      <c r="E104" s="20"/>
      <c r="F104" s="20"/>
      <c r="G104" s="20"/>
      <c r="H104" s="20"/>
    </row>
    <row r="105" spans="1:8" ht="15.5" x14ac:dyDescent="0.35">
      <c r="A105" s="38" t="s">
        <v>1836</v>
      </c>
      <c r="D105" s="20"/>
      <c r="E105" s="20"/>
      <c r="F105" s="20"/>
      <c r="G105" s="20"/>
      <c r="H105" s="20"/>
    </row>
    <row r="106" spans="1:8" x14ac:dyDescent="0.3">
      <c r="A106" s="32"/>
      <c r="B106" s="13" t="s">
        <v>1612</v>
      </c>
      <c r="C106" s="13" t="s">
        <v>1611</v>
      </c>
      <c r="D106" s="20"/>
      <c r="E106" s="20"/>
      <c r="F106" s="20"/>
      <c r="G106" s="20"/>
      <c r="H106" s="20"/>
    </row>
    <row r="107" spans="1:8" x14ac:dyDescent="0.3">
      <c r="A107" s="32" t="s">
        <v>1609</v>
      </c>
      <c r="B107" s="48">
        <f>COUNTIF('IPPY_Cleaned Data'!APF:APF,"oui")</f>
        <v>1</v>
      </c>
      <c r="C107" s="48">
        <f>COUNTIF('IPPY_Cleaned Data'!APF:APF,"non")</f>
        <v>1</v>
      </c>
      <c r="D107" s="20"/>
      <c r="E107" s="20"/>
      <c r="F107" s="20"/>
      <c r="G107" s="20"/>
      <c r="H107" s="20"/>
    </row>
    <row r="108" spans="1:8" x14ac:dyDescent="0.3">
      <c r="A108" s="32" t="s">
        <v>1627</v>
      </c>
      <c r="B108" s="50">
        <f>(B107/$B$2)</f>
        <v>0.5</v>
      </c>
      <c r="C108" s="50">
        <f>(C107/$B$2)</f>
        <v>0.5</v>
      </c>
    </row>
    <row r="109" spans="1:8" x14ac:dyDescent="0.3">
      <c r="A109" s="20"/>
      <c r="B109" s="21"/>
      <c r="C109" s="21"/>
    </row>
    <row r="110" spans="1:8" x14ac:dyDescent="0.3">
      <c r="A110" s="20"/>
      <c r="B110" s="55" t="s">
        <v>1837</v>
      </c>
      <c r="C110" s="73">
        <f>AVERAGE('IPPY_Cleaned Data'!APG:APG)</f>
        <v>1500</v>
      </c>
      <c r="D110" s="28" t="s">
        <v>1654</v>
      </c>
    </row>
    <row r="111" spans="1:8" x14ac:dyDescent="0.3">
      <c r="A111" s="20"/>
      <c r="B111" s="55"/>
      <c r="C111" s="41"/>
      <c r="D111" s="28"/>
    </row>
    <row r="112" spans="1:8" x14ac:dyDescent="0.3">
      <c r="A112" s="20"/>
      <c r="B112" s="55" t="s">
        <v>1838</v>
      </c>
      <c r="C112" s="21"/>
    </row>
    <row r="113" spans="1:7" ht="42" x14ac:dyDescent="0.3">
      <c r="A113" s="20"/>
      <c r="B113" s="17" t="s">
        <v>1839</v>
      </c>
      <c r="C113" s="17" t="s">
        <v>1840</v>
      </c>
      <c r="D113" s="17" t="s">
        <v>1841</v>
      </c>
      <c r="E113" s="17" t="s">
        <v>1842</v>
      </c>
      <c r="F113" s="17" t="s">
        <v>1642</v>
      </c>
      <c r="G113" s="17" t="s">
        <v>1625</v>
      </c>
    </row>
    <row r="114" spans="1:7" x14ac:dyDescent="0.3">
      <c r="A114" s="20"/>
      <c r="B114" s="32">
        <f>COUNTIF('IPPY_Cleaned Data'!API:API,"1")</f>
        <v>1</v>
      </c>
      <c r="C114" s="32">
        <f>COUNTIF('IPPY_Cleaned Data'!APJ:APJ,"1")</f>
        <v>0</v>
      </c>
      <c r="D114" s="32">
        <f>COUNTIF('IPPY_Cleaned Data'!APK:APK,"1")</f>
        <v>0</v>
      </c>
      <c r="E114" s="32">
        <f>COUNTIF('IPPY_Cleaned Data'!APL:APL,"1")</f>
        <v>0</v>
      </c>
      <c r="F114" s="32">
        <f>COUNTIF('IPPY_Cleaned Data'!APM:APM,"1")</f>
        <v>0</v>
      </c>
      <c r="G114" s="32">
        <f>COUNTIF('IPPY_Cleaned Data'!APN:APN,"1")</f>
        <v>0</v>
      </c>
    </row>
    <row r="115" spans="1:7" x14ac:dyDescent="0.3">
      <c r="A115" s="20"/>
      <c r="B115" s="21"/>
      <c r="C115" s="21"/>
    </row>
    <row r="116" spans="1:7" x14ac:dyDescent="0.3">
      <c r="A116" s="20"/>
      <c r="B116" s="21"/>
      <c r="C116" s="21"/>
    </row>
    <row r="117" spans="1:7" x14ac:dyDescent="0.3">
      <c r="A117" s="20"/>
      <c r="B117" s="21"/>
      <c r="C117" s="21"/>
    </row>
    <row r="118" spans="1:7" ht="15.5" x14ac:dyDescent="0.35">
      <c r="A118" s="14" t="s">
        <v>1726</v>
      </c>
    </row>
    <row r="119" spans="1:7" ht="15.5" x14ac:dyDescent="0.35">
      <c r="A119" s="38" t="s">
        <v>1830</v>
      </c>
    </row>
    <row r="120" spans="1:7" s="45" customFormat="1" ht="58.5" customHeight="1" x14ac:dyDescent="0.35">
      <c r="A120" s="44" t="s">
        <v>1825</v>
      </c>
      <c r="B120" s="44" t="s">
        <v>1834</v>
      </c>
      <c r="C120" s="44" t="s">
        <v>1831</v>
      </c>
      <c r="D120" s="44" t="s">
        <v>1832</v>
      </c>
      <c r="E120" s="44" t="s">
        <v>1833</v>
      </c>
      <c r="F120" s="44" t="s">
        <v>1642</v>
      </c>
      <c r="G120" s="44" t="s">
        <v>1625</v>
      </c>
    </row>
    <row r="121" spans="1:7" x14ac:dyDescent="0.3">
      <c r="A121" s="32">
        <f>COUNTIF('IPPY_Cleaned Data'!AON:AON,"1")</f>
        <v>2</v>
      </c>
      <c r="B121" s="32">
        <f>COUNTIF('IPPY_Cleaned Data'!AOO:AOO,"1")</f>
        <v>0</v>
      </c>
      <c r="C121" s="32">
        <f>COUNTIF('IPPY_Cleaned Data'!AOP:AOP,"1")</f>
        <v>0</v>
      </c>
      <c r="D121" s="32">
        <f>COUNTIF('IPPY_Cleaned Data'!AOQ:AOQ,"1")</f>
        <v>0</v>
      </c>
      <c r="E121" s="32">
        <f>COUNTIF('IPPY_Cleaned Data'!AOR:AOR,"1")</f>
        <v>0</v>
      </c>
      <c r="F121" s="32">
        <f>COUNTIF('IPPY_Cleaned Data'!AOS:AOS,"1")</f>
        <v>0</v>
      </c>
      <c r="G121" s="32">
        <f>COUNTIF('IPPY_Cleaned Data'!AOT:AOT,"1")</f>
        <v>0</v>
      </c>
    </row>
    <row r="123" spans="1:7" ht="15.5" x14ac:dyDescent="0.35">
      <c r="A123" s="38" t="s">
        <v>1835</v>
      </c>
    </row>
    <row r="124" spans="1:7" x14ac:dyDescent="0.3">
      <c r="A124" s="32"/>
      <c r="B124" s="13" t="s">
        <v>1612</v>
      </c>
      <c r="C124" s="13" t="s">
        <v>1611</v>
      </c>
    </row>
    <row r="125" spans="1:7" x14ac:dyDescent="0.3">
      <c r="A125" s="32" t="s">
        <v>1609</v>
      </c>
      <c r="B125" s="48">
        <f>COUNTIF('IPPY_Cleaned Data'!AOV:AOV,"oui")</f>
        <v>1</v>
      </c>
      <c r="C125" s="48">
        <f>COUNTIF('IPPY_Cleaned Data'!AOV:AOV,"non")</f>
        <v>1</v>
      </c>
    </row>
    <row r="126" spans="1:7" x14ac:dyDescent="0.3">
      <c r="A126" s="32" t="s">
        <v>1627</v>
      </c>
      <c r="B126" s="50">
        <f>(B125/$B$2)</f>
        <v>0.5</v>
      </c>
      <c r="C126" s="50">
        <f>(C125/$B$2)</f>
        <v>0.5</v>
      </c>
    </row>
    <row r="128" spans="1:7" ht="15.5" x14ac:dyDescent="0.35">
      <c r="A128" s="38" t="s">
        <v>1774</v>
      </c>
    </row>
    <row r="129" spans="1:17" x14ac:dyDescent="0.3">
      <c r="A129" s="13" t="s">
        <v>1662</v>
      </c>
      <c r="B129" s="13" t="s">
        <v>1663</v>
      </c>
      <c r="C129" s="13" t="s">
        <v>1642</v>
      </c>
      <c r="D129" s="13" t="s">
        <v>1607</v>
      </c>
      <c r="E129" s="13" t="s">
        <v>1664</v>
      </c>
    </row>
    <row r="130" spans="1:17" x14ac:dyDescent="0.3">
      <c r="A130" s="7">
        <f>COUNTIF('IPPY_Cleaned Data'!APR:APR,"1")</f>
        <v>0</v>
      </c>
      <c r="B130" s="7">
        <f>COUNTIF('IPPY_Cleaned Data'!APS:APS,"1")</f>
        <v>0</v>
      </c>
      <c r="C130" s="7">
        <f>COUNTIF('IPPY_Cleaned Data'!APT:APT,"1")</f>
        <v>0</v>
      </c>
      <c r="D130" s="7">
        <f>COUNTIF('IPPY_Cleaned Data'!APU:APU,"1")</f>
        <v>0</v>
      </c>
      <c r="E130" s="7">
        <f>COUNTIF('IPPY_Cleaned Data'!APV:APV,"1")</f>
        <v>2</v>
      </c>
    </row>
    <row r="132" spans="1:17" ht="15.5" x14ac:dyDescent="0.35">
      <c r="A132" s="38" t="s">
        <v>1735</v>
      </c>
    </row>
    <row r="133" spans="1:17" ht="28" x14ac:dyDescent="0.3">
      <c r="A133" s="13" t="s">
        <v>1647</v>
      </c>
      <c r="B133" s="13" t="s">
        <v>1675</v>
      </c>
      <c r="C133" s="13" t="s">
        <v>1676</v>
      </c>
      <c r="D133" s="13" t="s">
        <v>1650</v>
      </c>
      <c r="E133" s="13" t="s">
        <v>1651</v>
      </c>
      <c r="F133" s="13" t="s">
        <v>1677</v>
      </c>
      <c r="G133" s="13" t="s">
        <v>1678</v>
      </c>
      <c r="H133" s="13" t="s">
        <v>1679</v>
      </c>
      <c r="I133" s="13" t="s">
        <v>1680</v>
      </c>
      <c r="J133" s="13" t="s">
        <v>1664</v>
      </c>
      <c r="K133" s="13" t="s">
        <v>1642</v>
      </c>
      <c r="L133" s="13" t="s">
        <v>1625</v>
      </c>
    </row>
    <row r="134" spans="1:17" x14ac:dyDescent="0.3">
      <c r="A134" s="32">
        <f>COUNTIF('IPPY_Cleaned Data'!APY:APY,"1")</f>
        <v>2</v>
      </c>
      <c r="B134" s="32">
        <f>COUNTIF('IPPY_Cleaned Data'!APZ:APZ,"1")</f>
        <v>0</v>
      </c>
      <c r="C134" s="32">
        <f>COUNTIF('IPPY_Cleaned Data'!AQA:AQA,"1")</f>
        <v>0</v>
      </c>
      <c r="D134" s="32">
        <f>COUNTIF('IPPY_Cleaned Data'!AQB:AQB,"1")</f>
        <v>0</v>
      </c>
      <c r="E134" s="32">
        <f>COUNTIF('IPPY_Cleaned Data'!AQC:AQC,"1")</f>
        <v>0</v>
      </c>
      <c r="F134" s="32">
        <f>COUNTIF('IPPY_Cleaned Data'!AQD:AQD,"1")</f>
        <v>0</v>
      </c>
      <c r="G134" s="32">
        <f>COUNTIF('IPPY_Cleaned Data'!AQE:AQE,"1")</f>
        <v>0</v>
      </c>
      <c r="H134" s="32">
        <f>COUNTIF('IPPY_Cleaned Data'!AQF:AQF,"1")</f>
        <v>0</v>
      </c>
      <c r="I134" s="32">
        <f>COUNTIF('IPPY_Cleaned Data'!AQG:AQG,"1")</f>
        <v>0</v>
      </c>
      <c r="J134" s="32">
        <f>COUNTIF('IPPY_Cleaned Data'!AQH:AQH,"1")</f>
        <v>0</v>
      </c>
      <c r="K134" s="32">
        <f>COUNTIF('IPPY_Cleaned Data'!AQI:AQI,"1")</f>
        <v>0</v>
      </c>
      <c r="L134" s="32">
        <f>COUNTIF('IPPY_Cleaned Data'!AQJ:AQJ,"1")</f>
        <v>0</v>
      </c>
    </row>
    <row r="136" spans="1:17" ht="15.5" x14ac:dyDescent="0.35">
      <c r="A136" s="38" t="s">
        <v>1734</v>
      </c>
    </row>
    <row r="137" spans="1:17" s="45" customFormat="1" ht="84" x14ac:dyDescent="0.35">
      <c r="A137" s="44" t="s">
        <v>1667</v>
      </c>
      <c r="B137" s="44" t="s">
        <v>1843</v>
      </c>
      <c r="C137" s="44" t="s">
        <v>1844</v>
      </c>
      <c r="D137" s="44" t="s">
        <v>1845</v>
      </c>
      <c r="E137" s="44" t="s">
        <v>1846</v>
      </c>
      <c r="F137" s="44" t="s">
        <v>1847</v>
      </c>
      <c r="G137" s="44" t="s">
        <v>1848</v>
      </c>
      <c r="H137" s="44" t="s">
        <v>1849</v>
      </c>
      <c r="I137" s="44" t="s">
        <v>1850</v>
      </c>
      <c r="J137" s="44" t="s">
        <v>1851</v>
      </c>
      <c r="K137" s="44" t="s">
        <v>1852</v>
      </c>
      <c r="L137" s="44" t="s">
        <v>1853</v>
      </c>
      <c r="M137" s="44" t="s">
        <v>1854</v>
      </c>
      <c r="N137" s="44" t="s">
        <v>1855</v>
      </c>
      <c r="O137" s="44" t="s">
        <v>1856</v>
      </c>
      <c r="P137" s="44" t="s">
        <v>1642</v>
      </c>
      <c r="Q137" s="44" t="s">
        <v>1625</v>
      </c>
    </row>
    <row r="138" spans="1:17" x14ac:dyDescent="0.3">
      <c r="A138" s="7">
        <f>COUNTIF('IPPY_Cleaned Data'!AQM:AQM,"1")</f>
        <v>2</v>
      </c>
      <c r="B138" s="7">
        <f>COUNTIF('IPPY_Cleaned Data'!AQN:AQN,"1")</f>
        <v>1</v>
      </c>
      <c r="C138" s="7">
        <f>COUNTIF('IPPY_Cleaned Data'!AQO:AQO,"1")</f>
        <v>0</v>
      </c>
      <c r="D138" s="7">
        <f>COUNTIF('IPPY_Cleaned Data'!AQP:AQP,"1")</f>
        <v>1</v>
      </c>
      <c r="E138" s="7">
        <f>COUNTIF('IPPY_Cleaned Data'!AQQ:AQQ,"1")</f>
        <v>1</v>
      </c>
      <c r="F138" s="7">
        <f>COUNTIF('IPPY_Cleaned Data'!AQR:AQR,"1")</f>
        <v>0</v>
      </c>
      <c r="G138" s="7">
        <f>COUNTIF('IPPY_Cleaned Data'!AQS:AQS,"1")</f>
        <v>0</v>
      </c>
      <c r="H138" s="7">
        <f>COUNTIF('IPPY_Cleaned Data'!AQT:AQT,"1")</f>
        <v>0</v>
      </c>
      <c r="I138" s="7">
        <f>COUNTIF('IPPY_Cleaned Data'!AQU:AQU,"1")</f>
        <v>0</v>
      </c>
      <c r="J138" s="7">
        <f>COUNTIF('IPPY_Cleaned Data'!AQV:AQV,"1")</f>
        <v>0</v>
      </c>
      <c r="K138" s="7">
        <f>COUNTIF('IPPY_Cleaned Data'!AQW:AQW,"1")</f>
        <v>0</v>
      </c>
      <c r="L138" s="7">
        <f>COUNTIF('IPPY_Cleaned Data'!AQX:AQX,"1")</f>
        <v>0</v>
      </c>
      <c r="M138" s="7">
        <f>COUNTIF('IPPY_Cleaned Data'!AQY:AQY,"1")</f>
        <v>0</v>
      </c>
      <c r="N138" s="7">
        <f>COUNTIF('IPPY_Cleaned Data'!AQZ:AQZ,"1")</f>
        <v>0</v>
      </c>
      <c r="O138" s="7">
        <f>COUNTIF('IPPY_Cleaned Data'!ARA:ARA,"1")</f>
        <v>0</v>
      </c>
      <c r="P138" s="7">
        <f>COUNTIF('IPPY_Cleaned Data'!ARB:ARB,"1")</f>
        <v>0</v>
      </c>
    </row>
    <row r="140" spans="1:17" ht="15.5" x14ac:dyDescent="0.35">
      <c r="A140" s="38" t="s">
        <v>1778</v>
      </c>
    </row>
    <row r="141" spans="1:17" x14ac:dyDescent="0.3">
      <c r="A141" s="7"/>
      <c r="B141" s="13" t="s">
        <v>1612</v>
      </c>
      <c r="C141" s="13" t="s">
        <v>1611</v>
      </c>
    </row>
    <row r="142" spans="1:17" x14ac:dyDescent="0.3">
      <c r="A142" s="7" t="s">
        <v>1609</v>
      </c>
      <c r="B142" s="48">
        <f>COUNTIF('IPPY_Cleaned Data'!ARE:ARE,"OUI")</f>
        <v>0</v>
      </c>
      <c r="C142" s="48">
        <f>COUNTIF('IPPY_Cleaned Data'!ARE:ARE,"non")</f>
        <v>2</v>
      </c>
    </row>
    <row r="143" spans="1:17" x14ac:dyDescent="0.3">
      <c r="A143" s="7" t="s">
        <v>1610</v>
      </c>
      <c r="B143" s="12">
        <f>(B142/$B$2)</f>
        <v>0</v>
      </c>
      <c r="C143" s="12">
        <f>(C142/$B$2)</f>
        <v>1</v>
      </c>
    </row>
    <row r="146" spans="1:13" ht="15.5" x14ac:dyDescent="0.35">
      <c r="A146" s="14" t="s">
        <v>1736</v>
      </c>
    </row>
    <row r="148" spans="1:13" ht="70" x14ac:dyDescent="0.35">
      <c r="A148" s="13" t="s">
        <v>1685</v>
      </c>
      <c r="B148" s="13" t="s">
        <v>1857</v>
      </c>
      <c r="C148" s="13" t="s">
        <v>1858</v>
      </c>
      <c r="D148" s="13" t="s">
        <v>1859</v>
      </c>
      <c r="E148" s="13" t="s">
        <v>1860</v>
      </c>
      <c r="F148" s="13" t="s">
        <v>1861</v>
      </c>
      <c r="G148" s="13" t="s">
        <v>1862</v>
      </c>
      <c r="H148" s="13" t="s">
        <v>1642</v>
      </c>
      <c r="I148" s="13" t="s">
        <v>1607</v>
      </c>
      <c r="K148" s="31"/>
      <c r="L148" s="31"/>
      <c r="M148" s="31"/>
    </row>
    <row r="149" spans="1:13" ht="14.5" x14ac:dyDescent="0.35">
      <c r="A149" s="32">
        <f>COUNTIF('IPPY_Cleaned Data'!ASJ:ASJ,"1")</f>
        <v>2</v>
      </c>
      <c r="B149" s="32">
        <f>COUNTIF('IPPY_Cleaned Data'!ASK:ASK,"1")</f>
        <v>1</v>
      </c>
      <c r="C149" s="32">
        <f>COUNTIF('IPPY_Cleaned Data'!ASL:ASL,"1")</f>
        <v>1</v>
      </c>
      <c r="D149" s="32">
        <f>COUNTIF('IPPY_Cleaned Data'!ASM:ASM,"1")</f>
        <v>1</v>
      </c>
      <c r="E149" s="32">
        <f>COUNTIF('IPPY_Cleaned Data'!ASN:ASN,"1")</f>
        <v>1</v>
      </c>
      <c r="F149" s="32">
        <f>COUNTIF('IPPY_Cleaned Data'!ASO:ASO,"1")</f>
        <v>0</v>
      </c>
      <c r="G149" s="32">
        <f>COUNTIF('IPPY_Cleaned Data'!ASP:ASP,"1")</f>
        <v>0</v>
      </c>
      <c r="H149" s="32">
        <f>COUNTIF('IPPY_Cleaned Data'!ASQ:ASQ,"1")</f>
        <v>0</v>
      </c>
      <c r="I149" s="32">
        <f>COUNTIF('IPPY_Cleaned Data'!ASR:ASR,"1")</f>
        <v>1</v>
      </c>
      <c r="J149"/>
      <c r="K149" s="31"/>
      <c r="L149" s="31"/>
      <c r="M149" s="31"/>
    </row>
  </sheetData>
  <conditionalFormatting sqref="B33:E33">
    <cfRule type="colorScale" priority="29">
      <colorScale>
        <cfvo type="min"/>
        <cfvo type="max"/>
        <color theme="6" tint="0.79998168889431442"/>
        <color theme="5" tint="0.39997558519241921"/>
      </colorScale>
    </cfRule>
  </conditionalFormatting>
  <conditionalFormatting sqref="B37:K38 C39:K39 B42:K43 B41:J41">
    <cfRule type="colorScale" priority="28">
      <colorScale>
        <cfvo type="min"/>
        <cfvo type="max"/>
        <color theme="6" tint="0.79998168889431442"/>
        <color theme="5" tint="0.39997558519241921"/>
      </colorScale>
    </cfRule>
  </conditionalFormatting>
  <conditionalFormatting sqref="A57:J57">
    <cfRule type="colorScale" priority="27">
      <colorScale>
        <cfvo type="min"/>
        <cfvo type="max"/>
        <color theme="6" tint="0.79998168889431442"/>
        <color theme="5" tint="0.39997558519241921"/>
      </colorScale>
    </cfRule>
  </conditionalFormatting>
  <conditionalFormatting sqref="B61:E61">
    <cfRule type="colorScale" priority="26">
      <colorScale>
        <cfvo type="min"/>
        <cfvo type="max"/>
        <color theme="6" tint="0.79998168889431442"/>
        <color theme="5" tint="0.39997558519241921"/>
      </colorScale>
    </cfRule>
  </conditionalFormatting>
  <conditionalFormatting sqref="B61:G61">
    <cfRule type="colorScale" priority="25">
      <colorScale>
        <cfvo type="min"/>
        <cfvo type="max"/>
        <color theme="6" tint="0.79998168889431442"/>
        <color theme="5" tint="0.39997558519241921"/>
      </colorScale>
    </cfRule>
  </conditionalFormatting>
  <conditionalFormatting sqref="A65:H65">
    <cfRule type="colorScale" priority="24">
      <colorScale>
        <cfvo type="min"/>
        <cfvo type="max"/>
        <color theme="6" tint="0.79998168889431442"/>
        <color theme="5" tint="0.39997558519241921"/>
      </colorScale>
    </cfRule>
  </conditionalFormatting>
  <conditionalFormatting sqref="B69:E69">
    <cfRule type="colorScale" priority="23">
      <colorScale>
        <cfvo type="min"/>
        <cfvo type="max"/>
        <color theme="6" tint="0.79998168889431442"/>
        <color theme="5" tint="0.39997558519241921"/>
      </colorScale>
    </cfRule>
  </conditionalFormatting>
  <conditionalFormatting sqref="B69:G69">
    <cfRule type="colorScale" priority="22">
      <colorScale>
        <cfvo type="min"/>
        <cfvo type="max"/>
        <color theme="6" tint="0.79998168889431442"/>
        <color theme="5" tint="0.39997558519241921"/>
      </colorScale>
    </cfRule>
  </conditionalFormatting>
  <conditionalFormatting sqref="B83:E83">
    <cfRule type="colorScale" priority="21">
      <colorScale>
        <cfvo type="min"/>
        <cfvo type="max"/>
        <color theme="6" tint="0.79998168889431442"/>
        <color theme="5" tint="0.39997558519241921"/>
      </colorScale>
    </cfRule>
  </conditionalFormatting>
  <conditionalFormatting sqref="B102:H104 D105:H107">
    <cfRule type="colorScale" priority="20">
      <colorScale>
        <cfvo type="min"/>
        <cfvo type="max"/>
        <color theme="6" tint="0.79998168889431442"/>
        <color theme="5" tint="0.39997558519241921"/>
      </colorScale>
    </cfRule>
  </conditionalFormatting>
  <conditionalFormatting sqref="A51:I51">
    <cfRule type="colorScale" priority="19">
      <colorScale>
        <cfvo type="min"/>
        <cfvo type="max"/>
        <color theme="6" tint="0.79998168889431442"/>
        <color theme="5" tint="0.39997558519241921"/>
      </colorScale>
    </cfRule>
  </conditionalFormatting>
  <conditionalFormatting sqref="A121:G121">
    <cfRule type="colorScale" priority="18">
      <colorScale>
        <cfvo type="min"/>
        <cfvo type="max"/>
        <color theme="6" tint="0.79998168889431442"/>
        <color theme="5" tint="0.39997558519241921"/>
      </colorScale>
    </cfRule>
  </conditionalFormatting>
  <conditionalFormatting sqref="B114:G114">
    <cfRule type="colorScale" priority="17">
      <colorScale>
        <cfvo type="min"/>
        <cfvo type="max"/>
        <color theme="6" tint="0.79998168889431442"/>
        <color theme="5" tint="0.39997558519241921"/>
      </colorScale>
    </cfRule>
  </conditionalFormatting>
  <conditionalFormatting sqref="A130:E130">
    <cfRule type="colorScale" priority="16">
      <colorScale>
        <cfvo type="min"/>
        <cfvo type="max"/>
        <color theme="6" tint="0.79998168889431442"/>
        <color theme="5" tint="0.39997558519241921"/>
      </colorScale>
    </cfRule>
  </conditionalFormatting>
  <conditionalFormatting sqref="A134:L134">
    <cfRule type="colorScale" priority="15">
      <colorScale>
        <cfvo type="min"/>
        <cfvo type="max"/>
        <color theme="6" tint="0.79998168889431442"/>
        <color theme="5" tint="0.39997558519241921"/>
      </colorScale>
    </cfRule>
  </conditionalFormatting>
  <conditionalFormatting sqref="A138:P138">
    <cfRule type="colorScale" priority="14">
      <colorScale>
        <cfvo type="min"/>
        <cfvo type="max"/>
        <color theme="6" tint="0.79998168889431442"/>
        <color theme="5" tint="0.39997558519241921"/>
      </colorScale>
    </cfRule>
  </conditionalFormatting>
  <conditionalFormatting sqref="A149:I149">
    <cfRule type="colorScale" priority="13">
      <colorScale>
        <cfvo type="min"/>
        <cfvo type="max"/>
        <color theme="6" tint="0.79998168889431442"/>
        <color theme="5" tint="0.39997558519241921"/>
      </colorScale>
    </cfRule>
  </conditionalFormatting>
  <conditionalFormatting sqref="B6:I6">
    <cfRule type="colorScale" priority="12">
      <colorScale>
        <cfvo type="min"/>
        <cfvo type="max"/>
        <color theme="6" tint="0.79998168889431442"/>
        <color theme="5" tint="0.39997558519241921"/>
      </colorScale>
    </cfRule>
  </conditionalFormatting>
  <conditionalFormatting sqref="B91:H91">
    <cfRule type="colorScale" priority="11">
      <colorScale>
        <cfvo type="min"/>
        <cfvo type="max"/>
        <color theme="6" tint="0.79998168889431442"/>
        <color theme="5" tint="0.39997558519241921"/>
      </colorScale>
    </cfRule>
  </conditionalFormatting>
  <conditionalFormatting sqref="B87:H88 B92:H92">
    <cfRule type="colorScale" priority="30">
      <colorScale>
        <cfvo type="min"/>
        <cfvo type="max"/>
        <color theme="6" tint="0.79998168889431442"/>
        <color theme="5" tint="0.39997558519241921"/>
      </colorScale>
    </cfRule>
  </conditionalFormatting>
  <conditionalFormatting sqref="B10:D10">
    <cfRule type="colorScale" priority="10">
      <colorScale>
        <cfvo type="min"/>
        <cfvo type="max"/>
        <color theme="6" tint="0.79998168889431442"/>
        <color theme="5" tint="0.39997558519241921"/>
      </colorScale>
    </cfRule>
  </conditionalFormatting>
  <conditionalFormatting sqref="C15:D15">
    <cfRule type="colorScale" priority="9">
      <colorScale>
        <cfvo type="min"/>
        <cfvo type="max"/>
        <color theme="6" tint="0.79998168889431442"/>
        <color theme="5" tint="0.39997558519241921"/>
      </colorScale>
    </cfRule>
  </conditionalFormatting>
  <conditionalFormatting sqref="B20:C20">
    <cfRule type="colorScale" priority="8">
      <colorScale>
        <cfvo type="min"/>
        <cfvo type="max"/>
        <color theme="6" tint="0.79998168889431442"/>
        <color theme="5" tint="0.39997558519241921"/>
      </colorScale>
    </cfRule>
  </conditionalFormatting>
  <conditionalFormatting sqref="B28:C28">
    <cfRule type="colorScale" priority="7">
      <colorScale>
        <cfvo type="min"/>
        <cfvo type="max"/>
        <color theme="6" tint="0.79998168889431442"/>
        <color theme="5" tint="0.39997558519241921"/>
      </colorScale>
    </cfRule>
  </conditionalFormatting>
  <conditionalFormatting sqref="B46:C46">
    <cfRule type="colorScale" priority="6">
      <colorScale>
        <cfvo type="min"/>
        <cfvo type="max"/>
        <color theme="6" tint="0.79998168889431442"/>
        <color theme="5" tint="0.39997558519241921"/>
      </colorScale>
    </cfRule>
  </conditionalFormatting>
  <conditionalFormatting sqref="B78:C78">
    <cfRule type="colorScale" priority="5">
      <colorScale>
        <cfvo type="min"/>
        <cfvo type="max"/>
        <color theme="6" tint="0.79998168889431442"/>
        <color theme="5" tint="0.39997558519241921"/>
      </colorScale>
    </cfRule>
  </conditionalFormatting>
  <conditionalFormatting sqref="B97:C97">
    <cfRule type="colorScale" priority="4">
      <colorScale>
        <cfvo type="min"/>
        <cfvo type="max"/>
        <color theme="6" tint="0.79998168889431442"/>
        <color theme="5" tint="0.39997558519241921"/>
      </colorScale>
    </cfRule>
  </conditionalFormatting>
  <conditionalFormatting sqref="B107:C107">
    <cfRule type="colorScale" priority="3">
      <colorScale>
        <cfvo type="min"/>
        <cfvo type="max"/>
        <color theme="6" tint="0.79998168889431442"/>
        <color theme="5" tint="0.39997558519241921"/>
      </colorScale>
    </cfRule>
  </conditionalFormatting>
  <conditionalFormatting sqref="B125:C125">
    <cfRule type="colorScale" priority="2">
      <colorScale>
        <cfvo type="min"/>
        <cfvo type="max"/>
        <color theme="6" tint="0.79998168889431442"/>
        <color theme="5" tint="0.39997558519241921"/>
      </colorScale>
    </cfRule>
  </conditionalFormatting>
  <conditionalFormatting sqref="B142:C142">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A2:P229"/>
  <sheetViews>
    <sheetView topLeftCell="A79" zoomScale="80" zoomScaleNormal="80" workbookViewId="0">
      <selection activeCell="H37" sqref="H37"/>
    </sheetView>
  </sheetViews>
  <sheetFormatPr defaultRowHeight="14" x14ac:dyDescent="0.3"/>
  <cols>
    <col min="1" max="1" width="10.6328125" style="15" customWidth="1"/>
    <col min="2" max="2" width="11.08984375" style="15" customWidth="1"/>
    <col min="3" max="3" width="11.7265625" style="15" customWidth="1"/>
    <col min="4" max="4" width="11.36328125" style="15" customWidth="1"/>
    <col min="5" max="5" width="10" style="15" bestFit="1" customWidth="1"/>
    <col min="6" max="6" width="12" style="15" customWidth="1"/>
    <col min="7" max="7" width="11.26953125" style="15" customWidth="1"/>
    <col min="8" max="8" width="14.26953125" style="15" customWidth="1"/>
    <col min="9" max="9" width="9.54296875" style="15" customWidth="1"/>
    <col min="10" max="10" width="11.26953125" style="15" customWidth="1"/>
    <col min="11" max="11" width="10.453125" style="15" customWidth="1"/>
    <col min="12" max="16384" width="8.7265625" style="15"/>
  </cols>
  <sheetData>
    <row r="2" spans="1:9" ht="15.5" x14ac:dyDescent="0.35">
      <c r="A2" s="14" t="s">
        <v>1729</v>
      </c>
    </row>
    <row r="3" spans="1:9" ht="15.5" x14ac:dyDescent="0.35">
      <c r="A3" s="38" t="s">
        <v>2240</v>
      </c>
      <c r="D3" s="28" t="str">
        <f>IF('IPPY_Cleaned Data'!NX:NX="hopital_district","OUI","NON")</f>
        <v>NON</v>
      </c>
    </row>
    <row r="4" spans="1:9" ht="15.5" x14ac:dyDescent="0.35">
      <c r="A4" s="38" t="s">
        <v>2241</v>
      </c>
      <c r="C4" s="28">
        <f>COUNTIFS('IPPY_Cleaned Data'!M:M,"sante",'IPPY_Cleaned Data'!J:J,"IPPY")-COUNTIFS('IPPY_Cleaned Data'!M:M,"sante",'IPPY_Cleaned Data'!NX:NX,"docteur_traditionnel ")</f>
        <v>4</v>
      </c>
    </row>
    <row r="6" spans="1:9" ht="15.5" x14ac:dyDescent="0.35">
      <c r="A6" s="14" t="s">
        <v>1718</v>
      </c>
    </row>
    <row r="7" spans="1:9" ht="15.5" x14ac:dyDescent="0.35">
      <c r="A7" s="38" t="s">
        <v>2244</v>
      </c>
    </row>
    <row r="8" spans="1:9" x14ac:dyDescent="0.3">
      <c r="A8" s="7"/>
      <c r="B8" s="13" t="s">
        <v>1612</v>
      </c>
      <c r="C8" s="13" t="s">
        <v>1611</v>
      </c>
      <c r="D8" s="13" t="s">
        <v>2245</v>
      </c>
    </row>
    <row r="9" spans="1:9" x14ac:dyDescent="0.3">
      <c r="A9" s="7" t="s">
        <v>1609</v>
      </c>
      <c r="B9" s="8">
        <f>COUNTIF('IPPY_Cleaned Data'!NZ:NZ,"oui")</f>
        <v>3</v>
      </c>
      <c r="C9" s="8">
        <f>COUNTIF('IPPY_Cleaned Data'!NZ:NZ,"non")</f>
        <v>2</v>
      </c>
      <c r="D9" s="8">
        <f>COUNTIF('IPPY_Cleaned Data'!NZ:NZ,"partiel")</f>
        <v>0</v>
      </c>
    </row>
    <row r="10" spans="1:9" x14ac:dyDescent="0.3">
      <c r="A10" s="7" t="s">
        <v>1627</v>
      </c>
      <c r="B10" s="12">
        <f>(B9/$C$4)</f>
        <v>0.75</v>
      </c>
      <c r="C10" s="12">
        <f>(C9/$C$4)</f>
        <v>0.5</v>
      </c>
      <c r="D10" s="12">
        <f>(D9/$C$4)</f>
        <v>0</v>
      </c>
    </row>
    <row r="11" spans="1:9" x14ac:dyDescent="0.3">
      <c r="A11" s="20"/>
      <c r="B11" s="21"/>
      <c r="C11" s="21"/>
      <c r="D11" s="21"/>
    </row>
    <row r="12" spans="1:9" ht="15.5" x14ac:dyDescent="0.35">
      <c r="A12" s="38" t="s">
        <v>1741</v>
      </c>
    </row>
    <row r="13" spans="1:9" ht="28" x14ac:dyDescent="0.3">
      <c r="A13" s="27" t="s">
        <v>1646</v>
      </c>
      <c r="B13" s="13" t="s">
        <v>1647</v>
      </c>
      <c r="C13" s="13" t="s">
        <v>1648</v>
      </c>
      <c r="D13" s="13" t="s">
        <v>1649</v>
      </c>
      <c r="E13" s="13" t="s">
        <v>1650</v>
      </c>
      <c r="F13" s="13" t="s">
        <v>1651</v>
      </c>
      <c r="G13" s="13" t="s">
        <v>1652</v>
      </c>
      <c r="H13" s="13" t="s">
        <v>1642</v>
      </c>
      <c r="I13" s="13" t="s">
        <v>1625</v>
      </c>
    </row>
    <row r="14" spans="1:9" x14ac:dyDescent="0.3">
      <c r="A14" s="8">
        <f>COUNTIF('IPPY_Cleaned Data'!RO:RO,"1")</f>
        <v>1</v>
      </c>
      <c r="B14" s="8">
        <f>COUNTIF('IPPY_Cleaned Data'!RP:RP,"1")</f>
        <v>0</v>
      </c>
      <c r="C14" s="8">
        <f>COUNTIF('IPPY_Cleaned Data'!RQ:RQ,"1")</f>
        <v>0</v>
      </c>
      <c r="D14" s="8">
        <f>COUNTIF('IPPY_Cleaned Data'!RR:RR,"1")</f>
        <v>1</v>
      </c>
      <c r="E14" s="8">
        <f>COUNTIF('IPPY_Cleaned Data'!RS:RS,"1")</f>
        <v>0</v>
      </c>
      <c r="F14" s="8">
        <f>COUNTIF('IPPY_Cleaned Data'!RT:RT,"1")</f>
        <v>2</v>
      </c>
      <c r="G14" s="8">
        <f>COUNTIF('IPPY_Cleaned Data'!RU:RU,"1")</f>
        <v>1</v>
      </c>
      <c r="H14" s="8">
        <f>COUNTIF('IPPY_Cleaned Data'!RV:RV,"1")</f>
        <v>0</v>
      </c>
      <c r="I14" s="8">
        <f>COUNTIF('IPPY_Cleaned Data'!RW:RW,"1")</f>
        <v>0</v>
      </c>
    </row>
    <row r="15" spans="1:9" x14ac:dyDescent="0.3">
      <c r="A15" s="20"/>
      <c r="B15" s="21"/>
      <c r="C15" s="21"/>
      <c r="D15" s="21"/>
    </row>
    <row r="16" spans="1:9" ht="15.5" x14ac:dyDescent="0.35">
      <c r="A16" s="67" t="s">
        <v>2300</v>
      </c>
      <c r="B16" s="21"/>
      <c r="C16" s="21"/>
      <c r="D16" s="21"/>
    </row>
    <row r="17" spans="1:4" x14ac:dyDescent="0.3">
      <c r="A17" s="7"/>
      <c r="B17" s="13" t="s">
        <v>1612</v>
      </c>
      <c r="C17" s="13" t="s">
        <v>1611</v>
      </c>
      <c r="D17" s="21"/>
    </row>
    <row r="18" spans="1:4" x14ac:dyDescent="0.3">
      <c r="A18" s="7" t="s">
        <v>1609</v>
      </c>
      <c r="B18" s="8">
        <f>COUNTIF('IPPY_Cleaned Data'!PA:PA,"oui")</f>
        <v>2</v>
      </c>
      <c r="C18" s="8">
        <f>COUNTIF('IPPY_Cleaned Data'!PA:PA,"non")</f>
        <v>3</v>
      </c>
      <c r="D18" s="21"/>
    </row>
    <row r="19" spans="1:4" ht="15" customHeight="1" x14ac:dyDescent="0.3">
      <c r="A19" s="7" t="s">
        <v>1627</v>
      </c>
      <c r="B19" s="12">
        <f>(B18/$C$4)</f>
        <v>0.5</v>
      </c>
      <c r="C19" s="12">
        <f>(C18/$C$4)</f>
        <v>0.75</v>
      </c>
      <c r="D19" s="21"/>
    </row>
    <row r="20" spans="1:4" ht="15" customHeight="1" x14ac:dyDescent="0.3">
      <c r="A20" s="20"/>
      <c r="B20" s="21"/>
      <c r="C20" s="21"/>
      <c r="D20" s="21"/>
    </row>
    <row r="21" spans="1:4" ht="15" customHeight="1" x14ac:dyDescent="0.3">
      <c r="A21" s="20"/>
      <c r="B21" s="55" t="s">
        <v>2258</v>
      </c>
      <c r="C21" s="21"/>
      <c r="D21" s="21"/>
    </row>
    <row r="22" spans="1:4" ht="15" customHeight="1" x14ac:dyDescent="0.3">
      <c r="A22" s="20"/>
      <c r="B22" s="11" t="s">
        <v>2261</v>
      </c>
      <c r="C22" s="17" t="s">
        <v>2259</v>
      </c>
      <c r="D22" s="17" t="s">
        <v>2260</v>
      </c>
    </row>
    <row r="23" spans="1:4" ht="15" customHeight="1" x14ac:dyDescent="0.3">
      <c r="A23" s="20"/>
      <c r="B23" s="7">
        <f>COUNTIF('IPPY_Cleaned Data'!PB:PB,"faibles")</f>
        <v>1</v>
      </c>
      <c r="C23" s="7">
        <f>COUNTIF('IPPY_Cleaned Data'!PB:PB,"moderes")</f>
        <v>0</v>
      </c>
      <c r="D23" s="7">
        <f>COUNTIF('IPPY_Cleaned Data'!PB:PB,"severes")</f>
        <v>1</v>
      </c>
    </row>
    <row r="24" spans="1:4" ht="15" customHeight="1" x14ac:dyDescent="0.3">
      <c r="A24" s="20"/>
      <c r="B24" s="21"/>
      <c r="C24" s="21"/>
      <c r="D24" s="21"/>
    </row>
    <row r="25" spans="1:4" ht="15.5" x14ac:dyDescent="0.35">
      <c r="A25" s="38" t="s">
        <v>2246</v>
      </c>
    </row>
    <row r="26" spans="1:4" s="45" customFormat="1" ht="28" x14ac:dyDescent="0.35">
      <c r="A26" s="62"/>
      <c r="B26" s="44" t="s">
        <v>1612</v>
      </c>
      <c r="C26" s="44" t="s">
        <v>2247</v>
      </c>
      <c r="D26" s="44" t="s">
        <v>1611</v>
      </c>
    </row>
    <row r="27" spans="1:4" x14ac:dyDescent="0.3">
      <c r="A27" s="7" t="s">
        <v>1609</v>
      </c>
      <c r="B27" s="8">
        <f>COUNTIF('IPPY_Cleaned Data'!OO:OO,"oui")</f>
        <v>5</v>
      </c>
      <c r="C27" s="8">
        <f>COUNTIF('IPPY_Cleaned Data'!OO:OO,"non_non_fonctionnelles")</f>
        <v>0</v>
      </c>
      <c r="D27" s="8">
        <f>COUNTIF('IPPY_Cleaned Data'!OO:OO,"non_aucun")</f>
        <v>0</v>
      </c>
    </row>
    <row r="28" spans="1:4" x14ac:dyDescent="0.3">
      <c r="A28" s="7" t="s">
        <v>1627</v>
      </c>
      <c r="B28" s="12">
        <f>(B27/$C$4)</f>
        <v>1.25</v>
      </c>
      <c r="C28" s="12">
        <f>(C27/$C$4)</f>
        <v>0</v>
      </c>
      <c r="D28" s="12">
        <f>(D27/$C$4)</f>
        <v>0</v>
      </c>
    </row>
    <row r="30" spans="1:4" x14ac:dyDescent="0.3">
      <c r="B30" s="24" t="s">
        <v>1720</v>
      </c>
    </row>
    <row r="31" spans="1:4" x14ac:dyDescent="0.3">
      <c r="B31" s="28">
        <f>AVERAGE('IPPY_Cleaned Data'!OP:OP)</f>
        <v>3.2</v>
      </c>
    </row>
    <row r="32" spans="1:4" x14ac:dyDescent="0.3">
      <c r="B32" s="24" t="s">
        <v>2248</v>
      </c>
    </row>
    <row r="33" spans="1:5" x14ac:dyDescent="0.3">
      <c r="B33" s="7"/>
      <c r="C33" s="11" t="s">
        <v>1612</v>
      </c>
      <c r="D33" s="11" t="s">
        <v>1611</v>
      </c>
    </row>
    <row r="34" spans="1:5" x14ac:dyDescent="0.3">
      <c r="B34" s="7" t="s">
        <v>1609</v>
      </c>
      <c r="C34" s="8">
        <f>COUNTIF('IPPY_Cleaned Data'!OQ:OQ,"oui")</f>
        <v>4</v>
      </c>
      <c r="D34" s="8">
        <f>COUNTIF('IPPY_Cleaned Data'!OQ:OQ,"non")</f>
        <v>1</v>
      </c>
    </row>
    <row r="35" spans="1:5" x14ac:dyDescent="0.3">
      <c r="B35" s="7" t="s">
        <v>1627</v>
      </c>
      <c r="C35" s="12">
        <f>(C34/$C$4)</f>
        <v>1</v>
      </c>
      <c r="D35" s="12">
        <f>(D34/$C$4)</f>
        <v>0.25</v>
      </c>
    </row>
    <row r="37" spans="1:5" x14ac:dyDescent="0.3">
      <c r="C37" s="24" t="s">
        <v>2250</v>
      </c>
      <c r="D37" s="24"/>
      <c r="E37" s="28">
        <f>AVERAGE('IPPY_Cleaned Data'!OR:OR)</f>
        <v>1.25</v>
      </c>
    </row>
    <row r="38" spans="1:5" x14ac:dyDescent="0.3">
      <c r="C38" s="24"/>
      <c r="D38" s="24"/>
    </row>
    <row r="39" spans="1:5" x14ac:dyDescent="0.3">
      <c r="C39" s="24" t="s">
        <v>2249</v>
      </c>
      <c r="D39" s="24"/>
      <c r="E39" s="28">
        <f>AVERAGE('IPPY_Cleaned Data'!OS:OS)</f>
        <v>2</v>
      </c>
    </row>
    <row r="41" spans="1:5" x14ac:dyDescent="0.3">
      <c r="B41" s="24" t="s">
        <v>2251</v>
      </c>
    </row>
    <row r="42" spans="1:5" x14ac:dyDescent="0.3">
      <c r="B42" s="7"/>
      <c r="C42" s="11" t="s">
        <v>1612</v>
      </c>
      <c r="D42" s="11" t="s">
        <v>1611</v>
      </c>
    </row>
    <row r="43" spans="1:5" x14ac:dyDescent="0.3">
      <c r="B43" s="7" t="s">
        <v>1609</v>
      </c>
      <c r="C43" s="8">
        <f>COUNTIF('IPPY_Cleaned Data'!OT:OT,"oui")</f>
        <v>1</v>
      </c>
      <c r="D43" s="8">
        <f>COUNTIF('IPPY_Cleaned Data'!OT:OT,"non")</f>
        <v>4</v>
      </c>
    </row>
    <row r="44" spans="1:5" x14ac:dyDescent="0.3">
      <c r="B44" s="7" t="s">
        <v>1627</v>
      </c>
      <c r="C44" s="12">
        <f>(C43/$C$4)</f>
        <v>0.25</v>
      </c>
      <c r="D44" s="12">
        <f>(D43/$C$4)</f>
        <v>1</v>
      </c>
    </row>
    <row r="46" spans="1:5" ht="15.5" x14ac:dyDescent="0.35">
      <c r="A46" s="38" t="s">
        <v>2252</v>
      </c>
    </row>
    <row r="47" spans="1:5" x14ac:dyDescent="0.3">
      <c r="A47" s="7"/>
      <c r="B47" s="13" t="s">
        <v>1612</v>
      </c>
      <c r="C47" s="13" t="s">
        <v>1611</v>
      </c>
    </row>
    <row r="48" spans="1:5" x14ac:dyDescent="0.3">
      <c r="A48" s="7" t="s">
        <v>1609</v>
      </c>
      <c r="B48" s="8">
        <f>COUNTIF('IPPY_Cleaned Data'!OU:OU,"oui")</f>
        <v>1</v>
      </c>
      <c r="C48" s="8">
        <f>COUNTIF('IPPY_Cleaned Data'!OU:OU,"non")</f>
        <v>4</v>
      </c>
    </row>
    <row r="49" spans="1:13" x14ac:dyDescent="0.3">
      <c r="A49" s="7" t="s">
        <v>1627</v>
      </c>
      <c r="B49" s="12">
        <f>(B48/$C$4)</f>
        <v>0.25</v>
      </c>
      <c r="C49" s="12">
        <f>(C48/$C$4)</f>
        <v>1</v>
      </c>
    </row>
    <row r="51" spans="1:13" x14ac:dyDescent="0.3">
      <c r="B51" s="24" t="s">
        <v>2253</v>
      </c>
    </row>
    <row r="52" spans="1:13" ht="56" x14ac:dyDescent="0.3">
      <c r="B52" s="11" t="s">
        <v>2254</v>
      </c>
      <c r="C52" s="17" t="s">
        <v>2255</v>
      </c>
      <c r="D52" s="17" t="s">
        <v>2256</v>
      </c>
      <c r="E52" s="17" t="s">
        <v>1642</v>
      </c>
      <c r="F52" s="17" t="s">
        <v>1607</v>
      </c>
    </row>
    <row r="53" spans="1:13" x14ac:dyDescent="0.3">
      <c r="B53" s="8">
        <f>COUNTIF('IPPY_Cleaned Data'!OV:OV,"acces_direct")</f>
        <v>0</v>
      </c>
      <c r="C53" s="8">
        <f>COUNTIF('IPPY_Cleaned Data'!OV:OV,"acces_communautaire")</f>
        <v>1</v>
      </c>
      <c r="D53" s="8">
        <f>COUNTIF('IPPY_Cleaned Data'!OV:OV,"camion")</f>
        <v>0</v>
      </c>
      <c r="E53" s="8">
        <f>COUNTIF('IPPY_Cleaned Data'!OV:OV,"nsp")</f>
        <v>0</v>
      </c>
      <c r="F53" s="8">
        <f>COUNTIF('IPPY_Cleaned Data'!OV:OV,"autre")</f>
        <v>0</v>
      </c>
    </row>
    <row r="55" spans="1:13" ht="15.5" x14ac:dyDescent="0.35">
      <c r="A55" s="38" t="s">
        <v>2257</v>
      </c>
    </row>
    <row r="56" spans="1:13" x14ac:dyDescent="0.3">
      <c r="A56" s="7"/>
      <c r="B56" s="13" t="s">
        <v>1612</v>
      </c>
      <c r="C56" s="13" t="s">
        <v>1611</v>
      </c>
    </row>
    <row r="57" spans="1:13" x14ac:dyDescent="0.3">
      <c r="A57" s="7" t="s">
        <v>1609</v>
      </c>
      <c r="B57" s="8">
        <f>COUNTIF('IPPY_Cleaned Data'!OX:OX,"oui")</f>
        <v>1</v>
      </c>
      <c r="C57" s="8">
        <f>COUNTIF('IPPY_Cleaned Data'!OX:OX,"non")</f>
        <v>4</v>
      </c>
    </row>
    <row r="58" spans="1:13" x14ac:dyDescent="0.3">
      <c r="A58" s="7" t="s">
        <v>1627</v>
      </c>
      <c r="B58" s="12">
        <f>(B57/$C$4)</f>
        <v>0.25</v>
      </c>
      <c r="C58" s="12">
        <f>(C57/$C$4)</f>
        <v>1</v>
      </c>
    </row>
    <row r="60" spans="1:13" x14ac:dyDescent="0.3">
      <c r="A60" s="28" t="s">
        <v>2262</v>
      </c>
    </row>
    <row r="61" spans="1:13" ht="15.5" x14ac:dyDescent="0.35">
      <c r="A61" s="38" t="s">
        <v>2263</v>
      </c>
    </row>
    <row r="62" spans="1:13" s="45" customFormat="1" ht="42" x14ac:dyDescent="0.35">
      <c r="A62" s="44" t="s">
        <v>2264</v>
      </c>
      <c r="B62" s="44" t="s">
        <v>2265</v>
      </c>
      <c r="C62" s="44" t="s">
        <v>2266</v>
      </c>
      <c r="D62" s="44" t="s">
        <v>2267</v>
      </c>
      <c r="E62" s="44" t="s">
        <v>2268</v>
      </c>
      <c r="F62" s="44" t="s">
        <v>2269</v>
      </c>
      <c r="G62" s="44" t="s">
        <v>2270</v>
      </c>
      <c r="H62" s="44" t="s">
        <v>2271</v>
      </c>
      <c r="I62" s="44" t="s">
        <v>2272</v>
      </c>
      <c r="J62" s="44" t="s">
        <v>2273</v>
      </c>
      <c r="K62" s="44" t="s">
        <v>2274</v>
      </c>
      <c r="L62" s="44" t="s">
        <v>2275</v>
      </c>
      <c r="M62" s="44" t="s">
        <v>1625</v>
      </c>
    </row>
    <row r="63" spans="1:13" x14ac:dyDescent="0.3">
      <c r="A63" s="7">
        <f>COUNTIF('IPPY_Cleaned Data'!PD:PD,"1")</f>
        <v>2</v>
      </c>
      <c r="B63" s="7">
        <f>COUNTIF('IPPY_Cleaned Data'!PE:PE,"1")</f>
        <v>2</v>
      </c>
      <c r="C63" s="7">
        <f>COUNTIF('IPPY_Cleaned Data'!PF:PF,"1")</f>
        <v>2</v>
      </c>
      <c r="D63" s="7">
        <f>COUNTIF('IPPY_Cleaned Data'!PG:PG,"1")</f>
        <v>1</v>
      </c>
      <c r="E63" s="7">
        <f>COUNTIF('IPPY_Cleaned Data'!PH:PH,"1")</f>
        <v>2</v>
      </c>
      <c r="F63" s="7">
        <f>COUNTIF('IPPY_Cleaned Data'!PI:PI,"1")</f>
        <v>2</v>
      </c>
      <c r="G63" s="7">
        <f>COUNTIF('IPPY_Cleaned Data'!PJ:PJ,"1")</f>
        <v>2</v>
      </c>
      <c r="H63" s="7">
        <f>COUNTIF('IPPY_Cleaned Data'!PK:PK,"1")</f>
        <v>4</v>
      </c>
      <c r="I63" s="7">
        <f>COUNTIF('IPPY_Cleaned Data'!PL:PL,"1")</f>
        <v>2</v>
      </c>
      <c r="J63" s="7">
        <f>COUNTIF('IPPY_Cleaned Data'!PM:PM,"1")</f>
        <v>4</v>
      </c>
      <c r="K63" s="7">
        <f>COUNTIF('IPPY_Cleaned Data'!PN:PN,"1")</f>
        <v>4</v>
      </c>
      <c r="L63" s="7">
        <f>COUNTIF('IPPY_Cleaned Data'!PO:PO,"1")</f>
        <v>4</v>
      </c>
      <c r="M63" s="7">
        <f>COUNTIF('IPPY_Cleaned Data'!PP:PP,"1")</f>
        <v>2</v>
      </c>
    </row>
    <row r="64" spans="1:13" x14ac:dyDescent="0.3">
      <c r="A64" s="20"/>
      <c r="B64" s="20"/>
      <c r="C64" s="20"/>
      <c r="D64" s="20"/>
      <c r="E64" s="20"/>
      <c r="F64" s="20"/>
      <c r="G64" s="20"/>
      <c r="H64" s="20"/>
      <c r="I64" s="20"/>
      <c r="J64" s="20"/>
      <c r="K64" s="20"/>
      <c r="L64" s="20"/>
      <c r="M64" s="20"/>
    </row>
    <row r="65" spans="1:13" ht="15.5" x14ac:dyDescent="0.35">
      <c r="A65" s="67" t="s">
        <v>2315</v>
      </c>
      <c r="B65" s="20"/>
      <c r="C65" s="20"/>
      <c r="D65" s="20"/>
      <c r="E65" s="20"/>
      <c r="F65" s="20"/>
      <c r="G65" s="20"/>
      <c r="H65" s="20"/>
      <c r="I65" s="20"/>
      <c r="J65" s="20"/>
      <c r="K65" s="20"/>
      <c r="L65" s="20"/>
      <c r="M65" s="20"/>
    </row>
    <row r="66" spans="1:13" x14ac:dyDescent="0.3">
      <c r="A66" s="7"/>
      <c r="B66" s="13" t="s">
        <v>1612</v>
      </c>
      <c r="C66" s="13" t="s">
        <v>1611</v>
      </c>
      <c r="D66" s="20"/>
      <c r="E66" s="20"/>
      <c r="F66" s="20"/>
      <c r="G66" s="20"/>
      <c r="H66" s="20"/>
      <c r="I66" s="20"/>
      <c r="J66" s="20"/>
      <c r="K66" s="20"/>
      <c r="L66" s="20"/>
      <c r="M66" s="20"/>
    </row>
    <row r="67" spans="1:13" x14ac:dyDescent="0.3">
      <c r="A67" s="7" t="s">
        <v>1609</v>
      </c>
      <c r="B67" s="8">
        <f>COUNTIF('IPPY_Cleaned Data'!RY:RY,"oui")</f>
        <v>3</v>
      </c>
      <c r="C67" s="8">
        <f>COUNTIF('IPPY_Cleaned Data'!RY:RY,"non")</f>
        <v>2</v>
      </c>
      <c r="D67" s="20"/>
      <c r="E67" s="20"/>
      <c r="F67" s="20"/>
      <c r="G67" s="20"/>
      <c r="H67" s="20"/>
      <c r="I67" s="20"/>
      <c r="J67" s="20"/>
      <c r="K67" s="20"/>
      <c r="L67" s="20"/>
      <c r="M67" s="20"/>
    </row>
    <row r="68" spans="1:13" x14ac:dyDescent="0.3">
      <c r="A68" s="7" t="s">
        <v>1627</v>
      </c>
      <c r="B68" s="12">
        <f>(B67/$C$4)</f>
        <v>0.75</v>
      </c>
      <c r="C68" s="12">
        <f>(C67/$C$4)</f>
        <v>0.5</v>
      </c>
      <c r="D68" s="20"/>
      <c r="E68" s="20"/>
      <c r="F68" s="20"/>
      <c r="G68" s="20"/>
      <c r="H68" s="20"/>
      <c r="I68" s="20"/>
      <c r="J68" s="20"/>
      <c r="K68" s="20"/>
      <c r="L68" s="20"/>
      <c r="M68" s="20"/>
    </row>
    <row r="69" spans="1:13" x14ac:dyDescent="0.3">
      <c r="A69" s="20"/>
      <c r="B69" s="21"/>
      <c r="C69" s="21"/>
      <c r="D69" s="20"/>
      <c r="E69" s="20"/>
      <c r="F69" s="20"/>
      <c r="G69" s="20"/>
      <c r="H69" s="20"/>
      <c r="I69" s="20"/>
      <c r="J69" s="20"/>
      <c r="K69" s="20"/>
      <c r="L69" s="20"/>
      <c r="M69" s="20"/>
    </row>
    <row r="70" spans="1:13" x14ac:dyDescent="0.3">
      <c r="A70" s="20"/>
      <c r="B70" s="55" t="s">
        <v>2316</v>
      </c>
      <c r="C70" s="21"/>
      <c r="D70" s="20"/>
      <c r="E70" s="20"/>
      <c r="F70" s="20"/>
      <c r="G70" s="20"/>
      <c r="H70" s="20"/>
      <c r="I70" s="20"/>
      <c r="J70" s="20"/>
      <c r="K70" s="20"/>
      <c r="L70" s="20"/>
      <c r="M70" s="20"/>
    </row>
    <row r="71" spans="1:13" x14ac:dyDescent="0.3">
      <c r="A71" s="20"/>
      <c r="B71" s="7"/>
      <c r="C71" s="11" t="s">
        <v>1612</v>
      </c>
      <c r="D71" s="11" t="s">
        <v>1611</v>
      </c>
      <c r="E71" s="20"/>
      <c r="F71" s="20"/>
      <c r="G71" s="20"/>
      <c r="H71" s="20"/>
      <c r="I71" s="20"/>
      <c r="J71" s="20"/>
      <c r="K71" s="20"/>
      <c r="L71" s="20"/>
      <c r="M71" s="20"/>
    </row>
    <row r="72" spans="1:13" x14ac:dyDescent="0.3">
      <c r="A72" s="20"/>
      <c r="B72" s="7" t="s">
        <v>1609</v>
      </c>
      <c r="C72" s="8">
        <f>COUNTIF('IPPY_Cleaned Data'!SG:SG,"oui")</f>
        <v>1</v>
      </c>
      <c r="D72" s="8">
        <f>COUNTIF('IPPY_Cleaned Data'!SG:SG,"non")</f>
        <v>4</v>
      </c>
      <c r="E72" s="20"/>
      <c r="F72" s="20"/>
      <c r="G72" s="20"/>
      <c r="H72" s="20"/>
      <c r="I72" s="20"/>
      <c r="J72" s="20"/>
      <c r="K72" s="20"/>
      <c r="L72" s="20"/>
      <c r="M72" s="20"/>
    </row>
    <row r="73" spans="1:13" x14ac:dyDescent="0.3">
      <c r="A73" s="20"/>
      <c r="B73" s="7" t="s">
        <v>1627</v>
      </c>
      <c r="C73" s="12">
        <f>(C72/$B$67)</f>
        <v>0.33333333333333331</v>
      </c>
      <c r="D73" s="12">
        <f>(D72/$B$67)</f>
        <v>1.3333333333333333</v>
      </c>
      <c r="E73" s="20"/>
      <c r="F73" s="20"/>
      <c r="G73" s="20"/>
      <c r="H73" s="20"/>
      <c r="I73" s="20"/>
      <c r="J73" s="20"/>
      <c r="K73" s="20"/>
      <c r="L73" s="20"/>
      <c r="M73" s="20"/>
    </row>
    <row r="74" spans="1:13" x14ac:dyDescent="0.3">
      <c r="A74" s="20"/>
      <c r="B74" s="21"/>
      <c r="C74" s="21"/>
      <c r="D74" s="20"/>
      <c r="E74" s="20"/>
      <c r="F74" s="20"/>
      <c r="G74" s="20"/>
      <c r="H74" s="20"/>
      <c r="I74" s="20"/>
      <c r="J74" s="20"/>
      <c r="K74" s="20"/>
      <c r="L74" s="20"/>
      <c r="M74" s="20"/>
    </row>
    <row r="75" spans="1:13" x14ac:dyDescent="0.3">
      <c r="A75" s="20"/>
      <c r="B75" s="21"/>
      <c r="C75" s="55" t="s">
        <v>2317</v>
      </c>
      <c r="D75" s="20"/>
      <c r="E75" s="20"/>
      <c r="F75" s="20"/>
      <c r="G75" s="20"/>
      <c r="H75" s="20"/>
      <c r="I75" s="20"/>
      <c r="J75" s="20"/>
      <c r="K75" s="20"/>
      <c r="L75" s="20"/>
      <c r="M75" s="20"/>
    </row>
    <row r="76" spans="1:13" ht="28" x14ac:dyDescent="0.3">
      <c r="A76" s="20"/>
      <c r="B76" s="21"/>
      <c r="C76" s="7"/>
      <c r="D76" s="18" t="s">
        <v>1636</v>
      </c>
      <c r="E76" s="18" t="s">
        <v>2205</v>
      </c>
      <c r="F76" s="18" t="s">
        <v>1637</v>
      </c>
      <c r="G76" s="18" t="s">
        <v>2206</v>
      </c>
      <c r="H76" s="20"/>
      <c r="I76" s="20"/>
      <c r="J76" s="20"/>
      <c r="K76" s="20"/>
      <c r="L76" s="20"/>
      <c r="M76" s="20"/>
    </row>
    <row r="77" spans="1:13" x14ac:dyDescent="0.3">
      <c r="A77" s="20"/>
      <c r="B77" s="21"/>
      <c r="C77" s="7" t="s">
        <v>1609</v>
      </c>
      <c r="D77" s="8">
        <f>COUNTIF('IPPY_Cleaned Data'!SH:SH,"bcp_augmente")</f>
        <v>0</v>
      </c>
      <c r="E77" s="8">
        <f>COUNTIF('IPPY_Cleaned Data'!SH:SH,"peu_augmente")</f>
        <v>1</v>
      </c>
      <c r="F77" s="8">
        <f>COUNTIF('IPPY_Cleaned Data'!SH:SH,"bcp_diminue")</f>
        <v>0</v>
      </c>
      <c r="G77" s="8">
        <f>COUNTIF('IPPY_Cleaned Data'!SH:SH,"peu_diminue")</f>
        <v>0</v>
      </c>
      <c r="H77" s="20"/>
      <c r="I77" s="20"/>
      <c r="J77" s="20"/>
      <c r="K77" s="20"/>
      <c r="L77" s="20"/>
      <c r="M77" s="20"/>
    </row>
    <row r="78" spans="1:13" x14ac:dyDescent="0.3">
      <c r="A78" s="20"/>
      <c r="B78" s="21"/>
      <c r="C78" s="7" t="s">
        <v>1610</v>
      </c>
      <c r="D78" s="12">
        <f>(D77/$C$72)</f>
        <v>0</v>
      </c>
      <c r="E78" s="12">
        <f>(E77/$C$72)</f>
        <v>1</v>
      </c>
      <c r="F78" s="12">
        <f>(F77/$C$72)</f>
        <v>0</v>
      </c>
      <c r="G78" s="12">
        <f>(G77/$C$72)</f>
        <v>0</v>
      </c>
      <c r="H78" s="20"/>
      <c r="I78" s="20"/>
      <c r="J78" s="20"/>
      <c r="K78" s="20"/>
      <c r="L78" s="20"/>
      <c r="M78" s="20"/>
    </row>
    <row r="79" spans="1:13" x14ac:dyDescent="0.3">
      <c r="A79" s="20"/>
      <c r="B79" s="21"/>
      <c r="C79" s="21"/>
      <c r="D79" s="20"/>
      <c r="E79" s="20"/>
      <c r="F79" s="20"/>
      <c r="G79" s="20"/>
      <c r="H79" s="20"/>
      <c r="I79" s="20"/>
      <c r="J79" s="20"/>
      <c r="K79" s="20"/>
      <c r="L79" s="20"/>
      <c r="M79" s="20"/>
    </row>
    <row r="80" spans="1:13" x14ac:dyDescent="0.3">
      <c r="A80" s="20"/>
      <c r="B80" s="21"/>
      <c r="C80" s="55" t="s">
        <v>1638</v>
      </c>
      <c r="D80" s="20"/>
      <c r="E80" s="20"/>
      <c r="F80" s="20"/>
      <c r="G80" s="20"/>
      <c r="H80" s="20"/>
      <c r="I80" s="20"/>
      <c r="J80" s="20"/>
      <c r="K80" s="20"/>
      <c r="L80" s="20"/>
      <c r="M80" s="20"/>
    </row>
    <row r="81" spans="1:13" s="45" customFormat="1" ht="42" x14ac:dyDescent="0.35">
      <c r="A81" s="70"/>
      <c r="B81" s="71"/>
      <c r="C81" s="17" t="s">
        <v>2318</v>
      </c>
      <c r="D81" s="17" t="s">
        <v>2322</v>
      </c>
      <c r="E81" s="17" t="s">
        <v>2319</v>
      </c>
      <c r="F81" s="17" t="s">
        <v>2320</v>
      </c>
      <c r="G81" s="17" t="s">
        <v>2323</v>
      </c>
      <c r="H81" s="17" t="s">
        <v>2321</v>
      </c>
      <c r="I81" s="17" t="s">
        <v>1642</v>
      </c>
      <c r="J81" s="17" t="s">
        <v>1625</v>
      </c>
      <c r="K81" s="70"/>
      <c r="L81" s="70"/>
      <c r="M81" s="70"/>
    </row>
    <row r="82" spans="1:13" x14ac:dyDescent="0.3">
      <c r="A82" s="20"/>
      <c r="B82" s="21"/>
      <c r="C82" s="7">
        <f>COUNTIF('IPPY_Cleaned Data'!SJ:SJ,"1")</f>
        <v>0</v>
      </c>
      <c r="D82" s="7">
        <f>COUNTIF('IPPY_Cleaned Data'!SK:SK,"1")</f>
        <v>0</v>
      </c>
      <c r="E82" s="7">
        <f>COUNTIF('IPPY_Cleaned Data'!SL:SL,"1")</f>
        <v>0</v>
      </c>
      <c r="F82" s="7">
        <f>COUNTIF('IPPY_Cleaned Data'!SM:SM,"1")</f>
        <v>0</v>
      </c>
      <c r="G82" s="7">
        <f>COUNTIF('IPPY_Cleaned Data'!SN:SN,"1")</f>
        <v>0</v>
      </c>
      <c r="H82" s="7">
        <f>COUNTIF('IPPY_Cleaned Data'!SO:SO,"1")</f>
        <v>0</v>
      </c>
      <c r="I82" s="7">
        <f>COUNTIF('IPPY_Cleaned Data'!SP:SP,"1")</f>
        <v>0</v>
      </c>
      <c r="J82" s="7">
        <f>COUNTIF('IPPY_Cleaned Data'!SQ:SQ,"1")</f>
        <v>1</v>
      </c>
      <c r="K82" s="20"/>
      <c r="L82" s="20"/>
      <c r="M82" s="20"/>
    </row>
    <row r="83" spans="1:13" x14ac:dyDescent="0.3">
      <c r="A83" s="20"/>
      <c r="B83" s="21"/>
      <c r="C83" s="21"/>
      <c r="D83" s="20"/>
      <c r="E83" s="20"/>
      <c r="F83" s="20"/>
      <c r="G83" s="20"/>
      <c r="H83" s="20"/>
      <c r="I83" s="20"/>
      <c r="J83" s="20"/>
      <c r="K83" s="20"/>
      <c r="L83" s="20"/>
      <c r="M83" s="20"/>
    </row>
    <row r="84" spans="1:13" ht="15.5" x14ac:dyDescent="0.35">
      <c r="A84" s="38" t="s">
        <v>2276</v>
      </c>
    </row>
    <row r="85" spans="1:13" ht="28" x14ac:dyDescent="0.3">
      <c r="A85" s="44" t="s">
        <v>2277</v>
      </c>
      <c r="B85" s="44" t="s">
        <v>2278</v>
      </c>
      <c r="C85" s="44" t="s">
        <v>2279</v>
      </c>
      <c r="D85" s="44" t="s">
        <v>2280</v>
      </c>
    </row>
    <row r="86" spans="1:13" x14ac:dyDescent="0.3">
      <c r="A86" s="7">
        <f>COUNTIF('IPPY_Cleaned Data'!PT:PT,"1")</f>
        <v>0</v>
      </c>
      <c r="B86" s="7">
        <f>COUNTIF('IPPY_Cleaned Data'!PU:PU,"1")</f>
        <v>0</v>
      </c>
      <c r="C86" s="7">
        <f>COUNTIF('IPPY_Cleaned Data'!PV:PV,"1")</f>
        <v>0</v>
      </c>
      <c r="D86" s="7">
        <f>COUNTIF('IPPY_Cleaned Data'!PW:PW,"1")</f>
        <v>2</v>
      </c>
    </row>
    <row r="88" spans="1:13" ht="15.5" x14ac:dyDescent="0.35">
      <c r="A88" s="38" t="s">
        <v>2281</v>
      </c>
    </row>
    <row r="89" spans="1:13" x14ac:dyDescent="0.3">
      <c r="A89" s="7"/>
      <c r="B89" s="13" t="s">
        <v>1612</v>
      </c>
      <c r="C89" s="13" t="s">
        <v>1611</v>
      </c>
    </row>
    <row r="90" spans="1:13" x14ac:dyDescent="0.3">
      <c r="A90" s="7" t="s">
        <v>1609</v>
      </c>
      <c r="B90" s="8">
        <f>COUNTIF('IPPY_Cleaned Data'!PY:PY,"oui")</f>
        <v>3</v>
      </c>
      <c r="C90" s="8">
        <f>COUNTIF('IPPY_Cleaned Data'!PY:PY,"non")</f>
        <v>2</v>
      </c>
    </row>
    <row r="91" spans="1:13" x14ac:dyDescent="0.3">
      <c r="A91" s="7" t="s">
        <v>1627</v>
      </c>
      <c r="B91" s="12">
        <f>(B90/$C$4)</f>
        <v>0.75</v>
      </c>
      <c r="C91" s="12">
        <f>(C90/$C$4)</f>
        <v>0.5</v>
      </c>
    </row>
    <row r="93" spans="1:13" x14ac:dyDescent="0.3">
      <c r="B93" s="24" t="s">
        <v>2282</v>
      </c>
      <c r="E93" s="28"/>
    </row>
    <row r="94" spans="1:13" ht="42" x14ac:dyDescent="0.3">
      <c r="B94" s="11" t="s">
        <v>2283</v>
      </c>
      <c r="C94" s="11" t="s">
        <v>2284</v>
      </c>
      <c r="D94" s="11" t="s">
        <v>2285</v>
      </c>
      <c r="E94" s="11" t="s">
        <v>1206</v>
      </c>
      <c r="F94" s="11" t="s">
        <v>1607</v>
      </c>
    </row>
    <row r="95" spans="1:13" x14ac:dyDescent="0.3">
      <c r="B95" s="7">
        <f>COUNTIF('IPPY_Cleaned Data'!QA:QA,"1")</f>
        <v>0</v>
      </c>
      <c r="C95" s="7">
        <f>COUNTIF('IPPY_Cleaned Data'!QB:QB,"1")</f>
        <v>0</v>
      </c>
      <c r="D95" s="7">
        <f>COUNTIF('IPPY_Cleaned Data'!QC:QC,"1")</f>
        <v>3</v>
      </c>
      <c r="E95" s="7">
        <f>COUNTIF('IPPY_Cleaned Data'!QD:QD,"1")</f>
        <v>0</v>
      </c>
      <c r="F95" s="7">
        <f>COUNTIF('IPPY_Cleaned Data'!QE:QE,"1")</f>
        <v>0</v>
      </c>
    </row>
    <row r="98" spans="1:13" x14ac:dyDescent="0.3">
      <c r="A98" s="28" t="s">
        <v>1737</v>
      </c>
    </row>
    <row r="99" spans="1:13" ht="33.5" customHeight="1" x14ac:dyDescent="0.3">
      <c r="A99" s="110" t="s">
        <v>2286</v>
      </c>
      <c r="B99" s="110"/>
      <c r="C99" s="110"/>
      <c r="D99" s="110"/>
      <c r="E99" s="85">
        <f>AVERAGE('IPPY_Cleaned Data'!QG:QG)</f>
        <v>18.75</v>
      </c>
    </row>
    <row r="101" spans="1:13" ht="15.5" x14ac:dyDescent="0.35">
      <c r="A101" s="38" t="s">
        <v>2287</v>
      </c>
    </row>
    <row r="102" spans="1:13" x14ac:dyDescent="0.3">
      <c r="A102" s="7"/>
      <c r="B102" s="13" t="s">
        <v>1612</v>
      </c>
      <c r="C102" s="13" t="s">
        <v>1611</v>
      </c>
    </row>
    <row r="103" spans="1:13" x14ac:dyDescent="0.3">
      <c r="A103" s="7" t="s">
        <v>1609</v>
      </c>
      <c r="B103" s="7">
        <f>COUNTIF('IPPY_Cleaned Data'!QH:QH,"oui")</f>
        <v>2</v>
      </c>
      <c r="C103" s="7">
        <f>COUNTIF('IPPY_Cleaned Data'!QH:QH,"non")</f>
        <v>2</v>
      </c>
    </row>
    <row r="104" spans="1:13" x14ac:dyDescent="0.3">
      <c r="A104" s="7" t="s">
        <v>1627</v>
      </c>
      <c r="B104" s="12">
        <f>(B103/$C$4)</f>
        <v>0.5</v>
      </c>
      <c r="C104" s="12">
        <f>(C103/$C$4)</f>
        <v>0.5</v>
      </c>
    </row>
    <row r="106" spans="1:13" x14ac:dyDescent="0.3">
      <c r="B106" s="24" t="s">
        <v>2288</v>
      </c>
    </row>
    <row r="107" spans="1:13" ht="28" x14ac:dyDescent="0.3">
      <c r="B107" s="7"/>
      <c r="C107" s="18" t="s">
        <v>1636</v>
      </c>
      <c r="D107" s="18" t="s">
        <v>2205</v>
      </c>
      <c r="E107" s="18" t="s">
        <v>1637</v>
      </c>
      <c r="F107" s="18" t="s">
        <v>2206</v>
      </c>
    </row>
    <row r="108" spans="1:13" x14ac:dyDescent="0.3">
      <c r="B108" s="7" t="s">
        <v>1609</v>
      </c>
      <c r="C108" s="7">
        <f>COUNTIF('IPPY_Cleaned Data'!QI:QI,"bcp_augmente")</f>
        <v>0</v>
      </c>
      <c r="D108" s="7">
        <f>COUNTIF('IPPY_Cleaned Data'!QI:QI,"peu_augmente")</f>
        <v>0</v>
      </c>
      <c r="E108" s="7">
        <f>COUNTIF('IPPY_Cleaned Data'!QI:QI,"bcp_diminue")</f>
        <v>2</v>
      </c>
      <c r="F108" s="7">
        <f>COUNTIF('IPPY_Cleaned Data'!QI:QI,"peu_diminue")</f>
        <v>0</v>
      </c>
    </row>
    <row r="109" spans="1:13" x14ac:dyDescent="0.3">
      <c r="B109" s="7" t="s">
        <v>1610</v>
      </c>
      <c r="C109" s="12">
        <f>(C108/$B$103)</f>
        <v>0</v>
      </c>
      <c r="D109" s="12">
        <f>(D108/$B$103)</f>
        <v>0</v>
      </c>
      <c r="E109" s="12">
        <f>(E108/$B$103)</f>
        <v>1</v>
      </c>
      <c r="F109" s="12">
        <f>(F108/$B$103)</f>
        <v>0</v>
      </c>
    </row>
    <row r="111" spans="1:13" x14ac:dyDescent="0.3">
      <c r="C111" s="24" t="s">
        <v>1638</v>
      </c>
    </row>
    <row r="112" spans="1:13" s="45" customFormat="1" ht="73.5" customHeight="1" x14ac:dyDescent="0.35">
      <c r="D112" s="17" t="s">
        <v>1639</v>
      </c>
      <c r="E112" s="17" t="s">
        <v>2289</v>
      </c>
      <c r="F112" s="17" t="s">
        <v>2290</v>
      </c>
      <c r="G112" s="17" t="s">
        <v>2291</v>
      </c>
      <c r="H112" s="17" t="s">
        <v>2292</v>
      </c>
      <c r="I112" s="17" t="s">
        <v>2293</v>
      </c>
      <c r="J112" s="17" t="s">
        <v>2294</v>
      </c>
      <c r="K112" s="17" t="s">
        <v>2295</v>
      </c>
      <c r="L112" s="17" t="s">
        <v>1642</v>
      </c>
      <c r="M112" s="17" t="s">
        <v>1625</v>
      </c>
    </row>
    <row r="113" spans="1:13" x14ac:dyDescent="0.3">
      <c r="D113" s="7">
        <f>COUNTIF('IPPY_Cleaned Data'!QK:QK,"1")</f>
        <v>0</v>
      </c>
      <c r="E113" s="7">
        <f>COUNTIF('IPPY_Cleaned Data'!QL:QL,"1")</f>
        <v>0</v>
      </c>
      <c r="F113" s="7">
        <f>COUNTIF('IPPY_Cleaned Data'!QM:QM,"1")</f>
        <v>0</v>
      </c>
      <c r="G113" s="7">
        <f>COUNTIF('IPPY_Cleaned Data'!QN:QN,"1")</f>
        <v>0</v>
      </c>
      <c r="H113" s="7">
        <f>COUNTIF('IPPY_Cleaned Data'!QO:QO,"1")</f>
        <v>0</v>
      </c>
      <c r="I113" s="7">
        <f>COUNTIF('IPPY_Cleaned Data'!QP:QP,"1")</f>
        <v>0</v>
      </c>
      <c r="J113" s="7">
        <f>COUNTIF('IPPY_Cleaned Data'!QQ:QQ,"1")</f>
        <v>0</v>
      </c>
      <c r="K113" s="7">
        <f>COUNTIF('IPPY_Cleaned Data'!QR:QR,"1")</f>
        <v>0</v>
      </c>
      <c r="L113" s="7">
        <f>COUNTIF('IPPY_Cleaned Data'!QS:QS,"1")</f>
        <v>0</v>
      </c>
      <c r="M113" s="7">
        <f>COUNTIF('IPPY_Cleaned Data'!QT:QT,"1")</f>
        <v>0</v>
      </c>
    </row>
    <row r="114" spans="1:13" x14ac:dyDescent="0.3">
      <c r="D114" s="20"/>
      <c r="E114" s="20"/>
      <c r="F114" s="20"/>
      <c r="G114" s="20"/>
      <c r="H114" s="20"/>
      <c r="I114" s="20"/>
      <c r="J114" s="20"/>
      <c r="K114" s="20"/>
      <c r="L114" s="20"/>
      <c r="M114" s="20"/>
    </row>
    <row r="115" spans="1:13" x14ac:dyDescent="0.3">
      <c r="C115" s="24" t="s">
        <v>1749</v>
      </c>
      <c r="D115" s="20"/>
      <c r="E115" s="20"/>
      <c r="F115" s="20"/>
      <c r="G115" s="20"/>
      <c r="H115" s="20"/>
      <c r="I115" s="20"/>
      <c r="J115" s="20"/>
      <c r="K115" s="20"/>
      <c r="L115" s="20"/>
      <c r="M115" s="20"/>
    </row>
    <row r="116" spans="1:13" ht="112" x14ac:dyDescent="0.3">
      <c r="D116" s="17" t="s">
        <v>2826</v>
      </c>
      <c r="E116" s="17" t="s">
        <v>2829</v>
      </c>
      <c r="F116" s="17" t="s">
        <v>2830</v>
      </c>
      <c r="G116" s="17" t="s">
        <v>2827</v>
      </c>
      <c r="H116" s="17" t="s">
        <v>2828</v>
      </c>
      <c r="I116" s="17" t="s">
        <v>2279</v>
      </c>
      <c r="J116" s="17" t="s">
        <v>2280</v>
      </c>
      <c r="K116" s="20"/>
      <c r="L116" s="20"/>
      <c r="M116" s="20"/>
    </row>
    <row r="117" spans="1:13" x14ac:dyDescent="0.3">
      <c r="D117" s="7">
        <f>COUNTIF('IPPY_Cleaned Data'!QW:QW,"1")</f>
        <v>1</v>
      </c>
      <c r="E117" s="7">
        <f>COUNTIF('IPPY_Cleaned Data'!QX:QX,"1")</f>
        <v>0</v>
      </c>
      <c r="F117" s="7">
        <f>COUNTIF('IPPY_Cleaned Data'!QY:QY,"1")</f>
        <v>1</v>
      </c>
      <c r="G117" s="7">
        <f>COUNTIF('IPPY_Cleaned Data'!QZ:QZ,"1")</f>
        <v>0</v>
      </c>
      <c r="H117" s="7">
        <f>COUNTIF('IPPY_Cleaned Data'!RA:RA,"1")</f>
        <v>0</v>
      </c>
      <c r="I117" s="7">
        <f>COUNTIF('IPPY_Cleaned Data'!RB:RB,"1")</f>
        <v>0</v>
      </c>
      <c r="J117" s="7">
        <f>COUNTIF('IPPY_Cleaned Data'!RC:RC,"1")</f>
        <v>0</v>
      </c>
      <c r="K117" s="20"/>
      <c r="L117" s="20"/>
      <c r="M117" s="20"/>
    </row>
    <row r="118" spans="1:13" x14ac:dyDescent="0.3">
      <c r="D118" s="20"/>
      <c r="E118" s="20"/>
      <c r="F118" s="20"/>
      <c r="G118" s="20"/>
      <c r="H118" s="20"/>
      <c r="I118" s="20"/>
      <c r="J118" s="20"/>
      <c r="K118" s="20"/>
      <c r="L118" s="20"/>
      <c r="M118" s="20"/>
    </row>
    <row r="119" spans="1:13" ht="15.5" x14ac:dyDescent="0.35">
      <c r="A119" s="38" t="s">
        <v>2301</v>
      </c>
    </row>
    <row r="120" spans="1:13" ht="42" x14ac:dyDescent="0.3">
      <c r="A120" s="13" t="s">
        <v>2302</v>
      </c>
      <c r="B120" s="13" t="s">
        <v>2303</v>
      </c>
      <c r="C120" s="13" t="s">
        <v>2304</v>
      </c>
      <c r="D120" s="13" t="s">
        <v>2305</v>
      </c>
      <c r="E120" s="13" t="s">
        <v>2306</v>
      </c>
      <c r="F120" s="13" t="s">
        <v>2279</v>
      </c>
    </row>
    <row r="121" spans="1:13" x14ac:dyDescent="0.3">
      <c r="A121" s="7">
        <f>COUNTIF('IPPY_Cleaned Data'!RE:RE,"fortement_sur:utilise")</f>
        <v>0</v>
      </c>
      <c r="B121" s="7">
        <f>COUNTIF('IPPY_Cleaned Data'!RE:RE,"sur_utilise")</f>
        <v>0</v>
      </c>
      <c r="C121" s="7">
        <f>COUNTIF('IPPY_Cleaned Data'!RE:RE,"ok")</f>
        <v>3</v>
      </c>
      <c r="D121" s="7">
        <f>COUNTIF('IPPY_Cleaned Data'!RE:RE,"sous_utilise")</f>
        <v>1</v>
      </c>
      <c r="E121" s="7">
        <f>COUNTIF('IPPY_Cleaned Data'!RE:RE,"fortement_sous_utilise")</f>
        <v>0</v>
      </c>
      <c r="F121" s="7">
        <f>COUNTIF('IPPY_Cleaned Data'!RE:RE,"nsp")</f>
        <v>1</v>
      </c>
    </row>
    <row r="123" spans="1:13" ht="15.5" x14ac:dyDescent="0.3">
      <c r="A123" s="69" t="s">
        <v>2307</v>
      </c>
      <c r="E123" s="28">
        <f>AVERAGE('IPPY_Cleaned Data'!RF:RF)</f>
        <v>22.6</v>
      </c>
    </row>
    <row r="124" spans="1:13" ht="15.5" x14ac:dyDescent="0.35">
      <c r="A124" s="38" t="s">
        <v>2308</v>
      </c>
      <c r="E124" s="28">
        <f>AVERAGE('IPPY_Cleaned Data'!RG:RG)</f>
        <v>1.6</v>
      </c>
    </row>
    <row r="125" spans="1:13" ht="15.5" x14ac:dyDescent="0.35">
      <c r="A125" s="38" t="s">
        <v>2309</v>
      </c>
      <c r="E125" s="15">
        <f>AVERAGE('IPPY_Cleaned Data'!RH:RH)</f>
        <v>1.8</v>
      </c>
    </row>
    <row r="126" spans="1:13" ht="15.5" x14ac:dyDescent="0.35">
      <c r="A126" s="38" t="s">
        <v>2310</v>
      </c>
      <c r="E126" s="15">
        <f>AVERAGE('IPPY_Cleaned Data'!RI:RI)</f>
        <v>13</v>
      </c>
    </row>
    <row r="127" spans="1:13" ht="15.5" x14ac:dyDescent="0.35">
      <c r="A127" s="38" t="s">
        <v>2311</v>
      </c>
      <c r="E127" s="15">
        <f>AVERAGE('IPPY_Cleaned Data'!RJ:RJ)</f>
        <v>2.6</v>
      </c>
    </row>
    <row r="128" spans="1:13" ht="15.5" x14ac:dyDescent="0.35">
      <c r="A128" s="38" t="s">
        <v>2312</v>
      </c>
      <c r="E128" s="15">
        <f>AVERAGE('IPPY_Cleaned Data'!RK:RK)</f>
        <v>0.2</v>
      </c>
    </row>
    <row r="129" spans="1:6" ht="15.5" x14ac:dyDescent="0.35">
      <c r="A129" s="38" t="s">
        <v>2313</v>
      </c>
      <c r="E129" s="15">
        <f>AVERAGE('IPPY_Cleaned Data'!RL:RL)</f>
        <v>2.4</v>
      </c>
    </row>
    <row r="130" spans="1:6" ht="15.5" x14ac:dyDescent="0.35">
      <c r="A130" s="38" t="s">
        <v>2314</v>
      </c>
      <c r="E130" s="15">
        <f>AVERAGE('IPPY_Cleaned Data'!RM:RM)</f>
        <v>3.8</v>
      </c>
    </row>
    <row r="132" spans="1:6" ht="15.5" x14ac:dyDescent="0.35">
      <c r="A132" s="14" t="s">
        <v>1731</v>
      </c>
    </row>
    <row r="133" spans="1:6" x14ac:dyDescent="0.3">
      <c r="A133" s="24" t="s">
        <v>2324</v>
      </c>
    </row>
    <row r="134" spans="1:6" x14ac:dyDescent="0.3">
      <c r="A134" s="13" t="s">
        <v>2326</v>
      </c>
      <c r="B134" s="13" t="s">
        <v>2327</v>
      </c>
      <c r="C134" s="13" t="s">
        <v>2328</v>
      </c>
      <c r="D134" s="13" t="s">
        <v>2325</v>
      </c>
      <c r="E134" s="13" t="s">
        <v>1642</v>
      </c>
      <c r="F134" s="13" t="s">
        <v>1625</v>
      </c>
    </row>
    <row r="135" spans="1:6" x14ac:dyDescent="0.3">
      <c r="A135" s="7">
        <f>COUNTIF('IPPY_Cleaned Data'!TL:TL,"public")</f>
        <v>3</v>
      </c>
      <c r="B135" s="7">
        <f>COUNTIF('IPPY_Cleaned Data'!TL:TL,"prive")</f>
        <v>2</v>
      </c>
      <c r="C135" s="7">
        <f>COUNTIF('IPPY_Cleaned Data'!TL:TL,"religieux")</f>
        <v>0</v>
      </c>
      <c r="D135" s="7">
        <f>COUNTIF('IPPY_Cleaned Data'!TL:TL,"ong")</f>
        <v>0</v>
      </c>
      <c r="E135" s="7">
        <f>COUNTIF('IPPY_Cleaned Data'!TL:TL,"nsp")</f>
        <v>0</v>
      </c>
      <c r="F135" s="7">
        <f>COUNTIF('IPPY_Cleaned Data'!TL:TL,"autre")</f>
        <v>0</v>
      </c>
    </row>
    <row r="136" spans="1:6" x14ac:dyDescent="0.3">
      <c r="A136" s="20"/>
      <c r="B136" s="20"/>
      <c r="C136" s="20"/>
      <c r="D136" s="20"/>
      <c r="E136" s="20"/>
      <c r="F136" s="20"/>
    </row>
    <row r="137" spans="1:6" ht="15.5" x14ac:dyDescent="0.35">
      <c r="A137" s="67" t="s">
        <v>2329</v>
      </c>
      <c r="B137" s="20"/>
      <c r="C137" s="20"/>
      <c r="D137" s="20"/>
      <c r="E137" s="20"/>
      <c r="F137" s="20"/>
    </row>
    <row r="138" spans="1:6" x14ac:dyDescent="0.3">
      <c r="A138" s="7"/>
      <c r="B138" s="13" t="s">
        <v>1612</v>
      </c>
      <c r="C138" s="13" t="s">
        <v>1611</v>
      </c>
      <c r="D138" s="20"/>
      <c r="E138" s="20"/>
      <c r="F138" s="20"/>
    </row>
    <row r="139" spans="1:6" x14ac:dyDescent="0.3">
      <c r="A139" s="7" t="s">
        <v>1609</v>
      </c>
      <c r="B139" s="7">
        <f>COUNTIF('IPPY_Cleaned Data'!TN:TN,"oui")</f>
        <v>5</v>
      </c>
      <c r="C139" s="7">
        <f>COUNTIF('IPPY_Cleaned Data'!TN:TN,"non")</f>
        <v>0</v>
      </c>
      <c r="D139" s="20"/>
      <c r="E139" s="20"/>
      <c r="F139" s="20"/>
    </row>
    <row r="140" spans="1:6" x14ac:dyDescent="0.3">
      <c r="A140" s="7" t="s">
        <v>1627</v>
      </c>
      <c r="B140" s="12">
        <f>(B139/$C$4)</f>
        <v>1.25</v>
      </c>
      <c r="C140" s="12">
        <f>(C139/$C$4)</f>
        <v>0</v>
      </c>
      <c r="D140" s="20"/>
      <c r="E140" s="20"/>
      <c r="F140" s="20"/>
    </row>
    <row r="141" spans="1:6" ht="15.5" x14ac:dyDescent="0.35">
      <c r="A141" s="14"/>
    </row>
    <row r="142" spans="1:6" ht="15.5" x14ac:dyDescent="0.35">
      <c r="A142" s="38" t="s">
        <v>1733</v>
      </c>
    </row>
    <row r="143" spans="1:6" ht="28" x14ac:dyDescent="0.3">
      <c r="A143" s="13" t="s">
        <v>1662</v>
      </c>
      <c r="B143" s="13" t="s">
        <v>1663</v>
      </c>
      <c r="C143" s="13" t="s">
        <v>1642</v>
      </c>
      <c r="D143" s="13" t="s">
        <v>1607</v>
      </c>
      <c r="E143" s="13" t="s">
        <v>1664</v>
      </c>
    </row>
    <row r="144" spans="1:6" x14ac:dyDescent="0.3">
      <c r="A144" s="7">
        <f>COUNTIF('IPPY_Cleaned Data'!TF:TF,"1")</f>
        <v>0</v>
      </c>
      <c r="B144" s="7">
        <f>COUNTIF('IPPY_Cleaned Data'!TG:TG,"1")</f>
        <v>0</v>
      </c>
      <c r="C144" s="7">
        <f>COUNTIF('IPPY_Cleaned Data'!TH:TH,"1")</f>
        <v>0</v>
      </c>
      <c r="D144" s="7">
        <f>COUNTIF('IPPY_Cleaned Data'!TI:TI,"1")</f>
        <v>0</v>
      </c>
      <c r="E144" s="7">
        <f>COUNTIF('IPPY_Cleaned Data'!TJ:TJ,"1")</f>
        <v>5</v>
      </c>
    </row>
    <row r="146" spans="1:16" ht="15.5" x14ac:dyDescent="0.35">
      <c r="A146" s="38" t="s">
        <v>1734</v>
      </c>
    </row>
    <row r="147" spans="1:16" s="45" customFormat="1" ht="76.5" customHeight="1" x14ac:dyDescent="0.35">
      <c r="A147" s="44" t="s">
        <v>2330</v>
      </c>
      <c r="B147" s="44" t="s">
        <v>2340</v>
      </c>
      <c r="C147" s="44" t="s">
        <v>2331</v>
      </c>
      <c r="D147" s="44" t="s">
        <v>2332</v>
      </c>
      <c r="E147" s="44" t="s">
        <v>2333</v>
      </c>
      <c r="F147" s="44" t="s">
        <v>2334</v>
      </c>
      <c r="G147" s="44" t="s">
        <v>2335</v>
      </c>
      <c r="H147" s="44" t="s">
        <v>2338</v>
      </c>
      <c r="I147" s="44" t="s">
        <v>2336</v>
      </c>
      <c r="J147" s="44" t="s">
        <v>1848</v>
      </c>
      <c r="K147" s="44" t="s">
        <v>2337</v>
      </c>
      <c r="L147" s="44" t="s">
        <v>2339</v>
      </c>
      <c r="M147" s="44" t="s">
        <v>1666</v>
      </c>
      <c r="N147" s="44" t="s">
        <v>1856</v>
      </c>
      <c r="O147" s="44" t="s">
        <v>1642</v>
      </c>
      <c r="P147" s="44" t="s">
        <v>1607</v>
      </c>
    </row>
    <row r="148" spans="1:16" x14ac:dyDescent="0.3">
      <c r="A148" s="7">
        <f>COUNTIF('IPPY_Cleaned Data'!TP:TP,"1")</f>
        <v>4</v>
      </c>
      <c r="B148" s="7">
        <f>COUNTIF('IPPY_Cleaned Data'!TQ:TQ,"1")</f>
        <v>1</v>
      </c>
      <c r="C148" s="7">
        <f>COUNTIF('IPPY_Cleaned Data'!TR:TR,"1")</f>
        <v>3</v>
      </c>
      <c r="D148" s="7">
        <f>COUNTIF('IPPY_Cleaned Data'!TS:TS,"1")</f>
        <v>1</v>
      </c>
      <c r="E148" s="7">
        <f>COUNTIF('IPPY_Cleaned Data'!TT:TT,"1")</f>
        <v>1</v>
      </c>
      <c r="F148" s="7">
        <f>COUNTIF('IPPY_Cleaned Data'!TU:TU,"1")</f>
        <v>0</v>
      </c>
      <c r="G148" s="7">
        <f>COUNTIF('IPPY_Cleaned Data'!TV:TV,"1")</f>
        <v>4</v>
      </c>
      <c r="H148" s="7">
        <f>COUNTIF('IPPY_Cleaned Data'!TW:TW,"1")</f>
        <v>2</v>
      </c>
      <c r="I148" s="7">
        <f>COUNTIF('IPPY_Cleaned Data'!TX:TX,"1")</f>
        <v>1</v>
      </c>
      <c r="J148" s="7">
        <f>COUNTIF('IPPY_Cleaned Data'!TY:TY,"1")</f>
        <v>0</v>
      </c>
      <c r="K148" s="7">
        <f>COUNTIF('IPPY_Cleaned Data'!TZ:TZ,"1")</f>
        <v>0</v>
      </c>
      <c r="L148" s="7">
        <f>COUNTIF('IPPY_Cleaned Data'!UA:UA,"1")</f>
        <v>0</v>
      </c>
      <c r="M148" s="7">
        <f>COUNTIF('IPPY_Cleaned Data'!UB:UB,"1")</f>
        <v>0</v>
      </c>
      <c r="N148" s="7">
        <f>COUNTIF('IPPY_Cleaned Data'!UC:UC,"1")</f>
        <v>0</v>
      </c>
      <c r="O148" s="7">
        <f>COUNTIF('IPPY_Cleaned Data'!UD:UD,"1")</f>
        <v>0</v>
      </c>
      <c r="P148" s="7">
        <f>COUNTIF('IPPY_Cleaned Data'!UE:UE,"1")</f>
        <v>2</v>
      </c>
    </row>
    <row r="150" spans="1:16" ht="15.5" x14ac:dyDescent="0.35">
      <c r="A150" s="38" t="s">
        <v>1735</v>
      </c>
    </row>
    <row r="151" spans="1:16" ht="42" x14ac:dyDescent="0.3">
      <c r="A151" s="13" t="s">
        <v>1647</v>
      </c>
      <c r="B151" s="13" t="s">
        <v>1675</v>
      </c>
      <c r="C151" s="13" t="s">
        <v>1676</v>
      </c>
      <c r="D151" s="13" t="s">
        <v>1650</v>
      </c>
      <c r="E151" s="13" t="s">
        <v>1651</v>
      </c>
      <c r="F151" s="13" t="s">
        <v>1677</v>
      </c>
      <c r="G151" s="13" t="s">
        <v>1678</v>
      </c>
      <c r="H151" s="13" t="s">
        <v>1679</v>
      </c>
      <c r="I151" s="13" t="s">
        <v>1680</v>
      </c>
      <c r="J151" s="13" t="s">
        <v>1664</v>
      </c>
      <c r="K151" s="13" t="s">
        <v>1642</v>
      </c>
      <c r="L151" s="13" t="s">
        <v>1625</v>
      </c>
    </row>
    <row r="152" spans="1:16" x14ac:dyDescent="0.3">
      <c r="A152" s="32">
        <f>COUNTIF('IPPY_Cleaned Data'!UH:UH,"1")</f>
        <v>1</v>
      </c>
      <c r="B152" s="32">
        <f>COUNTIF('IPPY_Cleaned Data'!UI:UI,"1")</f>
        <v>2</v>
      </c>
      <c r="C152" s="32">
        <f>COUNTIF('IPPY_Cleaned Data'!UJ:UJ,"1")</f>
        <v>0</v>
      </c>
      <c r="D152" s="32">
        <f>COUNTIF('IPPY_Cleaned Data'!UK:UK,"1")</f>
        <v>1</v>
      </c>
      <c r="E152" s="32">
        <f>COUNTIF('IPPY_Cleaned Data'!UL:UL,"1")</f>
        <v>2</v>
      </c>
      <c r="F152" s="32">
        <f>COUNTIF('IPPY_Cleaned Data'!UM:UM,"1")</f>
        <v>0</v>
      </c>
      <c r="G152" s="32">
        <f>COUNTIF('IPPY_Cleaned Data'!UN:UN,"1")</f>
        <v>1</v>
      </c>
      <c r="H152" s="32">
        <f>COUNTIF('IPPY_Cleaned Data'!UO:UO,"1")</f>
        <v>0</v>
      </c>
      <c r="I152" s="32">
        <f>COUNTIF('IPPY_Cleaned Data'!UP:UP,"1")</f>
        <v>0</v>
      </c>
      <c r="J152" s="32">
        <f>COUNTIF('IPPY_Cleaned Data'!UQ:UQ,"1")</f>
        <v>0</v>
      </c>
      <c r="K152" s="32">
        <f>COUNTIF('IPPY_Cleaned Data'!UR:UR,"1")</f>
        <v>0</v>
      </c>
      <c r="L152" s="32">
        <f>COUNTIF('IPPY_Cleaned Data'!US:US,"1")</f>
        <v>0</v>
      </c>
    </row>
    <row r="154" spans="1:16" ht="15.5" x14ac:dyDescent="0.35">
      <c r="A154" s="38" t="s">
        <v>1778</v>
      </c>
    </row>
    <row r="155" spans="1:16" x14ac:dyDescent="0.3">
      <c r="A155" s="7"/>
      <c r="B155" s="13" t="s">
        <v>1612</v>
      </c>
      <c r="C155" s="13" t="s">
        <v>1611</v>
      </c>
    </row>
    <row r="156" spans="1:16" x14ac:dyDescent="0.3">
      <c r="A156" s="7" t="s">
        <v>1609</v>
      </c>
      <c r="B156" s="7">
        <f>COUNTIF('IPPY_Cleaned Data'!UU:UU,"OUI")</f>
        <v>1</v>
      </c>
      <c r="C156" s="7">
        <f>COUNTIF('IPPY_Cleaned Data'!UU:UU,"non")</f>
        <v>2</v>
      </c>
    </row>
    <row r="157" spans="1:16" x14ac:dyDescent="0.3">
      <c r="A157" s="7" t="s">
        <v>1610</v>
      </c>
      <c r="B157" s="50">
        <f>(B156/$C$4)</f>
        <v>0.25</v>
      </c>
      <c r="C157" s="50">
        <f>(C156/$C$4)</f>
        <v>0.5</v>
      </c>
    </row>
    <row r="159" spans="1:16" ht="15.5" x14ac:dyDescent="0.35">
      <c r="A159" s="14" t="s">
        <v>1736</v>
      </c>
    </row>
    <row r="161" spans="1:13" s="45" customFormat="1" ht="70" x14ac:dyDescent="0.35">
      <c r="A161" s="44" t="s">
        <v>2344</v>
      </c>
      <c r="B161" s="44" t="s">
        <v>2341</v>
      </c>
      <c r="C161" s="44" t="s">
        <v>2345</v>
      </c>
      <c r="D161" s="44" t="s">
        <v>2346</v>
      </c>
      <c r="E161" s="44" t="s">
        <v>2347</v>
      </c>
      <c r="F161" s="44" t="s">
        <v>2342</v>
      </c>
      <c r="G161" s="44" t="s">
        <v>1694</v>
      </c>
      <c r="H161" s="44" t="s">
        <v>2349</v>
      </c>
      <c r="I161" s="44" t="s">
        <v>2348</v>
      </c>
      <c r="J161" s="44" t="s">
        <v>2350</v>
      </c>
      <c r="K161" s="44" t="s">
        <v>2351</v>
      </c>
      <c r="L161" s="44" t="s">
        <v>1716</v>
      </c>
      <c r="M161" s="44" t="s">
        <v>2343</v>
      </c>
    </row>
    <row r="162" spans="1:13" x14ac:dyDescent="0.3">
      <c r="A162" s="32">
        <f>COUNTIF('IPPY_Cleaned Data'!WC:WC,"1")</f>
        <v>2</v>
      </c>
      <c r="B162" s="32">
        <f>COUNTIF('IPPY_Cleaned Data'!WD:WD,"1")</f>
        <v>0</v>
      </c>
      <c r="C162" s="32">
        <f>COUNTIF('IPPY_Cleaned Data'!WE:WE,"1")</f>
        <v>1</v>
      </c>
      <c r="D162" s="32">
        <f>COUNTIF('IPPY_Cleaned Data'!WF:WF,"1")</f>
        <v>4</v>
      </c>
      <c r="E162" s="32">
        <f>COUNTIF('IPPY_Cleaned Data'!WG:WG,"1")</f>
        <v>3</v>
      </c>
      <c r="F162" s="32">
        <f>COUNTIF('IPPY_Cleaned Data'!WH:WH,"1")</f>
        <v>3</v>
      </c>
      <c r="G162" s="32">
        <f>COUNTIF('IPPY_Cleaned Data'!WI:WI,"1")</f>
        <v>3</v>
      </c>
      <c r="H162" s="32">
        <f>COUNTIF('IPPY_Cleaned Data'!WJ:WJ,"1")</f>
        <v>2</v>
      </c>
      <c r="I162" s="32">
        <f>COUNTIF('IPPY_Cleaned Data'!WK:WK,"1")</f>
        <v>1</v>
      </c>
      <c r="J162" s="32">
        <f>COUNTIF('IPPY_Cleaned Data'!WL:WL,"1")</f>
        <v>0</v>
      </c>
      <c r="K162" s="32">
        <f>COUNTIF('IPPY_Cleaned Data'!WM:WM,"1")</f>
        <v>0</v>
      </c>
      <c r="L162" s="32">
        <f>COUNTIF('IPPY_Cleaned Data'!WN:WN,"1")</f>
        <v>0</v>
      </c>
      <c r="M162" s="32">
        <f>COUNTIF('IPPY_Cleaned Data'!WO:WO,"1")</f>
        <v>1</v>
      </c>
    </row>
    <row r="164" spans="1:13" ht="15.5" x14ac:dyDescent="0.35">
      <c r="A164" s="14" t="s">
        <v>2352</v>
      </c>
    </row>
    <row r="165" spans="1:13" ht="15.5" x14ac:dyDescent="0.35">
      <c r="A165" s="38" t="s">
        <v>2353</v>
      </c>
    </row>
    <row r="166" spans="1:13" x14ac:dyDescent="0.3">
      <c r="A166" s="7"/>
      <c r="B166" s="13" t="s">
        <v>1612</v>
      </c>
      <c r="C166" s="13" t="s">
        <v>1611</v>
      </c>
    </row>
    <row r="167" spans="1:13" x14ac:dyDescent="0.3">
      <c r="A167" s="7" t="s">
        <v>1609</v>
      </c>
      <c r="B167" s="7">
        <f>COUNTIF('IPPY_Cleaned Data'!WR:WR,"OUI")</f>
        <v>5</v>
      </c>
      <c r="C167" s="7">
        <f>COUNTIF('IPPY_Cleaned Data'!WR:WR,"non")</f>
        <v>0</v>
      </c>
    </row>
    <row r="168" spans="1:13" x14ac:dyDescent="0.3">
      <c r="A168" s="7" t="s">
        <v>1610</v>
      </c>
      <c r="B168" s="50">
        <f>(B167/$C$4)</f>
        <v>1.25</v>
      </c>
      <c r="C168" s="50">
        <f>(C167/$C$4)</f>
        <v>0</v>
      </c>
    </row>
    <row r="170" spans="1:13" x14ac:dyDescent="0.3">
      <c r="B170" s="24" t="s">
        <v>2354</v>
      </c>
    </row>
    <row r="171" spans="1:13" s="45" customFormat="1" ht="56" x14ac:dyDescent="0.35">
      <c r="B171" s="17" t="s">
        <v>2355</v>
      </c>
      <c r="C171" s="17" t="s">
        <v>2356</v>
      </c>
      <c r="D171" s="17" t="s">
        <v>2357</v>
      </c>
      <c r="E171" s="17" t="s">
        <v>2358</v>
      </c>
      <c r="F171" s="17" t="s">
        <v>2359</v>
      </c>
      <c r="G171" s="17" t="s">
        <v>2360</v>
      </c>
      <c r="H171" s="17" t="s">
        <v>1642</v>
      </c>
      <c r="I171" s="17" t="s">
        <v>1607</v>
      </c>
    </row>
    <row r="172" spans="1:13" x14ac:dyDescent="0.3">
      <c r="B172" s="32">
        <f>COUNTIF('IPPY_Cleaned Data'!WT:WT,"1")</f>
        <v>2</v>
      </c>
      <c r="C172" s="32">
        <f>COUNTIF('IPPY_Cleaned Data'!WU:WU,"1")</f>
        <v>2</v>
      </c>
      <c r="D172" s="32">
        <f>COUNTIF('IPPY_Cleaned Data'!WV:WV,"1")</f>
        <v>2</v>
      </c>
      <c r="E172" s="32">
        <f>COUNTIF('IPPY_Cleaned Data'!WW:WW,"1")</f>
        <v>3</v>
      </c>
      <c r="F172" s="32">
        <f>COUNTIF('IPPY_Cleaned Data'!WX:WX,"1")</f>
        <v>5</v>
      </c>
      <c r="G172" s="32">
        <f>COUNTIF('IPPY_Cleaned Data'!WY:WY,"1")</f>
        <v>1</v>
      </c>
      <c r="H172" s="32">
        <f>COUNTIF('IPPY_Cleaned Data'!WZ:WZ,"1")</f>
        <v>0</v>
      </c>
      <c r="I172" s="32">
        <f>COUNTIF('IPPY_Cleaned Data'!XA:XA,"1")</f>
        <v>0</v>
      </c>
    </row>
    <row r="174" spans="1:13" ht="15.5" x14ac:dyDescent="0.35">
      <c r="A174" s="38" t="s">
        <v>2361</v>
      </c>
    </row>
    <row r="175" spans="1:13" x14ac:dyDescent="0.3">
      <c r="A175" s="7"/>
      <c r="B175" s="13" t="s">
        <v>1612</v>
      </c>
      <c r="C175" s="13" t="s">
        <v>1611</v>
      </c>
    </row>
    <row r="176" spans="1:13" x14ac:dyDescent="0.3">
      <c r="A176" s="7" t="s">
        <v>1609</v>
      </c>
      <c r="B176" s="8">
        <f>COUNTIF('IPPY_Cleaned Data'!XC:XC,"OUI")</f>
        <v>1</v>
      </c>
      <c r="C176" s="8">
        <f>COUNTIF('IPPY_Cleaned Data'!XC:XC,"non")</f>
        <v>4</v>
      </c>
    </row>
    <row r="177" spans="1:9" x14ac:dyDescent="0.3">
      <c r="A177" s="7" t="s">
        <v>1610</v>
      </c>
      <c r="B177" s="50">
        <f>(B176/$C$4)</f>
        <v>0.25</v>
      </c>
      <c r="C177" s="50">
        <f>(C176/$C$4)</f>
        <v>1</v>
      </c>
    </row>
    <row r="179" spans="1:9" ht="15.5" x14ac:dyDescent="0.35">
      <c r="A179" s="38" t="s">
        <v>2362</v>
      </c>
    </row>
    <row r="180" spans="1:9" x14ac:dyDescent="0.3">
      <c r="A180" s="7"/>
      <c r="B180" s="13" t="s">
        <v>1612</v>
      </c>
      <c r="C180" s="13" t="s">
        <v>1611</v>
      </c>
    </row>
    <row r="181" spans="1:9" x14ac:dyDescent="0.3">
      <c r="A181" s="7" t="s">
        <v>1609</v>
      </c>
      <c r="B181" s="8">
        <f>COUNTIF('IPPY_Cleaned Data'!XD:XD,"OUI")</f>
        <v>2</v>
      </c>
      <c r="C181" s="8">
        <f>COUNTIF('IPPY_Cleaned Data'!XD:XD,"non")</f>
        <v>3</v>
      </c>
    </row>
    <row r="182" spans="1:9" x14ac:dyDescent="0.3">
      <c r="A182" s="7" t="s">
        <v>1610</v>
      </c>
      <c r="B182" s="50">
        <f>(B181/$C$4)</f>
        <v>0.5</v>
      </c>
      <c r="C182" s="50">
        <f>(C181/$C$4)</f>
        <v>0.75</v>
      </c>
    </row>
    <row r="184" spans="1:9" ht="15.5" x14ac:dyDescent="0.35">
      <c r="A184" s="38" t="s">
        <v>2363</v>
      </c>
    </row>
    <row r="185" spans="1:9" x14ac:dyDescent="0.3">
      <c r="A185" s="7"/>
      <c r="B185" s="13" t="s">
        <v>1612</v>
      </c>
      <c r="C185" s="13" t="s">
        <v>1611</v>
      </c>
    </row>
    <row r="186" spans="1:9" x14ac:dyDescent="0.3">
      <c r="A186" s="7" t="s">
        <v>1609</v>
      </c>
      <c r="B186" s="8">
        <f>COUNTIF('IPPY_Cleaned Data'!XF:XF,"OUI")</f>
        <v>3</v>
      </c>
      <c r="C186" s="8">
        <f>COUNTIF('IPPY_Cleaned Data'!XF:XF,"non")</f>
        <v>2</v>
      </c>
    </row>
    <row r="187" spans="1:9" x14ac:dyDescent="0.3">
      <c r="A187" s="7" t="s">
        <v>1610</v>
      </c>
      <c r="B187" s="50">
        <f>(B186/$C$4)</f>
        <v>0.75</v>
      </c>
      <c r="C187" s="50">
        <f>(C186/$C$4)</f>
        <v>0.5</v>
      </c>
    </row>
    <row r="189" spans="1:9" x14ac:dyDescent="0.3">
      <c r="B189" s="24" t="s">
        <v>2364</v>
      </c>
    </row>
    <row r="190" spans="1:9" s="45" customFormat="1" ht="70" x14ac:dyDescent="0.35">
      <c r="B190" s="17" t="s">
        <v>2355</v>
      </c>
      <c r="C190" s="17" t="s">
        <v>2365</v>
      </c>
      <c r="D190" s="17" t="s">
        <v>2370</v>
      </c>
      <c r="E190" s="17" t="s">
        <v>2366</v>
      </c>
      <c r="F190" s="17" t="s">
        <v>2367</v>
      </c>
      <c r="G190" s="17" t="s">
        <v>2368</v>
      </c>
      <c r="H190" s="17" t="s">
        <v>2369</v>
      </c>
      <c r="I190" s="17" t="s">
        <v>1625</v>
      </c>
    </row>
    <row r="191" spans="1:9" x14ac:dyDescent="0.3">
      <c r="B191" s="32">
        <f>COUNTIF('IPPY_Cleaned Data'!XH:XH,"1")</f>
        <v>2</v>
      </c>
      <c r="C191" s="32">
        <f>COUNTIF('IPPY_Cleaned Data'!XI:XI,"1")</f>
        <v>3</v>
      </c>
      <c r="D191" s="32">
        <f>COUNTIF('IPPY_Cleaned Data'!XJ:XJ,"1")</f>
        <v>3</v>
      </c>
      <c r="E191" s="32">
        <f>COUNTIF('IPPY_Cleaned Data'!XK:XK,"1")</f>
        <v>3</v>
      </c>
      <c r="F191" s="32">
        <f>COUNTIF('IPPY_Cleaned Data'!XL:XL,"1")</f>
        <v>1</v>
      </c>
      <c r="G191" s="32">
        <f>COUNTIF('IPPY_Cleaned Data'!XM:XM,"1")</f>
        <v>3</v>
      </c>
      <c r="H191" s="32">
        <f>COUNTIF('IPPY_Cleaned Data'!XN:XN,"1")</f>
        <v>0</v>
      </c>
      <c r="I191" s="32">
        <f>COUNTIF('IPPY_Cleaned Data'!XO:XO,"1")</f>
        <v>0</v>
      </c>
    </row>
    <row r="193" spans="1:7" x14ac:dyDescent="0.3">
      <c r="B193" s="24" t="s">
        <v>2371</v>
      </c>
    </row>
    <row r="194" spans="1:7" x14ac:dyDescent="0.3">
      <c r="B194" s="7"/>
      <c r="C194" s="11" t="s">
        <v>1612</v>
      </c>
      <c r="D194" s="11" t="s">
        <v>1611</v>
      </c>
    </row>
    <row r="195" spans="1:7" x14ac:dyDescent="0.3">
      <c r="B195" s="7" t="s">
        <v>1609</v>
      </c>
      <c r="C195" s="32">
        <f>COUNTIF('IPPY_Cleaned Data'!XQ:XQ,"oui")</f>
        <v>0</v>
      </c>
      <c r="D195" s="32">
        <f>COUNTIF('IPPY_Cleaned Data'!XQ:XQ,"non")</f>
        <v>3</v>
      </c>
    </row>
    <row r="196" spans="1:7" x14ac:dyDescent="0.3">
      <c r="B196" s="7" t="s">
        <v>1627</v>
      </c>
      <c r="C196" s="12">
        <f>(C195/$B$186)</f>
        <v>0</v>
      </c>
      <c r="D196" s="12">
        <f>(D195/$B$186)</f>
        <v>1</v>
      </c>
    </row>
    <row r="198" spans="1:7" x14ac:dyDescent="0.3">
      <c r="C198" s="24" t="s">
        <v>1681</v>
      </c>
    </row>
    <row r="199" spans="1:7" ht="28" x14ac:dyDescent="0.3">
      <c r="C199" s="17" t="s">
        <v>2372</v>
      </c>
      <c r="D199" s="17" t="s">
        <v>2373</v>
      </c>
      <c r="E199" s="17" t="s">
        <v>2374</v>
      </c>
      <c r="F199" s="17" t="s">
        <v>2375</v>
      </c>
      <c r="G199" s="17" t="s">
        <v>1625</v>
      </c>
    </row>
    <row r="200" spans="1:7" x14ac:dyDescent="0.3">
      <c r="C200" s="32">
        <f>COUNTIF('IPPY_Cleaned Data'!XS:XS,"1")</f>
        <v>0</v>
      </c>
      <c r="D200" s="32">
        <f>COUNTIF('IPPY_Cleaned Data'!XT:XT,"1")</f>
        <v>0</v>
      </c>
      <c r="E200" s="32">
        <f>COUNTIF('IPPY_Cleaned Data'!XU:XU,"1")</f>
        <v>0</v>
      </c>
      <c r="F200" s="32">
        <f>COUNTIF('IPPY_Cleaned Data'!XV:XV,"1")</f>
        <v>0</v>
      </c>
      <c r="G200" s="32">
        <f>COUNTIF('IPPY_Cleaned Data'!XW:XW,"1")</f>
        <v>0</v>
      </c>
    </row>
    <row r="203" spans="1:7" ht="15.5" x14ac:dyDescent="0.35">
      <c r="A203" s="38" t="s">
        <v>2376</v>
      </c>
    </row>
    <row r="204" spans="1:7" x14ac:dyDescent="0.3">
      <c r="A204" s="7"/>
      <c r="B204" s="13" t="s">
        <v>1612</v>
      </c>
      <c r="C204" s="13" t="s">
        <v>1611</v>
      </c>
    </row>
    <row r="205" spans="1:7" x14ac:dyDescent="0.3">
      <c r="A205" s="7" t="s">
        <v>1609</v>
      </c>
      <c r="B205" s="8">
        <f>COUNTIF('IPPY_Cleaned Data'!XY:XY,"OUI")</f>
        <v>4</v>
      </c>
      <c r="C205" s="8">
        <f>COUNTIF('IPPY_Cleaned Data'!XY:XY,"non")</f>
        <v>1</v>
      </c>
    </row>
    <row r="207" spans="1:7" ht="15.5" x14ac:dyDescent="0.35">
      <c r="A207" s="38" t="s">
        <v>2378</v>
      </c>
    </row>
    <row r="208" spans="1:7" x14ac:dyDescent="0.3">
      <c r="A208" s="7"/>
      <c r="B208" s="13" t="s">
        <v>1612</v>
      </c>
      <c r="C208" s="13" t="s">
        <v>1611</v>
      </c>
    </row>
    <row r="209" spans="1:3" x14ac:dyDescent="0.3">
      <c r="A209" s="7" t="s">
        <v>1609</v>
      </c>
      <c r="B209" s="8">
        <f>COUNTIF('IPPY_Cleaned Data'!YB:YB,"OUI")</f>
        <v>1</v>
      </c>
      <c r="C209" s="8">
        <f>COUNTIF('IPPY_Cleaned Data'!YB:YB,"non")</f>
        <v>4</v>
      </c>
    </row>
    <row r="211" spans="1:3" ht="15.5" x14ac:dyDescent="0.35">
      <c r="A211" s="38" t="s">
        <v>2377</v>
      </c>
    </row>
    <row r="212" spans="1:3" x14ac:dyDescent="0.3">
      <c r="A212" s="7"/>
      <c r="B212" s="13" t="s">
        <v>1612</v>
      </c>
      <c r="C212" s="13" t="s">
        <v>1611</v>
      </c>
    </row>
    <row r="213" spans="1:3" x14ac:dyDescent="0.3">
      <c r="A213" s="7" t="s">
        <v>1609</v>
      </c>
      <c r="B213" s="8">
        <f>COUNTIF('IPPY_Cleaned Data'!YE:YE,"OUI")</f>
        <v>4</v>
      </c>
      <c r="C213" s="8">
        <f>COUNTIF('IPPY_Cleaned Data'!YE:YE,"non")</f>
        <v>1</v>
      </c>
    </row>
    <row r="215" spans="1:3" ht="15.5" x14ac:dyDescent="0.35">
      <c r="A215" s="38" t="s">
        <v>2379</v>
      </c>
    </row>
    <row r="216" spans="1:3" x14ac:dyDescent="0.3">
      <c r="A216" s="7"/>
      <c r="B216" s="13" t="s">
        <v>1612</v>
      </c>
      <c r="C216" s="13" t="s">
        <v>1611</v>
      </c>
    </row>
    <row r="217" spans="1:3" x14ac:dyDescent="0.3">
      <c r="A217" s="7" t="s">
        <v>1609</v>
      </c>
      <c r="B217" s="8">
        <f>COUNTIF('IPPY_Cleaned Data'!YF:YF,"OUI")</f>
        <v>5</v>
      </c>
      <c r="C217" s="8">
        <f>COUNTIF('IPPY_Cleaned Data'!YF:YF,"non")</f>
        <v>0</v>
      </c>
    </row>
    <row r="219" spans="1:3" ht="15.5" x14ac:dyDescent="0.35">
      <c r="A219" s="38" t="s">
        <v>2380</v>
      </c>
    </row>
    <row r="220" spans="1:3" x14ac:dyDescent="0.3">
      <c r="A220" s="7"/>
      <c r="B220" s="13" t="s">
        <v>1612</v>
      </c>
      <c r="C220" s="13" t="s">
        <v>1611</v>
      </c>
    </row>
    <row r="221" spans="1:3" x14ac:dyDescent="0.3">
      <c r="A221" s="7" t="s">
        <v>1609</v>
      </c>
      <c r="B221" s="8">
        <f>COUNTIF('IPPY_Cleaned Data'!YH:YH,"OUI")</f>
        <v>1</v>
      </c>
      <c r="C221" s="8">
        <f>COUNTIF('IPPY_Cleaned Data'!YH:YH,"non")</f>
        <v>4</v>
      </c>
    </row>
    <row r="223" spans="1:3" ht="15.5" x14ac:dyDescent="0.35">
      <c r="A223" s="38" t="s">
        <v>2381</v>
      </c>
    </row>
    <row r="224" spans="1:3" x14ac:dyDescent="0.3">
      <c r="A224" s="7"/>
      <c r="B224" s="13" t="s">
        <v>1612</v>
      </c>
      <c r="C224" s="13" t="s">
        <v>1611</v>
      </c>
    </row>
    <row r="225" spans="1:3" x14ac:dyDescent="0.3">
      <c r="A225" s="7" t="s">
        <v>1609</v>
      </c>
      <c r="B225" s="8">
        <f>COUNTIF('IPPY_Cleaned Data'!YJ:YJ,"OUI")</f>
        <v>5</v>
      </c>
      <c r="C225" s="8">
        <f>COUNTIF('IPPY_Cleaned Data'!YJ:YJ,"non")</f>
        <v>0</v>
      </c>
    </row>
    <row r="227" spans="1:3" ht="15.5" x14ac:dyDescent="0.35">
      <c r="A227" s="38" t="s">
        <v>2382</v>
      </c>
    </row>
    <row r="228" spans="1:3" x14ac:dyDescent="0.3">
      <c r="A228" s="7"/>
      <c r="B228" s="13" t="s">
        <v>1612</v>
      </c>
      <c r="C228" s="13" t="s">
        <v>1611</v>
      </c>
    </row>
    <row r="229" spans="1:3" x14ac:dyDescent="0.3">
      <c r="A229" s="7" t="s">
        <v>1609</v>
      </c>
      <c r="B229" s="8">
        <f>COUNTIF('IPPY_Cleaned Data'!YL:YL,"OUI")</f>
        <v>0</v>
      </c>
      <c r="C229" s="8">
        <f>COUNTIF('IPPY_Cleaned Data'!YL:YL,"non")</f>
        <v>5</v>
      </c>
    </row>
  </sheetData>
  <mergeCells count="1">
    <mergeCell ref="A99:D99"/>
  </mergeCells>
  <conditionalFormatting sqref="B23:D23">
    <cfRule type="colorScale" priority="34">
      <colorScale>
        <cfvo type="min"/>
        <cfvo type="max"/>
        <color theme="6" tint="0.79998168889431442"/>
        <color theme="5" tint="0.39997558519241921"/>
      </colorScale>
    </cfRule>
  </conditionalFormatting>
  <conditionalFormatting sqref="A63:M65 D66:M70 D74:M75 E71:M73 D79:M80 H76:M78 D83:M83 K81:M82">
    <cfRule type="colorScale" priority="33">
      <colorScale>
        <cfvo type="min"/>
        <cfvo type="max"/>
        <color theme="6" tint="0.79998168889431442"/>
        <color theme="5" tint="0.39997558519241921"/>
      </colorScale>
    </cfRule>
  </conditionalFormatting>
  <conditionalFormatting sqref="A86:D86">
    <cfRule type="colorScale" priority="32">
      <colorScale>
        <cfvo type="min"/>
        <cfvo type="max"/>
        <color theme="6" tint="0.79998168889431442"/>
        <color theme="5" tint="0.39997558519241921"/>
      </colorScale>
    </cfRule>
  </conditionalFormatting>
  <conditionalFormatting sqref="B95:F95">
    <cfRule type="colorScale" priority="31">
      <colorScale>
        <cfvo type="min"/>
        <cfvo type="max"/>
        <color theme="6" tint="0.79998168889431442"/>
        <color theme="5" tint="0.39997558519241921"/>
      </colorScale>
    </cfRule>
  </conditionalFormatting>
  <conditionalFormatting sqref="A121:F121">
    <cfRule type="colorScale" priority="29">
      <colorScale>
        <cfvo type="min"/>
        <cfvo type="max"/>
        <color theme="6" tint="0.79998168889431442"/>
        <color theme="5" tint="0.39997558519241921"/>
      </colorScale>
    </cfRule>
  </conditionalFormatting>
  <conditionalFormatting sqref="A14:I14">
    <cfRule type="colorScale" priority="28">
      <colorScale>
        <cfvo type="min"/>
        <cfvo type="max"/>
        <color theme="6" tint="0.79998168889431442"/>
        <color theme="5" tint="0.39997558519241921"/>
      </colorScale>
    </cfRule>
  </conditionalFormatting>
  <conditionalFormatting sqref="C82:J82">
    <cfRule type="colorScale" priority="27">
      <colorScale>
        <cfvo type="min"/>
        <cfvo type="max"/>
        <color theme="6" tint="0.79998168889431442"/>
        <color theme="5" tint="0.39997558519241921"/>
      </colorScale>
    </cfRule>
  </conditionalFormatting>
  <conditionalFormatting sqref="A144:E144">
    <cfRule type="colorScale" priority="26">
      <colorScale>
        <cfvo type="min"/>
        <cfvo type="max"/>
        <color theme="6" tint="0.79998168889431442"/>
        <color theme="5" tint="0.39997558519241921"/>
      </colorScale>
    </cfRule>
  </conditionalFormatting>
  <conditionalFormatting sqref="A135:F137 D138:F140">
    <cfRule type="colorScale" priority="25">
      <colorScale>
        <cfvo type="min"/>
        <cfvo type="max"/>
        <color theme="6" tint="0.79998168889431442"/>
        <color theme="5" tint="0.39997558519241921"/>
      </colorScale>
    </cfRule>
  </conditionalFormatting>
  <conditionalFormatting sqref="A148:P148">
    <cfRule type="colorScale" priority="24">
      <colorScale>
        <cfvo type="min"/>
        <cfvo type="max"/>
        <color theme="6" tint="0.79998168889431442"/>
        <color theme="5" tint="0.39997558519241921"/>
      </colorScale>
    </cfRule>
  </conditionalFormatting>
  <conditionalFormatting sqref="A152:L152">
    <cfRule type="colorScale" priority="23">
      <colorScale>
        <cfvo type="min"/>
        <cfvo type="max"/>
        <color theme="6" tint="0.79998168889431442"/>
        <color theme="5" tint="0.39997558519241921"/>
      </colorScale>
    </cfRule>
  </conditionalFormatting>
  <conditionalFormatting sqref="A162:M162">
    <cfRule type="colorScale" priority="22">
      <colorScale>
        <cfvo type="min"/>
        <cfvo type="max"/>
        <color theme="6" tint="0.79998168889431442"/>
        <color theme="5" tint="0.39997558519241921"/>
      </colorScale>
    </cfRule>
  </conditionalFormatting>
  <conditionalFormatting sqref="B172:I172">
    <cfRule type="colorScale" priority="21">
      <colorScale>
        <cfvo type="min"/>
        <cfvo type="max"/>
        <color theme="6" tint="0.79998168889431442"/>
        <color theme="5" tint="0.39997558519241921"/>
      </colorScale>
    </cfRule>
  </conditionalFormatting>
  <conditionalFormatting sqref="B191:I191">
    <cfRule type="colorScale" priority="20">
      <colorScale>
        <cfvo type="min"/>
        <cfvo type="max"/>
        <color theme="6" tint="0.79998168889431442"/>
        <color theme="5" tint="0.39997558519241921"/>
      </colorScale>
    </cfRule>
  </conditionalFormatting>
  <conditionalFormatting sqref="C200:G200">
    <cfRule type="colorScale" priority="19">
      <colorScale>
        <cfvo type="min"/>
        <cfvo type="max"/>
        <color theme="6" tint="0.79998168889431442"/>
        <color theme="5" tint="0.39997558519241921"/>
      </colorScale>
    </cfRule>
  </conditionalFormatting>
  <conditionalFormatting sqref="D113:M115 K116:M116 D117:M118">
    <cfRule type="colorScale" priority="40">
      <colorScale>
        <cfvo type="min"/>
        <cfvo type="max"/>
        <color theme="6" tint="0.79998168889431442"/>
        <color theme="5" tint="0.39997558519241921"/>
      </colorScale>
    </cfRule>
  </conditionalFormatting>
  <conditionalFormatting sqref="B9:D9">
    <cfRule type="colorScale" priority="18">
      <colorScale>
        <cfvo type="min"/>
        <cfvo type="max"/>
        <color theme="6" tint="0.79998168889431442"/>
        <color theme="5" tint="0.39997558519241921"/>
      </colorScale>
    </cfRule>
  </conditionalFormatting>
  <conditionalFormatting sqref="B18:C18">
    <cfRule type="colorScale" priority="17">
      <colorScale>
        <cfvo type="min"/>
        <cfvo type="max"/>
        <color theme="6" tint="0.79998168889431442"/>
        <color theme="5" tint="0.39997558519241921"/>
      </colorScale>
    </cfRule>
  </conditionalFormatting>
  <conditionalFormatting sqref="B27:D27">
    <cfRule type="colorScale" priority="16">
      <colorScale>
        <cfvo type="min"/>
        <cfvo type="max"/>
        <color theme="6" tint="0.79998168889431442"/>
        <color theme="5" tint="0.39997558519241921"/>
      </colorScale>
    </cfRule>
  </conditionalFormatting>
  <conditionalFormatting sqref="C34:D34">
    <cfRule type="colorScale" priority="15">
      <colorScale>
        <cfvo type="min"/>
        <cfvo type="max"/>
        <color theme="6" tint="0.79998168889431442"/>
        <color theme="5" tint="0.39997558519241921"/>
      </colorScale>
    </cfRule>
  </conditionalFormatting>
  <conditionalFormatting sqref="C43:D43">
    <cfRule type="colorScale" priority="14">
      <colorScale>
        <cfvo type="min"/>
        <cfvo type="max"/>
        <color theme="6" tint="0.79998168889431442"/>
        <color theme="5" tint="0.39997558519241921"/>
      </colorScale>
    </cfRule>
  </conditionalFormatting>
  <conditionalFormatting sqref="B48:C48">
    <cfRule type="colorScale" priority="13">
      <colorScale>
        <cfvo type="min"/>
        <cfvo type="max"/>
        <color theme="6" tint="0.79998168889431442"/>
        <color theme="5" tint="0.39997558519241921"/>
      </colorScale>
    </cfRule>
  </conditionalFormatting>
  <conditionalFormatting sqref="B53:F53">
    <cfRule type="colorScale" priority="12">
      <colorScale>
        <cfvo type="min"/>
        <cfvo type="max"/>
        <color theme="6" tint="0.79998168889431442"/>
        <color theme="5" tint="0.39997558519241921"/>
      </colorScale>
    </cfRule>
  </conditionalFormatting>
  <conditionalFormatting sqref="B57:C57">
    <cfRule type="colorScale" priority="11">
      <colorScale>
        <cfvo type="min"/>
        <cfvo type="max"/>
        <color theme="6" tint="0.79998168889431442"/>
        <color theme="5" tint="0.39997558519241921"/>
      </colorScale>
    </cfRule>
  </conditionalFormatting>
  <conditionalFormatting sqref="B67:C67">
    <cfRule type="colorScale" priority="10">
      <colorScale>
        <cfvo type="min"/>
        <cfvo type="max"/>
        <color theme="6" tint="0.79998168889431442"/>
        <color theme="5" tint="0.39997558519241921"/>
      </colorScale>
    </cfRule>
  </conditionalFormatting>
  <conditionalFormatting sqref="C72:D72">
    <cfRule type="colorScale" priority="9">
      <colorScale>
        <cfvo type="min"/>
        <cfvo type="max"/>
        <color theme="6" tint="0.79998168889431442"/>
        <color theme="5" tint="0.39997558519241921"/>
      </colorScale>
    </cfRule>
  </conditionalFormatting>
  <conditionalFormatting sqref="D77:G77">
    <cfRule type="colorScale" priority="8">
      <colorScale>
        <cfvo type="min"/>
        <cfvo type="max"/>
        <color theme="6" tint="0.79998168889431442"/>
        <color theme="5" tint="0.39997558519241921"/>
      </colorScale>
    </cfRule>
  </conditionalFormatting>
  <conditionalFormatting sqref="B90:C90">
    <cfRule type="colorScale" priority="7">
      <colorScale>
        <cfvo type="min"/>
        <cfvo type="max"/>
        <color theme="6" tint="0.79998168889431442"/>
        <color theme="5" tint="0.39997558519241921"/>
      </colorScale>
    </cfRule>
  </conditionalFormatting>
  <conditionalFormatting sqref="B103:C103">
    <cfRule type="colorScale" priority="6">
      <colorScale>
        <cfvo type="min"/>
        <cfvo type="max"/>
        <color theme="6" tint="0.79998168889431442"/>
        <color theme="5" tint="0.39997558519241921"/>
      </colorScale>
    </cfRule>
  </conditionalFormatting>
  <conditionalFormatting sqref="C108:F108">
    <cfRule type="colorScale" priority="5">
      <colorScale>
        <cfvo type="min"/>
        <cfvo type="max"/>
        <color theme="6" tint="0.79998168889431442"/>
        <color theme="5" tint="0.39997558519241921"/>
      </colorScale>
    </cfRule>
  </conditionalFormatting>
  <conditionalFormatting sqref="B139:C139">
    <cfRule type="colorScale" priority="4">
      <colorScale>
        <cfvo type="min"/>
        <cfvo type="max"/>
        <color theme="6" tint="0.79998168889431442"/>
        <color theme="5" tint="0.39997558519241921"/>
      </colorScale>
    </cfRule>
  </conditionalFormatting>
  <conditionalFormatting sqref="B156:C156">
    <cfRule type="colorScale" priority="3">
      <colorScale>
        <cfvo type="min"/>
        <cfvo type="max"/>
        <color theme="6" tint="0.79998168889431442"/>
        <color theme="5" tint="0.39997558519241921"/>
      </colorScale>
    </cfRule>
  </conditionalFormatting>
  <conditionalFormatting sqref="B167:C167">
    <cfRule type="colorScale" priority="2">
      <colorScale>
        <cfvo type="min"/>
        <cfvo type="max"/>
        <color theme="6" tint="0.79998168889431442"/>
        <color theme="5" tint="0.39997558519241921"/>
      </colorScale>
    </cfRule>
  </conditionalFormatting>
  <conditionalFormatting sqref="C195:D195">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07"/>
  <sheetViews>
    <sheetView topLeftCell="A229" workbookViewId="0">
      <selection activeCell="C245" sqref="C245"/>
    </sheetView>
  </sheetViews>
  <sheetFormatPr defaultRowHeight="14.5" x14ac:dyDescent="0.35"/>
  <cols>
    <col min="1" max="1" width="32.54296875" customWidth="1"/>
    <col min="2" max="2" width="32.26953125" customWidth="1"/>
    <col min="3" max="3" width="15.1796875" customWidth="1"/>
    <col min="4" max="4" width="14.81640625" customWidth="1"/>
    <col min="5" max="5" width="22.90625" customWidth="1"/>
    <col min="6" max="6" width="26.6328125" customWidth="1"/>
    <col min="7" max="26" width="8.7265625" style="31"/>
  </cols>
  <sheetData>
    <row r="1" spans="1:6" ht="42" x14ac:dyDescent="0.35">
      <c r="A1" s="86" t="s">
        <v>2846</v>
      </c>
      <c r="B1" s="87" t="s">
        <v>2847</v>
      </c>
      <c r="C1" s="87" t="s">
        <v>2848</v>
      </c>
      <c r="D1" s="87" t="s">
        <v>2849</v>
      </c>
      <c r="E1" s="87" t="s">
        <v>2850</v>
      </c>
      <c r="F1" s="87" t="s">
        <v>2851</v>
      </c>
    </row>
    <row r="2" spans="1:6" x14ac:dyDescent="0.35">
      <c r="A2" s="107" t="s">
        <v>2852</v>
      </c>
      <c r="B2" s="108"/>
      <c r="C2" s="108"/>
      <c r="D2" s="108"/>
      <c r="E2" s="108"/>
      <c r="F2" s="109"/>
    </row>
    <row r="3" spans="1:6" x14ac:dyDescent="0.35">
      <c r="A3" s="7" t="s">
        <v>1189</v>
      </c>
      <c r="B3" s="7" t="s">
        <v>2833</v>
      </c>
      <c r="C3" s="7" t="s">
        <v>2853</v>
      </c>
      <c r="D3" s="7" t="s">
        <v>2833</v>
      </c>
      <c r="E3" s="7" t="s">
        <v>2854</v>
      </c>
      <c r="F3" s="7" t="s">
        <v>2855</v>
      </c>
    </row>
    <row r="4" spans="1:6" x14ac:dyDescent="0.35">
      <c r="A4" s="7" t="s">
        <v>1189</v>
      </c>
      <c r="B4" s="7" t="s">
        <v>2834</v>
      </c>
      <c r="C4" s="7" t="s">
        <v>2853</v>
      </c>
      <c r="D4" s="7" t="s">
        <v>2834</v>
      </c>
      <c r="E4" s="7" t="s">
        <v>2854</v>
      </c>
      <c r="F4" s="7" t="s">
        <v>2855</v>
      </c>
    </row>
    <row r="5" spans="1:6" x14ac:dyDescent="0.35">
      <c r="A5" s="7" t="s">
        <v>34</v>
      </c>
      <c r="B5" s="7" t="s">
        <v>1532</v>
      </c>
      <c r="C5" s="7">
        <v>1000</v>
      </c>
      <c r="D5" s="7" t="s">
        <v>2856</v>
      </c>
      <c r="E5" s="7" t="s">
        <v>2857</v>
      </c>
      <c r="F5" s="7" t="s">
        <v>2858</v>
      </c>
    </row>
    <row r="6" spans="1:6" x14ac:dyDescent="0.35">
      <c r="A6" s="7" t="s">
        <v>34</v>
      </c>
      <c r="B6" s="7" t="s">
        <v>1541</v>
      </c>
      <c r="C6" s="7">
        <v>1000</v>
      </c>
      <c r="D6" s="7" t="s">
        <v>2856</v>
      </c>
      <c r="E6" s="7" t="s">
        <v>2859</v>
      </c>
      <c r="F6" s="7" t="s">
        <v>2858</v>
      </c>
    </row>
    <row r="7" spans="1:6" x14ac:dyDescent="0.35">
      <c r="A7" s="7" t="s">
        <v>283</v>
      </c>
      <c r="B7" s="7" t="s">
        <v>1266</v>
      </c>
      <c r="C7" s="7" t="s">
        <v>1229</v>
      </c>
      <c r="D7" s="7" t="s">
        <v>2856</v>
      </c>
      <c r="E7" s="7" t="s">
        <v>2860</v>
      </c>
      <c r="F7" s="7" t="s">
        <v>2858</v>
      </c>
    </row>
    <row r="8" spans="1:6" x14ac:dyDescent="0.35">
      <c r="A8" s="7" t="s">
        <v>301</v>
      </c>
      <c r="B8" s="7" t="s">
        <v>1266</v>
      </c>
      <c r="C8" s="7" t="s">
        <v>1199</v>
      </c>
      <c r="D8" s="7" t="s">
        <v>2856</v>
      </c>
      <c r="E8" s="7" t="s">
        <v>2860</v>
      </c>
      <c r="F8" s="7" t="s">
        <v>2858</v>
      </c>
    </row>
    <row r="9" spans="1:6" x14ac:dyDescent="0.35">
      <c r="A9" s="7" t="s">
        <v>698</v>
      </c>
      <c r="B9" s="7" t="s">
        <v>1318</v>
      </c>
      <c r="C9" s="7">
        <v>119</v>
      </c>
      <c r="D9" s="7" t="s">
        <v>2856</v>
      </c>
      <c r="E9" s="7" t="s">
        <v>2861</v>
      </c>
      <c r="F9" s="7" t="s">
        <v>2858</v>
      </c>
    </row>
    <row r="10" spans="1:6" x14ac:dyDescent="0.35">
      <c r="A10" s="7" t="s">
        <v>698</v>
      </c>
      <c r="B10" s="7" t="s">
        <v>1433</v>
      </c>
      <c r="C10" s="7">
        <v>63</v>
      </c>
      <c r="D10" s="7" t="s">
        <v>2856</v>
      </c>
      <c r="E10" s="7" t="s">
        <v>2861</v>
      </c>
      <c r="F10" s="7" t="s">
        <v>2858</v>
      </c>
    </row>
    <row r="11" spans="1:6" x14ac:dyDescent="0.35">
      <c r="A11" s="7" t="s">
        <v>698</v>
      </c>
      <c r="B11" s="7" t="s">
        <v>1418</v>
      </c>
      <c r="C11" s="7">
        <v>40</v>
      </c>
      <c r="D11" s="7" t="s">
        <v>2856</v>
      </c>
      <c r="E11" s="7" t="s">
        <v>2861</v>
      </c>
      <c r="F11" s="7" t="s">
        <v>2858</v>
      </c>
    </row>
    <row r="12" spans="1:6" x14ac:dyDescent="0.35">
      <c r="A12" s="7" t="s">
        <v>719</v>
      </c>
      <c r="B12" s="7" t="s">
        <v>1330</v>
      </c>
      <c r="C12" s="7">
        <v>40</v>
      </c>
      <c r="D12" s="7" t="s">
        <v>2856</v>
      </c>
      <c r="E12" s="7" t="s">
        <v>2859</v>
      </c>
      <c r="F12" s="7" t="s">
        <v>2858</v>
      </c>
    </row>
    <row r="13" spans="1:6" x14ac:dyDescent="0.35">
      <c r="A13" s="7" t="s">
        <v>810</v>
      </c>
      <c r="B13" s="7" t="s">
        <v>1330</v>
      </c>
      <c r="C13" s="88">
        <v>25000</v>
      </c>
      <c r="D13" s="7" t="s">
        <v>2856</v>
      </c>
      <c r="E13" s="7" t="s">
        <v>2859</v>
      </c>
      <c r="F13" s="7" t="s">
        <v>2858</v>
      </c>
    </row>
    <row r="14" spans="1:6" x14ac:dyDescent="0.35">
      <c r="A14" s="7" t="s">
        <v>976</v>
      </c>
      <c r="B14" s="7" t="s">
        <v>1593</v>
      </c>
      <c r="C14" s="7">
        <v>1</v>
      </c>
      <c r="D14" s="7" t="s">
        <v>2856</v>
      </c>
      <c r="E14" s="7" t="s">
        <v>2859</v>
      </c>
      <c r="F14" s="7" t="s">
        <v>2858</v>
      </c>
    </row>
    <row r="15" spans="1:6" x14ac:dyDescent="0.35">
      <c r="A15" s="7" t="s">
        <v>1097</v>
      </c>
      <c r="B15" s="7" t="s">
        <v>1237</v>
      </c>
      <c r="C15" s="7">
        <v>5000</v>
      </c>
      <c r="D15" s="7" t="s">
        <v>2856</v>
      </c>
      <c r="E15" s="7" t="s">
        <v>2859</v>
      </c>
      <c r="F15" s="7" t="s">
        <v>2858</v>
      </c>
    </row>
    <row r="16" spans="1:6" x14ac:dyDescent="0.35">
      <c r="A16" s="7" t="s">
        <v>30</v>
      </c>
      <c r="B16" s="7" t="s">
        <v>1520</v>
      </c>
      <c r="C16" s="7">
        <v>0</v>
      </c>
      <c r="D16" s="7">
        <v>1</v>
      </c>
      <c r="E16" s="7" t="s">
        <v>2862</v>
      </c>
      <c r="F16" s="7" t="s">
        <v>2858</v>
      </c>
    </row>
    <row r="17" spans="1:6" x14ac:dyDescent="0.35">
      <c r="A17" s="7" t="s">
        <v>31</v>
      </c>
      <c r="B17" s="7" t="s">
        <v>1520</v>
      </c>
      <c r="C17" s="7">
        <v>1</v>
      </c>
      <c r="D17" s="7">
        <v>0</v>
      </c>
      <c r="E17" s="7" t="s">
        <v>2862</v>
      </c>
      <c r="F17" s="7" t="s">
        <v>2858</v>
      </c>
    </row>
    <row r="18" spans="1:6" x14ac:dyDescent="0.35">
      <c r="A18" s="7" t="s">
        <v>30</v>
      </c>
      <c r="B18" s="7" t="s">
        <v>1524</v>
      </c>
      <c r="C18" s="7">
        <v>0</v>
      </c>
      <c r="D18" s="7">
        <v>1</v>
      </c>
      <c r="E18" s="7" t="s">
        <v>2862</v>
      </c>
      <c r="F18" s="7" t="s">
        <v>2858</v>
      </c>
    </row>
    <row r="19" spans="1:6" x14ac:dyDescent="0.35">
      <c r="A19" s="7" t="s">
        <v>31</v>
      </c>
      <c r="B19" s="7" t="s">
        <v>1524</v>
      </c>
      <c r="C19" s="7">
        <v>1</v>
      </c>
      <c r="D19" s="7">
        <v>0</v>
      </c>
      <c r="E19" s="7" t="s">
        <v>2862</v>
      </c>
      <c r="F19" s="7" t="s">
        <v>2858</v>
      </c>
    </row>
    <row r="20" spans="1:6" x14ac:dyDescent="0.35">
      <c r="A20" s="7" t="s">
        <v>31</v>
      </c>
      <c r="B20" s="7" t="s">
        <v>1541</v>
      </c>
      <c r="C20" s="7">
        <v>1</v>
      </c>
      <c r="D20" s="7">
        <v>0</v>
      </c>
      <c r="E20" s="7" t="s">
        <v>2862</v>
      </c>
      <c r="F20" s="7" t="s">
        <v>2858</v>
      </c>
    </row>
    <row r="21" spans="1:6" x14ac:dyDescent="0.35">
      <c r="A21" s="7" t="s">
        <v>30</v>
      </c>
      <c r="B21" s="7" t="s">
        <v>1549</v>
      </c>
      <c r="C21" s="7">
        <v>0</v>
      </c>
      <c r="D21" s="7">
        <v>1</v>
      </c>
      <c r="E21" s="7" t="s">
        <v>2862</v>
      </c>
      <c r="F21" s="7" t="s">
        <v>2858</v>
      </c>
    </row>
    <row r="22" spans="1:6" x14ac:dyDescent="0.35">
      <c r="A22" s="7" t="s">
        <v>31</v>
      </c>
      <c r="B22" s="7" t="s">
        <v>1549</v>
      </c>
      <c r="C22" s="7">
        <v>1</v>
      </c>
      <c r="D22" s="7">
        <v>0</v>
      </c>
      <c r="E22" s="7" t="s">
        <v>2862</v>
      </c>
      <c r="F22" s="7" t="s">
        <v>2858</v>
      </c>
    </row>
    <row r="23" spans="1:6" x14ac:dyDescent="0.35">
      <c r="A23" s="7" t="s">
        <v>22</v>
      </c>
      <c r="B23" s="7" t="s">
        <v>1558</v>
      </c>
      <c r="C23" s="7" t="s">
        <v>2863</v>
      </c>
      <c r="D23" s="7" t="s">
        <v>1596</v>
      </c>
      <c r="E23" s="7" t="s">
        <v>2864</v>
      </c>
      <c r="F23" s="7" t="s">
        <v>2858</v>
      </c>
    </row>
    <row r="24" spans="1:6" x14ac:dyDescent="0.35">
      <c r="A24" s="7" t="s">
        <v>31</v>
      </c>
      <c r="B24" s="7" t="s">
        <v>1558</v>
      </c>
      <c r="C24" s="7">
        <v>1</v>
      </c>
      <c r="D24" s="7">
        <v>0</v>
      </c>
      <c r="E24" s="7" t="s">
        <v>2864</v>
      </c>
      <c r="F24" s="7" t="s">
        <v>2858</v>
      </c>
    </row>
    <row r="25" spans="1:6" x14ac:dyDescent="0.35">
      <c r="A25" s="7" t="s">
        <v>22</v>
      </c>
      <c r="B25" s="7" t="s">
        <v>2865</v>
      </c>
      <c r="C25" s="7" t="s">
        <v>2863</v>
      </c>
      <c r="D25" s="7" t="s">
        <v>1596</v>
      </c>
      <c r="E25" s="7" t="s">
        <v>2864</v>
      </c>
      <c r="F25" s="7" t="s">
        <v>2858</v>
      </c>
    </row>
    <row r="26" spans="1:6" x14ac:dyDescent="0.35">
      <c r="A26" s="7" t="s">
        <v>31</v>
      </c>
      <c r="B26" s="7" t="s">
        <v>2865</v>
      </c>
      <c r="C26" s="7">
        <v>1</v>
      </c>
      <c r="D26" s="7">
        <v>0</v>
      </c>
      <c r="E26" s="7" t="s">
        <v>2864</v>
      </c>
      <c r="F26" s="7" t="s">
        <v>2858</v>
      </c>
    </row>
    <row r="27" spans="1:6" x14ac:dyDescent="0.35">
      <c r="A27" s="7" t="s">
        <v>22</v>
      </c>
      <c r="B27" s="7" t="s">
        <v>2866</v>
      </c>
      <c r="C27" s="7" t="s">
        <v>2863</v>
      </c>
      <c r="D27" s="7" t="s">
        <v>1596</v>
      </c>
      <c r="E27" s="7" t="s">
        <v>2864</v>
      </c>
      <c r="F27" s="7" t="s">
        <v>2858</v>
      </c>
    </row>
    <row r="28" spans="1:6" x14ac:dyDescent="0.35">
      <c r="A28" s="7" t="s">
        <v>31</v>
      </c>
      <c r="B28" s="7" t="s">
        <v>2866</v>
      </c>
      <c r="C28" s="7">
        <v>1</v>
      </c>
      <c r="D28" s="7">
        <v>0</v>
      </c>
      <c r="E28" s="7" t="s">
        <v>2864</v>
      </c>
      <c r="F28" s="7" t="s">
        <v>2858</v>
      </c>
    </row>
    <row r="29" spans="1:6" x14ac:dyDescent="0.35">
      <c r="A29" s="7" t="s">
        <v>22</v>
      </c>
      <c r="B29" s="7" t="s">
        <v>2867</v>
      </c>
      <c r="C29" s="7" t="s">
        <v>2863</v>
      </c>
      <c r="D29" s="7" t="s">
        <v>1596</v>
      </c>
      <c r="E29" s="7" t="s">
        <v>2864</v>
      </c>
      <c r="F29" s="7" t="s">
        <v>2858</v>
      </c>
    </row>
    <row r="30" spans="1:6" x14ac:dyDescent="0.35">
      <c r="A30" s="7" t="s">
        <v>31</v>
      </c>
      <c r="B30" s="7" t="s">
        <v>2867</v>
      </c>
      <c r="C30" s="7">
        <v>1</v>
      </c>
      <c r="D30" s="7">
        <v>0</v>
      </c>
      <c r="E30" s="7" t="s">
        <v>2864</v>
      </c>
      <c r="F30" s="7" t="s">
        <v>2858</v>
      </c>
    </row>
    <row r="31" spans="1:6" x14ac:dyDescent="0.35">
      <c r="A31" s="7" t="s">
        <v>68</v>
      </c>
      <c r="B31" s="7" t="s">
        <v>1367</v>
      </c>
      <c r="C31" s="7">
        <v>1</v>
      </c>
      <c r="D31" s="7">
        <v>0</v>
      </c>
      <c r="E31" s="7" t="s">
        <v>2862</v>
      </c>
      <c r="F31" s="7" t="s">
        <v>2858</v>
      </c>
    </row>
    <row r="32" spans="1:6" x14ac:dyDescent="0.35">
      <c r="A32" s="7" t="s">
        <v>80</v>
      </c>
      <c r="B32" s="7" t="s">
        <v>2865</v>
      </c>
      <c r="C32" s="7">
        <v>1</v>
      </c>
      <c r="D32" s="7">
        <v>0</v>
      </c>
      <c r="E32" s="7" t="s">
        <v>2862</v>
      </c>
      <c r="F32" s="7" t="s">
        <v>2858</v>
      </c>
    </row>
    <row r="33" spans="1:6" x14ac:dyDescent="0.35">
      <c r="A33" s="7" t="s">
        <v>79</v>
      </c>
      <c r="B33" s="7" t="s">
        <v>2865</v>
      </c>
      <c r="C33" s="7">
        <v>0</v>
      </c>
      <c r="D33" s="7">
        <v>1</v>
      </c>
      <c r="E33" s="7" t="s">
        <v>2862</v>
      </c>
      <c r="F33" s="7" t="s">
        <v>2858</v>
      </c>
    </row>
    <row r="34" spans="1:6" x14ac:dyDescent="0.35">
      <c r="A34" s="7" t="s">
        <v>80</v>
      </c>
      <c r="B34" s="7" t="s">
        <v>2866</v>
      </c>
      <c r="C34" s="7">
        <v>1</v>
      </c>
      <c r="D34" s="7">
        <v>0</v>
      </c>
      <c r="E34" s="7" t="s">
        <v>2862</v>
      </c>
      <c r="F34" s="7" t="s">
        <v>2858</v>
      </c>
    </row>
    <row r="35" spans="1:6" x14ac:dyDescent="0.35">
      <c r="A35" s="7" t="s">
        <v>79</v>
      </c>
      <c r="B35" s="7" t="s">
        <v>2866</v>
      </c>
      <c r="C35" s="7">
        <v>0</v>
      </c>
      <c r="D35" s="7">
        <v>1</v>
      </c>
      <c r="E35" s="7" t="s">
        <v>2862</v>
      </c>
      <c r="F35" s="7" t="s">
        <v>2858</v>
      </c>
    </row>
    <row r="36" spans="1:6" x14ac:dyDescent="0.35">
      <c r="A36" s="7" t="s">
        <v>80</v>
      </c>
      <c r="B36" s="7" t="s">
        <v>2867</v>
      </c>
      <c r="C36" s="7">
        <v>1</v>
      </c>
      <c r="D36" s="7">
        <v>0</v>
      </c>
      <c r="E36" s="7" t="s">
        <v>2862</v>
      </c>
      <c r="F36" s="7" t="s">
        <v>2858</v>
      </c>
    </row>
    <row r="37" spans="1:6" x14ac:dyDescent="0.35">
      <c r="A37" s="7" t="s">
        <v>117</v>
      </c>
      <c r="B37" s="7" t="s">
        <v>2865</v>
      </c>
      <c r="C37" s="7">
        <v>1</v>
      </c>
      <c r="D37" s="7">
        <v>0</v>
      </c>
      <c r="E37" s="7" t="s">
        <v>2862</v>
      </c>
      <c r="F37" s="7" t="s">
        <v>2858</v>
      </c>
    </row>
    <row r="38" spans="1:6" x14ac:dyDescent="0.35">
      <c r="A38" s="7" t="s">
        <v>116</v>
      </c>
      <c r="B38" s="7" t="s">
        <v>2865</v>
      </c>
      <c r="C38" s="7">
        <v>0</v>
      </c>
      <c r="D38" s="7">
        <v>1</v>
      </c>
      <c r="E38" s="7" t="s">
        <v>2862</v>
      </c>
      <c r="F38" s="7" t="s">
        <v>2858</v>
      </c>
    </row>
    <row r="39" spans="1:6" x14ac:dyDescent="0.35">
      <c r="A39" s="7" t="s">
        <v>113</v>
      </c>
      <c r="B39" s="7" t="s">
        <v>2865</v>
      </c>
      <c r="C39" s="7" t="s">
        <v>1197</v>
      </c>
      <c r="D39" s="7" t="s">
        <v>1221</v>
      </c>
      <c r="E39" s="7" t="s">
        <v>2862</v>
      </c>
      <c r="F39" s="7" t="s">
        <v>2858</v>
      </c>
    </row>
    <row r="40" spans="1:6" x14ac:dyDescent="0.35">
      <c r="A40" s="7" t="s">
        <v>117</v>
      </c>
      <c r="B40" s="7" t="s">
        <v>2866</v>
      </c>
      <c r="C40" s="7">
        <v>1</v>
      </c>
      <c r="D40" s="7">
        <v>0</v>
      </c>
      <c r="E40" s="7" t="s">
        <v>2862</v>
      </c>
      <c r="F40" s="7" t="s">
        <v>2858</v>
      </c>
    </row>
    <row r="41" spans="1:6" x14ac:dyDescent="0.35">
      <c r="A41" s="7" t="s">
        <v>116</v>
      </c>
      <c r="B41" s="7" t="s">
        <v>2866</v>
      </c>
      <c r="C41" s="7">
        <v>0</v>
      </c>
      <c r="D41" s="7">
        <v>1</v>
      </c>
      <c r="E41" s="7" t="s">
        <v>2862</v>
      </c>
      <c r="F41" s="7" t="s">
        <v>2858</v>
      </c>
    </row>
    <row r="42" spans="1:6" x14ac:dyDescent="0.35">
      <c r="A42" s="7" t="s">
        <v>113</v>
      </c>
      <c r="B42" s="7" t="s">
        <v>2866</v>
      </c>
      <c r="C42" s="7" t="s">
        <v>1197</v>
      </c>
      <c r="D42" s="7" t="s">
        <v>1221</v>
      </c>
      <c r="E42" s="7" t="s">
        <v>2862</v>
      </c>
      <c r="F42" s="7" t="s">
        <v>2858</v>
      </c>
    </row>
    <row r="43" spans="1:6" x14ac:dyDescent="0.35">
      <c r="A43" s="7" t="s">
        <v>117</v>
      </c>
      <c r="B43" s="7" t="s">
        <v>1571</v>
      </c>
      <c r="C43" s="7">
        <v>1</v>
      </c>
      <c r="D43" s="7">
        <v>0</v>
      </c>
      <c r="E43" s="7" t="s">
        <v>2862</v>
      </c>
      <c r="F43" s="7" t="s">
        <v>2858</v>
      </c>
    </row>
    <row r="44" spans="1:6" x14ac:dyDescent="0.35">
      <c r="A44" s="7" t="s">
        <v>114</v>
      </c>
      <c r="B44" s="7" t="s">
        <v>1571</v>
      </c>
      <c r="C44" s="7">
        <v>0</v>
      </c>
      <c r="D44" s="7">
        <v>1</v>
      </c>
      <c r="E44" s="7" t="s">
        <v>2862</v>
      </c>
      <c r="F44" s="7" t="s">
        <v>2858</v>
      </c>
    </row>
    <row r="45" spans="1:6" x14ac:dyDescent="0.35">
      <c r="A45" s="7" t="s">
        <v>113</v>
      </c>
      <c r="B45" s="7" t="s">
        <v>1571</v>
      </c>
      <c r="C45" s="7" t="s">
        <v>1197</v>
      </c>
      <c r="D45" s="7" t="s">
        <v>1599</v>
      </c>
      <c r="E45" s="7" t="s">
        <v>2862</v>
      </c>
      <c r="F45" s="7" t="s">
        <v>2858</v>
      </c>
    </row>
    <row r="46" spans="1:6" x14ac:dyDescent="0.35">
      <c r="A46" s="7" t="s">
        <v>117</v>
      </c>
      <c r="B46" s="7" t="s">
        <v>2867</v>
      </c>
      <c r="C46" s="7">
        <v>1</v>
      </c>
      <c r="D46" s="7">
        <v>0</v>
      </c>
      <c r="E46" s="7" t="s">
        <v>2862</v>
      </c>
      <c r="F46" s="7" t="s">
        <v>2858</v>
      </c>
    </row>
    <row r="47" spans="1:6" x14ac:dyDescent="0.35">
      <c r="A47" s="7" t="s">
        <v>116</v>
      </c>
      <c r="B47" s="7" t="s">
        <v>2867</v>
      </c>
      <c r="C47" s="7">
        <v>0</v>
      </c>
      <c r="D47" s="7">
        <v>1</v>
      </c>
      <c r="E47" s="7" t="s">
        <v>2862</v>
      </c>
      <c r="F47" s="7" t="s">
        <v>2858</v>
      </c>
    </row>
    <row r="48" spans="1:6" x14ac:dyDescent="0.35">
      <c r="A48" s="7" t="s">
        <v>113</v>
      </c>
      <c r="B48" s="7" t="s">
        <v>2867</v>
      </c>
      <c r="C48" s="7" t="s">
        <v>1197</v>
      </c>
      <c r="D48" s="7" t="s">
        <v>1221</v>
      </c>
      <c r="E48" s="7" t="s">
        <v>2862</v>
      </c>
      <c r="F48" s="7" t="s">
        <v>2858</v>
      </c>
    </row>
    <row r="49" spans="1:6" x14ac:dyDescent="0.35">
      <c r="A49" s="7" t="s">
        <v>120</v>
      </c>
      <c r="B49" s="7" t="s">
        <v>1495</v>
      </c>
      <c r="C49" s="7" t="s">
        <v>1197</v>
      </c>
      <c r="D49" s="7" t="s">
        <v>1596</v>
      </c>
      <c r="E49" s="7" t="s">
        <v>2864</v>
      </c>
      <c r="F49" s="7" t="s">
        <v>2858</v>
      </c>
    </row>
    <row r="50" spans="1:6" x14ac:dyDescent="0.35">
      <c r="A50" s="7" t="s">
        <v>132</v>
      </c>
      <c r="B50" s="7" t="s">
        <v>1495</v>
      </c>
      <c r="C50" s="7">
        <v>1</v>
      </c>
      <c r="D50" s="7">
        <v>0</v>
      </c>
      <c r="E50" s="7" t="s">
        <v>2864</v>
      </c>
      <c r="F50" s="7" t="s">
        <v>2858</v>
      </c>
    </row>
    <row r="51" spans="1:6" x14ac:dyDescent="0.35">
      <c r="A51" s="7" t="s">
        <v>146</v>
      </c>
      <c r="B51" s="7" t="s">
        <v>2865</v>
      </c>
      <c r="C51" s="7">
        <v>1</v>
      </c>
      <c r="D51" s="7">
        <v>0</v>
      </c>
      <c r="E51" s="7" t="s">
        <v>2862</v>
      </c>
      <c r="F51" s="7" t="s">
        <v>2858</v>
      </c>
    </row>
    <row r="52" spans="1:6" x14ac:dyDescent="0.35">
      <c r="A52" s="7" t="s">
        <v>146</v>
      </c>
      <c r="B52" s="7" t="s">
        <v>2866</v>
      </c>
      <c r="C52" s="7">
        <v>1</v>
      </c>
      <c r="D52" s="7">
        <v>0</v>
      </c>
      <c r="E52" s="7" t="s">
        <v>2862</v>
      </c>
      <c r="F52" s="7" t="s">
        <v>2858</v>
      </c>
    </row>
    <row r="53" spans="1:6" x14ac:dyDescent="0.35">
      <c r="A53" s="7" t="s">
        <v>146</v>
      </c>
      <c r="B53" s="7" t="s">
        <v>2867</v>
      </c>
      <c r="C53" s="7">
        <v>1</v>
      </c>
      <c r="D53" s="7">
        <v>0</v>
      </c>
      <c r="E53" s="7" t="s">
        <v>2862</v>
      </c>
      <c r="F53" s="7" t="s">
        <v>2858</v>
      </c>
    </row>
    <row r="54" spans="1:6" x14ac:dyDescent="0.35">
      <c r="A54" s="7" t="s">
        <v>156</v>
      </c>
      <c r="B54" s="7" t="s">
        <v>1485</v>
      </c>
      <c r="C54" s="7">
        <v>1</v>
      </c>
      <c r="D54" s="7">
        <v>0</v>
      </c>
      <c r="E54" s="7" t="s">
        <v>2864</v>
      </c>
      <c r="F54" s="7" t="s">
        <v>2858</v>
      </c>
    </row>
    <row r="55" spans="1:6" x14ac:dyDescent="0.35">
      <c r="A55" s="7" t="s">
        <v>68</v>
      </c>
      <c r="B55" s="7" t="s">
        <v>1379</v>
      </c>
      <c r="C55" s="7">
        <v>1</v>
      </c>
      <c r="D55" s="7">
        <v>0</v>
      </c>
      <c r="E55" s="7" t="s">
        <v>2864</v>
      </c>
      <c r="F55" s="7" t="s">
        <v>2858</v>
      </c>
    </row>
    <row r="56" spans="1:6" x14ac:dyDescent="0.35">
      <c r="A56" s="7" t="s">
        <v>132</v>
      </c>
      <c r="B56" s="7" t="s">
        <v>1558</v>
      </c>
      <c r="C56" s="7">
        <v>1</v>
      </c>
      <c r="D56" s="7">
        <v>0</v>
      </c>
      <c r="E56" s="7" t="s">
        <v>2864</v>
      </c>
      <c r="F56" s="7" t="s">
        <v>2858</v>
      </c>
    </row>
    <row r="57" spans="1:6" x14ac:dyDescent="0.35">
      <c r="A57" s="7" t="s">
        <v>194</v>
      </c>
      <c r="B57" s="7" t="s">
        <v>1495</v>
      </c>
      <c r="C57" s="7">
        <v>1</v>
      </c>
      <c r="D57" s="7">
        <v>0</v>
      </c>
      <c r="E57" s="7" t="s">
        <v>2864</v>
      </c>
      <c r="F57" s="7" t="s">
        <v>2858</v>
      </c>
    </row>
    <row r="58" spans="1:6" x14ac:dyDescent="0.35">
      <c r="A58" s="7" t="s">
        <v>674</v>
      </c>
      <c r="B58" s="7" t="s">
        <v>1418</v>
      </c>
      <c r="C58" s="7" t="s">
        <v>1197</v>
      </c>
      <c r="D58" s="7" t="s">
        <v>1221</v>
      </c>
      <c r="E58" s="7" t="s">
        <v>2864</v>
      </c>
      <c r="F58" s="7" t="s">
        <v>2858</v>
      </c>
    </row>
    <row r="59" spans="1:6" x14ac:dyDescent="0.35">
      <c r="A59" s="7" t="s">
        <v>682</v>
      </c>
      <c r="B59" s="7" t="s">
        <v>1418</v>
      </c>
      <c r="C59" s="7">
        <v>0</v>
      </c>
      <c r="D59" s="7">
        <v>1</v>
      </c>
      <c r="E59" s="7" t="s">
        <v>2864</v>
      </c>
      <c r="F59" s="7" t="s">
        <v>2858</v>
      </c>
    </row>
    <row r="60" spans="1:6" x14ac:dyDescent="0.35">
      <c r="A60" s="7" t="s">
        <v>683</v>
      </c>
      <c r="B60" s="7" t="s">
        <v>1418</v>
      </c>
      <c r="C60" s="7">
        <v>1</v>
      </c>
      <c r="D60" s="7">
        <v>0</v>
      </c>
      <c r="E60" s="7" t="s">
        <v>2864</v>
      </c>
      <c r="F60" s="7" t="s">
        <v>2858</v>
      </c>
    </row>
    <row r="61" spans="1:6" x14ac:dyDescent="0.35">
      <c r="A61" s="7" t="s">
        <v>718</v>
      </c>
      <c r="B61" s="7" t="s">
        <v>1287</v>
      </c>
      <c r="C61" s="7">
        <v>18</v>
      </c>
      <c r="D61" s="7">
        <v>6</v>
      </c>
      <c r="E61" s="7" t="s">
        <v>2862</v>
      </c>
      <c r="F61" s="7" t="s">
        <v>2858</v>
      </c>
    </row>
    <row r="62" spans="1:6" x14ac:dyDescent="0.35">
      <c r="A62" s="7" t="s">
        <v>719</v>
      </c>
      <c r="B62" s="7" t="s">
        <v>1287</v>
      </c>
      <c r="C62" s="7">
        <v>6</v>
      </c>
      <c r="D62" s="7">
        <v>18</v>
      </c>
      <c r="E62" s="7" t="s">
        <v>2862</v>
      </c>
      <c r="F62" s="7" t="s">
        <v>2858</v>
      </c>
    </row>
    <row r="63" spans="1:6" x14ac:dyDescent="0.35">
      <c r="A63" s="7" t="s">
        <v>718</v>
      </c>
      <c r="B63" s="7" t="s">
        <v>1301</v>
      </c>
      <c r="C63" s="7">
        <v>30</v>
      </c>
      <c r="D63" s="7">
        <v>18</v>
      </c>
      <c r="E63" s="7" t="s">
        <v>2862</v>
      </c>
      <c r="F63" s="7" t="s">
        <v>2858</v>
      </c>
    </row>
    <row r="64" spans="1:6" x14ac:dyDescent="0.35">
      <c r="A64" s="7" t="s">
        <v>719</v>
      </c>
      <c r="B64" s="7" t="s">
        <v>1301</v>
      </c>
      <c r="C64" s="7">
        <v>18</v>
      </c>
      <c r="D64" s="7">
        <v>30</v>
      </c>
      <c r="E64" s="7" t="s">
        <v>2862</v>
      </c>
      <c r="F64" s="7" t="s">
        <v>2858</v>
      </c>
    </row>
    <row r="65" spans="1:6" x14ac:dyDescent="0.35">
      <c r="A65" s="7" t="s">
        <v>718</v>
      </c>
      <c r="B65" s="7" t="s">
        <v>1330</v>
      </c>
      <c r="C65" s="7">
        <v>40</v>
      </c>
      <c r="D65" s="7">
        <v>18</v>
      </c>
      <c r="E65" s="7" t="s">
        <v>2862</v>
      </c>
      <c r="F65" s="7" t="s">
        <v>2858</v>
      </c>
    </row>
    <row r="66" spans="1:6" x14ac:dyDescent="0.35">
      <c r="A66" s="7" t="s">
        <v>719</v>
      </c>
      <c r="B66" s="7" t="s">
        <v>1330</v>
      </c>
      <c r="C66" s="7">
        <v>18</v>
      </c>
      <c r="D66" s="7">
        <v>40</v>
      </c>
      <c r="E66" s="7" t="s">
        <v>2862</v>
      </c>
      <c r="F66" s="7" t="s">
        <v>2858</v>
      </c>
    </row>
    <row r="67" spans="1:6" x14ac:dyDescent="0.35">
      <c r="A67" s="7" t="s">
        <v>718</v>
      </c>
      <c r="B67" s="7" t="s">
        <v>1354</v>
      </c>
      <c r="C67" s="7">
        <v>18</v>
      </c>
      <c r="D67" s="7">
        <v>6</v>
      </c>
      <c r="E67" s="7" t="s">
        <v>2862</v>
      </c>
      <c r="F67" s="7" t="s">
        <v>2858</v>
      </c>
    </row>
    <row r="68" spans="1:6" x14ac:dyDescent="0.35">
      <c r="A68" s="7" t="s">
        <v>719</v>
      </c>
      <c r="B68" s="7" t="s">
        <v>1354</v>
      </c>
      <c r="C68" s="7">
        <v>6</v>
      </c>
      <c r="D68" s="7">
        <v>18</v>
      </c>
      <c r="E68" s="7" t="s">
        <v>2862</v>
      </c>
      <c r="F68" s="7" t="s">
        <v>2858</v>
      </c>
    </row>
    <row r="69" spans="1:6" x14ac:dyDescent="0.35">
      <c r="A69" s="7" t="s">
        <v>718</v>
      </c>
      <c r="B69" s="7" t="s">
        <v>1388</v>
      </c>
      <c r="C69" s="7">
        <v>5</v>
      </c>
      <c r="D69" s="7">
        <v>15</v>
      </c>
      <c r="E69" s="7" t="s">
        <v>2862</v>
      </c>
      <c r="F69" s="7" t="s">
        <v>2858</v>
      </c>
    </row>
    <row r="70" spans="1:6" x14ac:dyDescent="0.35">
      <c r="A70" s="7" t="s">
        <v>719</v>
      </c>
      <c r="B70" s="7" t="s">
        <v>1388</v>
      </c>
      <c r="C70" s="7">
        <v>15</v>
      </c>
      <c r="D70" s="7">
        <v>5</v>
      </c>
      <c r="E70" s="7" t="s">
        <v>2862</v>
      </c>
      <c r="F70" s="7" t="s">
        <v>2858</v>
      </c>
    </row>
    <row r="71" spans="1:6" x14ac:dyDescent="0.35">
      <c r="A71" s="7" t="s">
        <v>718</v>
      </c>
      <c r="B71" s="7" t="s">
        <v>1406</v>
      </c>
      <c r="C71" s="7">
        <v>22</v>
      </c>
      <c r="D71" s="7">
        <v>4</v>
      </c>
      <c r="E71" s="7" t="s">
        <v>2862</v>
      </c>
      <c r="F71" s="7" t="s">
        <v>2858</v>
      </c>
    </row>
    <row r="72" spans="1:6" x14ac:dyDescent="0.35">
      <c r="A72" s="7" t="s">
        <v>719</v>
      </c>
      <c r="B72" s="7" t="s">
        <v>1406</v>
      </c>
      <c r="C72" s="7">
        <v>4</v>
      </c>
      <c r="D72" s="7">
        <v>22</v>
      </c>
      <c r="E72" s="7" t="s">
        <v>2862</v>
      </c>
      <c r="F72" s="7" t="s">
        <v>2858</v>
      </c>
    </row>
    <row r="73" spans="1:6" x14ac:dyDescent="0.35">
      <c r="A73" s="7" t="s">
        <v>730</v>
      </c>
      <c r="B73" s="7" t="s">
        <v>1287</v>
      </c>
      <c r="C73" s="7" t="s">
        <v>2868</v>
      </c>
      <c r="D73" s="7" t="s">
        <v>1600</v>
      </c>
      <c r="E73" s="7" t="s">
        <v>2862</v>
      </c>
      <c r="F73" s="7" t="s">
        <v>2858</v>
      </c>
    </row>
    <row r="74" spans="1:6" x14ac:dyDescent="0.35">
      <c r="A74" s="7" t="s">
        <v>733</v>
      </c>
      <c r="B74" s="7" t="s">
        <v>1287</v>
      </c>
      <c r="C74" s="7">
        <v>0</v>
      </c>
      <c r="D74" s="7">
        <v>1</v>
      </c>
      <c r="E74" s="7" t="s">
        <v>2862</v>
      </c>
      <c r="F74" s="7" t="s">
        <v>2858</v>
      </c>
    </row>
    <row r="75" spans="1:6" x14ac:dyDescent="0.35">
      <c r="A75" s="7" t="s">
        <v>2869</v>
      </c>
      <c r="B75" s="7" t="s">
        <v>1287</v>
      </c>
      <c r="C75" s="7">
        <v>1</v>
      </c>
      <c r="D75" s="7">
        <v>0</v>
      </c>
      <c r="E75" s="7" t="s">
        <v>2862</v>
      </c>
      <c r="F75" s="7" t="s">
        <v>2858</v>
      </c>
    </row>
    <row r="76" spans="1:6" x14ac:dyDescent="0.35">
      <c r="A76" s="7" t="s">
        <v>730</v>
      </c>
      <c r="B76" s="7" t="s">
        <v>1345</v>
      </c>
      <c r="C76" s="7" t="s">
        <v>1324</v>
      </c>
      <c r="D76" s="7" t="s">
        <v>2870</v>
      </c>
      <c r="E76" s="7" t="s">
        <v>2862</v>
      </c>
      <c r="F76" s="7" t="s">
        <v>2858</v>
      </c>
    </row>
    <row r="77" spans="1:6" x14ac:dyDescent="0.35">
      <c r="A77" s="7" t="s">
        <v>733</v>
      </c>
      <c r="B77" s="7" t="s">
        <v>1345</v>
      </c>
      <c r="C77" s="7">
        <v>0</v>
      </c>
      <c r="D77" s="7">
        <v>1</v>
      </c>
      <c r="E77" s="7" t="s">
        <v>2862</v>
      </c>
      <c r="F77" s="7" t="s">
        <v>2858</v>
      </c>
    </row>
    <row r="78" spans="1:6" x14ac:dyDescent="0.35">
      <c r="A78" s="7" t="s">
        <v>2869</v>
      </c>
      <c r="B78" s="7" t="s">
        <v>1345</v>
      </c>
      <c r="C78" s="7">
        <v>1</v>
      </c>
      <c r="D78" s="7">
        <v>0</v>
      </c>
      <c r="E78" s="7" t="s">
        <v>2862</v>
      </c>
      <c r="F78" s="7" t="s">
        <v>2858</v>
      </c>
    </row>
    <row r="79" spans="1:6" x14ac:dyDescent="0.35">
      <c r="A79" s="7" t="s">
        <v>817</v>
      </c>
      <c r="B79" s="7" t="s">
        <v>1318</v>
      </c>
      <c r="C79" s="7">
        <v>1</v>
      </c>
      <c r="D79" s="7">
        <v>0</v>
      </c>
      <c r="E79" s="7" t="s">
        <v>2864</v>
      </c>
      <c r="F79" s="7" t="s">
        <v>2858</v>
      </c>
    </row>
    <row r="80" spans="1:6" x14ac:dyDescent="0.35">
      <c r="A80" s="7" t="s">
        <v>842</v>
      </c>
      <c r="B80" s="7" t="s">
        <v>1318</v>
      </c>
      <c r="C80" s="7" t="s">
        <v>1197</v>
      </c>
      <c r="D80" s="7" t="s">
        <v>1601</v>
      </c>
      <c r="E80" s="7" t="s">
        <v>2862</v>
      </c>
      <c r="F80" s="7" t="s">
        <v>2858</v>
      </c>
    </row>
    <row r="81" spans="1:6" x14ac:dyDescent="0.35">
      <c r="A81" s="7" t="s">
        <v>846</v>
      </c>
      <c r="B81" s="7" t="s">
        <v>1318</v>
      </c>
      <c r="C81" s="7">
        <v>1</v>
      </c>
      <c r="D81" s="7">
        <v>0</v>
      </c>
      <c r="E81" s="7" t="s">
        <v>2862</v>
      </c>
      <c r="F81" s="7" t="s">
        <v>2858</v>
      </c>
    </row>
    <row r="82" spans="1:6" x14ac:dyDescent="0.35">
      <c r="A82" s="7" t="s">
        <v>847</v>
      </c>
      <c r="B82" s="7" t="s">
        <v>1318</v>
      </c>
      <c r="C82" s="7">
        <v>0</v>
      </c>
      <c r="D82" s="7">
        <v>1</v>
      </c>
      <c r="E82" s="7" t="s">
        <v>2862</v>
      </c>
      <c r="F82" s="7" t="s">
        <v>2858</v>
      </c>
    </row>
    <row r="83" spans="1:6" x14ac:dyDescent="0.35">
      <c r="A83" s="7" t="s">
        <v>1012</v>
      </c>
      <c r="B83" s="7" t="s">
        <v>1237</v>
      </c>
      <c r="C83" s="7">
        <v>1</v>
      </c>
      <c r="D83" s="7">
        <v>0</v>
      </c>
      <c r="E83" s="7" t="s">
        <v>2864</v>
      </c>
      <c r="F83" s="7" t="s">
        <v>2858</v>
      </c>
    </row>
    <row r="84" spans="1:6" x14ac:dyDescent="0.35">
      <c r="A84" s="7" t="s">
        <v>1054</v>
      </c>
      <c r="B84" s="7" t="s">
        <v>1593</v>
      </c>
      <c r="C84" s="7">
        <v>1</v>
      </c>
      <c r="D84" s="7">
        <v>0</v>
      </c>
      <c r="E84" s="7" t="s">
        <v>2862</v>
      </c>
      <c r="F84" s="7" t="s">
        <v>2858</v>
      </c>
    </row>
    <row r="85" spans="1:6" x14ac:dyDescent="0.35">
      <c r="A85" s="7" t="s">
        <v>1051</v>
      </c>
      <c r="B85" s="7" t="s">
        <v>1593</v>
      </c>
      <c r="C85" s="7">
        <v>0</v>
      </c>
      <c r="D85" s="7">
        <v>1</v>
      </c>
      <c r="E85" s="7" t="s">
        <v>2862</v>
      </c>
      <c r="F85" s="7" t="s">
        <v>2858</v>
      </c>
    </row>
    <row r="86" spans="1:6" x14ac:dyDescent="0.35">
      <c r="A86" s="7" t="s">
        <v>1047</v>
      </c>
      <c r="B86" s="7" t="s">
        <v>1593</v>
      </c>
      <c r="C86" s="7" t="s">
        <v>1197</v>
      </c>
      <c r="D86" s="7" t="s">
        <v>1602</v>
      </c>
      <c r="E86" s="7" t="s">
        <v>2862</v>
      </c>
      <c r="F86" s="7" t="s">
        <v>2858</v>
      </c>
    </row>
    <row r="87" spans="1:6" x14ac:dyDescent="0.35">
      <c r="A87" s="7" t="s">
        <v>846</v>
      </c>
      <c r="B87" s="7" t="s">
        <v>1287</v>
      </c>
      <c r="C87" s="7">
        <v>1</v>
      </c>
      <c r="D87" s="7">
        <v>0</v>
      </c>
      <c r="E87" s="7" t="s">
        <v>2864</v>
      </c>
      <c r="F87" s="7" t="s">
        <v>2858</v>
      </c>
    </row>
    <row r="88" spans="1:6" x14ac:dyDescent="0.35">
      <c r="A88" s="7" t="s">
        <v>842</v>
      </c>
      <c r="B88" s="7" t="s">
        <v>1287</v>
      </c>
      <c r="C88" s="7" t="s">
        <v>1197</v>
      </c>
      <c r="D88" s="7" t="s">
        <v>1596</v>
      </c>
      <c r="E88" s="7" t="s">
        <v>2864</v>
      </c>
      <c r="F88" s="7" t="s">
        <v>2858</v>
      </c>
    </row>
    <row r="89" spans="1:6" x14ac:dyDescent="0.35">
      <c r="A89" s="7" t="s">
        <v>19</v>
      </c>
      <c r="B89" s="7" t="s">
        <v>1367</v>
      </c>
      <c r="C89" s="7" t="s">
        <v>2871</v>
      </c>
      <c r="D89" s="7" t="s">
        <v>2872</v>
      </c>
      <c r="E89" s="7" t="s">
        <v>2873</v>
      </c>
      <c r="F89" s="7" t="s">
        <v>2858</v>
      </c>
    </row>
    <row r="90" spans="1:6" x14ac:dyDescent="0.35">
      <c r="A90" s="7" t="s">
        <v>132</v>
      </c>
      <c r="B90" s="7" t="s">
        <v>1532</v>
      </c>
      <c r="C90" s="7">
        <v>1</v>
      </c>
      <c r="D90" s="7">
        <v>0</v>
      </c>
      <c r="E90" s="7" t="s">
        <v>2862</v>
      </c>
      <c r="F90" s="7" t="s">
        <v>2858</v>
      </c>
    </row>
    <row r="91" spans="1:6" x14ac:dyDescent="0.35">
      <c r="A91" s="7" t="s">
        <v>132</v>
      </c>
      <c r="B91" s="7" t="s">
        <v>1511</v>
      </c>
      <c r="C91" s="7">
        <v>1</v>
      </c>
      <c r="D91" s="7">
        <v>0</v>
      </c>
      <c r="E91" s="7" t="s">
        <v>2862</v>
      </c>
      <c r="F91" s="7" t="s">
        <v>2858</v>
      </c>
    </row>
    <row r="92" spans="1:6" x14ac:dyDescent="0.35">
      <c r="A92" s="7" t="s">
        <v>126</v>
      </c>
      <c r="B92" s="7" t="s">
        <v>1511</v>
      </c>
      <c r="C92" s="7">
        <v>0</v>
      </c>
      <c r="D92" s="7">
        <v>1</v>
      </c>
      <c r="E92" s="7" t="s">
        <v>2862</v>
      </c>
      <c r="F92" s="7" t="s">
        <v>2858</v>
      </c>
    </row>
    <row r="93" spans="1:6" x14ac:dyDescent="0.35">
      <c r="A93" s="7" t="s">
        <v>700</v>
      </c>
      <c r="B93" s="7" t="s">
        <v>1318</v>
      </c>
      <c r="C93" s="7">
        <v>3</v>
      </c>
      <c r="D93" s="7">
        <v>2</v>
      </c>
      <c r="E93" s="7" t="s">
        <v>2862</v>
      </c>
      <c r="F93" s="7" t="s">
        <v>2858</v>
      </c>
    </row>
    <row r="94" spans="1:6" x14ac:dyDescent="0.35">
      <c r="A94" s="7" t="s">
        <v>700</v>
      </c>
      <c r="B94" s="7" t="s">
        <v>1287</v>
      </c>
      <c r="C94" s="7">
        <v>7</v>
      </c>
      <c r="D94" s="7">
        <v>4</v>
      </c>
      <c r="E94" s="7" t="s">
        <v>2862</v>
      </c>
      <c r="F94" s="7" t="s">
        <v>2858</v>
      </c>
    </row>
    <row r="95" spans="1:6" x14ac:dyDescent="0.35">
      <c r="A95" s="7" t="s">
        <v>698</v>
      </c>
      <c r="B95" s="7" t="s">
        <v>1287</v>
      </c>
      <c r="C95" s="7">
        <v>7</v>
      </c>
      <c r="D95" s="7"/>
      <c r="E95" s="7" t="s">
        <v>2874</v>
      </c>
      <c r="F95" s="7" t="s">
        <v>2875</v>
      </c>
    </row>
    <row r="96" spans="1:6" x14ac:dyDescent="0.35">
      <c r="A96" s="7" t="s">
        <v>698</v>
      </c>
      <c r="B96" s="7" t="s">
        <v>1301</v>
      </c>
      <c r="C96" s="7">
        <v>6</v>
      </c>
      <c r="D96" s="7"/>
      <c r="E96" s="7" t="s">
        <v>2874</v>
      </c>
      <c r="F96" s="7" t="s">
        <v>2875</v>
      </c>
    </row>
    <row r="97" spans="1:6" x14ac:dyDescent="0.35">
      <c r="A97" s="7" t="s">
        <v>698</v>
      </c>
      <c r="B97" s="7" t="s">
        <v>1330</v>
      </c>
      <c r="C97" s="7">
        <v>18</v>
      </c>
      <c r="D97" s="7"/>
      <c r="E97" s="7" t="s">
        <v>2874</v>
      </c>
      <c r="F97" s="7" t="s">
        <v>2875</v>
      </c>
    </row>
    <row r="98" spans="1:6" x14ac:dyDescent="0.35">
      <c r="A98" s="7" t="s">
        <v>698</v>
      </c>
      <c r="B98" s="7" t="s">
        <v>1345</v>
      </c>
      <c r="C98" s="7">
        <v>28</v>
      </c>
      <c r="D98" s="7"/>
      <c r="E98" s="7" t="s">
        <v>2874</v>
      </c>
      <c r="F98" s="7" t="s">
        <v>2875</v>
      </c>
    </row>
    <row r="99" spans="1:6" x14ac:dyDescent="0.35">
      <c r="A99" s="7" t="s">
        <v>698</v>
      </c>
      <c r="B99" s="7" t="s">
        <v>1354</v>
      </c>
      <c r="C99" s="7">
        <v>5</v>
      </c>
      <c r="D99" s="7"/>
      <c r="E99" s="7" t="s">
        <v>2874</v>
      </c>
      <c r="F99" s="7" t="s">
        <v>2875</v>
      </c>
    </row>
    <row r="100" spans="1:6" x14ac:dyDescent="0.35">
      <c r="A100" s="7" t="s">
        <v>698</v>
      </c>
      <c r="B100" s="7" t="s">
        <v>1388</v>
      </c>
      <c r="C100" s="7">
        <v>6</v>
      </c>
      <c r="D100" s="7"/>
      <c r="E100" s="7" t="s">
        <v>2874</v>
      </c>
      <c r="F100" s="7" t="s">
        <v>2875</v>
      </c>
    </row>
    <row r="101" spans="1:6" x14ac:dyDescent="0.35">
      <c r="A101" s="7" t="s">
        <v>698</v>
      </c>
      <c r="B101" s="7" t="s">
        <v>1406</v>
      </c>
      <c r="C101" s="7">
        <v>5</v>
      </c>
      <c r="D101" s="7"/>
      <c r="E101" s="7" t="s">
        <v>2874</v>
      </c>
      <c r="F101" s="7" t="s">
        <v>2875</v>
      </c>
    </row>
    <row r="102" spans="1:6" x14ac:dyDescent="0.35">
      <c r="A102" s="7" t="s">
        <v>698</v>
      </c>
      <c r="B102" s="7" t="s">
        <v>1425</v>
      </c>
      <c r="C102" s="7">
        <v>15</v>
      </c>
      <c r="D102" s="7"/>
      <c r="E102" s="7" t="s">
        <v>2874</v>
      </c>
      <c r="F102" s="7" t="s">
        <v>2875</v>
      </c>
    </row>
    <row r="103" spans="1:6" x14ac:dyDescent="0.35">
      <c r="A103" s="7" t="s">
        <v>712</v>
      </c>
      <c r="B103" s="7" t="s">
        <v>1318</v>
      </c>
      <c r="C103" s="7">
        <v>1460</v>
      </c>
      <c r="D103" s="7"/>
      <c r="E103" s="7" t="s">
        <v>2876</v>
      </c>
      <c r="F103" s="7" t="s">
        <v>2875</v>
      </c>
    </row>
    <row r="104" spans="1:6" x14ac:dyDescent="0.35">
      <c r="A104" s="7" t="s">
        <v>943</v>
      </c>
      <c r="B104" s="7" t="s">
        <v>1237</v>
      </c>
      <c r="C104" s="89" t="s">
        <v>2877</v>
      </c>
      <c r="D104" s="89" t="s">
        <v>2842</v>
      </c>
      <c r="E104" s="7" t="s">
        <v>2862</v>
      </c>
      <c r="F104" s="7" t="s">
        <v>2858</v>
      </c>
    </row>
    <row r="105" spans="1:6" x14ac:dyDescent="0.35">
      <c r="A105" s="7" t="s">
        <v>958</v>
      </c>
      <c r="B105" s="7" t="s">
        <v>1593</v>
      </c>
      <c r="C105" s="89" t="s">
        <v>1200</v>
      </c>
      <c r="D105" s="89" t="s">
        <v>1199</v>
      </c>
      <c r="E105" s="7" t="s">
        <v>2862</v>
      </c>
      <c r="F105" s="7" t="s">
        <v>2858</v>
      </c>
    </row>
    <row r="106" spans="1:6" x14ac:dyDescent="0.35">
      <c r="A106" s="107" t="s">
        <v>2878</v>
      </c>
      <c r="B106" s="108"/>
      <c r="C106" s="108"/>
      <c r="D106" s="108"/>
      <c r="E106" s="108"/>
      <c r="F106" s="109"/>
    </row>
    <row r="107" spans="1:6" x14ac:dyDescent="0.35">
      <c r="A107" s="7" t="s">
        <v>34</v>
      </c>
      <c r="B107" s="7" t="s">
        <v>2022</v>
      </c>
      <c r="C107" s="7">
        <v>2000</v>
      </c>
      <c r="D107" s="7" t="s">
        <v>2856</v>
      </c>
      <c r="E107" s="7" t="s">
        <v>2861</v>
      </c>
      <c r="F107" s="7" t="s">
        <v>2858</v>
      </c>
    </row>
    <row r="108" spans="1:6" x14ac:dyDescent="0.35">
      <c r="A108" s="7" t="s">
        <v>34</v>
      </c>
      <c r="B108" s="7" t="s">
        <v>2027</v>
      </c>
      <c r="C108" s="7">
        <v>2000</v>
      </c>
      <c r="D108" s="7" t="s">
        <v>2856</v>
      </c>
      <c r="E108" s="7" t="s">
        <v>2861</v>
      </c>
      <c r="F108" s="7" t="s">
        <v>2858</v>
      </c>
    </row>
    <row r="109" spans="1:6" x14ac:dyDescent="0.35">
      <c r="A109" s="7" t="s">
        <v>34</v>
      </c>
      <c r="B109" s="7" t="s">
        <v>2034</v>
      </c>
      <c r="C109" s="7">
        <v>2000</v>
      </c>
      <c r="D109" s="7" t="s">
        <v>2856</v>
      </c>
      <c r="E109" s="7" t="s">
        <v>2861</v>
      </c>
      <c r="F109" s="7" t="s">
        <v>2858</v>
      </c>
    </row>
    <row r="110" spans="1:6" x14ac:dyDescent="0.35">
      <c r="A110" s="7" t="s">
        <v>34</v>
      </c>
      <c r="B110" s="7" t="s">
        <v>2041</v>
      </c>
      <c r="C110" s="7">
        <v>2300</v>
      </c>
      <c r="D110" s="7" t="s">
        <v>2856</v>
      </c>
      <c r="E110" s="7" t="s">
        <v>2861</v>
      </c>
      <c r="F110" s="7" t="s">
        <v>2858</v>
      </c>
    </row>
    <row r="111" spans="1:6" x14ac:dyDescent="0.35">
      <c r="A111" s="7" t="s">
        <v>698</v>
      </c>
      <c r="B111" s="7" t="s">
        <v>2113</v>
      </c>
      <c r="C111" s="2">
        <v>124</v>
      </c>
      <c r="D111" s="7" t="s">
        <v>2856</v>
      </c>
      <c r="E111" s="7" t="s">
        <v>2861</v>
      </c>
      <c r="F111" s="7" t="s">
        <v>2858</v>
      </c>
    </row>
    <row r="112" spans="1:6" x14ac:dyDescent="0.35">
      <c r="A112" s="7" t="s">
        <v>719</v>
      </c>
      <c r="B112" s="7" t="s">
        <v>1944</v>
      </c>
      <c r="C112" s="7">
        <v>99</v>
      </c>
      <c r="D112" s="7" t="s">
        <v>2856</v>
      </c>
      <c r="E112" s="7" t="s">
        <v>2859</v>
      </c>
      <c r="F112" s="7" t="s">
        <v>2858</v>
      </c>
    </row>
    <row r="113" spans="1:26" s="90" customFormat="1" x14ac:dyDescent="0.35">
      <c r="A113" s="76" t="s">
        <v>648</v>
      </c>
      <c r="B113" s="76" t="s">
        <v>1905</v>
      </c>
      <c r="C113" s="76">
        <v>20000</v>
      </c>
      <c r="D113" s="76" t="s">
        <v>2856</v>
      </c>
      <c r="E113" s="76" t="s">
        <v>2859</v>
      </c>
      <c r="F113" s="76" t="s">
        <v>2858</v>
      </c>
      <c r="G113" s="31"/>
      <c r="H113" s="31"/>
      <c r="I113" s="31"/>
      <c r="J113" s="31"/>
      <c r="K113" s="31"/>
      <c r="L113" s="31"/>
      <c r="M113" s="31"/>
      <c r="N113" s="31"/>
      <c r="O113" s="31"/>
      <c r="P113" s="31"/>
      <c r="Q113" s="31"/>
      <c r="R113" s="31"/>
      <c r="S113" s="31"/>
      <c r="T113" s="31"/>
      <c r="U113" s="31"/>
      <c r="V113" s="31"/>
      <c r="W113" s="31"/>
      <c r="X113" s="31"/>
      <c r="Y113" s="31"/>
      <c r="Z113" s="31"/>
    </row>
    <row r="114" spans="1:26" x14ac:dyDescent="0.35">
      <c r="A114" s="7" t="s">
        <v>685</v>
      </c>
      <c r="B114" s="7" t="s">
        <v>2113</v>
      </c>
      <c r="C114" s="7">
        <v>81</v>
      </c>
      <c r="D114" s="7" t="s">
        <v>2856</v>
      </c>
      <c r="E114" s="7" t="s">
        <v>2879</v>
      </c>
      <c r="F114" s="7" t="s">
        <v>2858</v>
      </c>
    </row>
    <row r="115" spans="1:26" x14ac:dyDescent="0.35">
      <c r="A115" s="7" t="s">
        <v>976</v>
      </c>
      <c r="B115" s="7" t="s">
        <v>2050</v>
      </c>
      <c r="C115" s="7">
        <v>3000</v>
      </c>
      <c r="D115" s="7" t="s">
        <v>2856</v>
      </c>
      <c r="E115" s="7" t="s">
        <v>2857</v>
      </c>
      <c r="F115" s="7" t="s">
        <v>2858</v>
      </c>
    </row>
    <row r="116" spans="1:26" x14ac:dyDescent="0.35">
      <c r="A116" s="7" t="s">
        <v>1003</v>
      </c>
      <c r="B116" s="7" t="s">
        <v>1996</v>
      </c>
      <c r="C116" s="7">
        <v>30</v>
      </c>
      <c r="D116" s="7" t="s">
        <v>2856</v>
      </c>
      <c r="E116" s="7" t="s">
        <v>2857</v>
      </c>
      <c r="F116" s="7" t="s">
        <v>2858</v>
      </c>
    </row>
    <row r="117" spans="1:26" x14ac:dyDescent="0.35">
      <c r="A117" s="7" t="s">
        <v>1097</v>
      </c>
      <c r="B117" s="7" t="s">
        <v>1977</v>
      </c>
      <c r="C117" s="7">
        <v>3000</v>
      </c>
      <c r="D117" s="7" t="s">
        <v>2856</v>
      </c>
      <c r="E117" s="7" t="s">
        <v>2857</v>
      </c>
      <c r="F117" s="7" t="s">
        <v>2858</v>
      </c>
    </row>
    <row r="118" spans="1:26" x14ac:dyDescent="0.35">
      <c r="A118" s="7" t="s">
        <v>19</v>
      </c>
      <c r="B118" s="7" t="s">
        <v>1992</v>
      </c>
      <c r="C118" s="7" t="s">
        <v>2871</v>
      </c>
      <c r="D118" s="7" t="s">
        <v>2872</v>
      </c>
      <c r="E118" s="7" t="s">
        <v>2873</v>
      </c>
      <c r="F118" s="7" t="s">
        <v>2858</v>
      </c>
    </row>
    <row r="119" spans="1:26" x14ac:dyDescent="0.35">
      <c r="A119" s="7" t="s">
        <v>19</v>
      </c>
      <c r="B119" s="7" t="s">
        <v>2034</v>
      </c>
      <c r="C119" s="7" t="s">
        <v>2871</v>
      </c>
      <c r="D119" s="7" t="s">
        <v>2872</v>
      </c>
      <c r="E119" s="7" t="s">
        <v>2873</v>
      </c>
      <c r="F119" s="7" t="s">
        <v>2858</v>
      </c>
    </row>
    <row r="120" spans="1:26" x14ac:dyDescent="0.35">
      <c r="A120" s="7" t="s">
        <v>19</v>
      </c>
      <c r="B120" s="7" t="s">
        <v>2087</v>
      </c>
      <c r="C120" s="7" t="s">
        <v>2871</v>
      </c>
      <c r="D120" s="7" t="s">
        <v>2872</v>
      </c>
      <c r="E120" s="7" t="s">
        <v>2873</v>
      </c>
      <c r="F120" s="7" t="s">
        <v>2858</v>
      </c>
    </row>
    <row r="121" spans="1:26" x14ac:dyDescent="0.35">
      <c r="A121" s="7" t="s">
        <v>19</v>
      </c>
      <c r="B121" s="7" t="s">
        <v>2138</v>
      </c>
      <c r="C121" s="7" t="s">
        <v>2871</v>
      </c>
      <c r="D121" s="7" t="s">
        <v>2872</v>
      </c>
      <c r="E121" s="7" t="s">
        <v>2873</v>
      </c>
      <c r="F121" s="7" t="s">
        <v>2858</v>
      </c>
    </row>
    <row r="122" spans="1:26" x14ac:dyDescent="0.35">
      <c r="A122" s="7" t="s">
        <v>59</v>
      </c>
      <c r="B122" s="7" t="s">
        <v>2128</v>
      </c>
      <c r="C122" s="7" t="s">
        <v>1197</v>
      </c>
      <c r="D122" s="7" t="s">
        <v>2212</v>
      </c>
      <c r="E122" s="7" t="s">
        <v>2862</v>
      </c>
      <c r="F122" s="7" t="s">
        <v>2858</v>
      </c>
    </row>
    <row r="123" spans="1:26" x14ac:dyDescent="0.35">
      <c r="A123" s="7" t="s">
        <v>68</v>
      </c>
      <c r="B123" s="7" t="s">
        <v>2128</v>
      </c>
      <c r="C123" s="7">
        <v>1</v>
      </c>
      <c r="D123" s="7">
        <v>0</v>
      </c>
      <c r="E123" s="7" t="s">
        <v>2862</v>
      </c>
      <c r="F123" s="7" t="s">
        <v>2858</v>
      </c>
    </row>
    <row r="124" spans="1:26" x14ac:dyDescent="0.35">
      <c r="A124" s="7" t="s">
        <v>63</v>
      </c>
      <c r="B124" s="7" t="s">
        <v>2128</v>
      </c>
      <c r="C124" s="7">
        <v>0</v>
      </c>
      <c r="D124" s="7">
        <v>1</v>
      </c>
      <c r="E124" s="7" t="s">
        <v>2862</v>
      </c>
      <c r="F124" s="7" t="s">
        <v>2858</v>
      </c>
    </row>
    <row r="125" spans="1:26" x14ac:dyDescent="0.35">
      <c r="A125" s="7" t="s">
        <v>73</v>
      </c>
      <c r="B125" s="7" t="s">
        <v>2015</v>
      </c>
      <c r="C125" s="7">
        <v>999</v>
      </c>
      <c r="D125" s="7" t="s">
        <v>1596</v>
      </c>
      <c r="E125" s="7" t="s">
        <v>2880</v>
      </c>
      <c r="F125" s="7" t="s">
        <v>2858</v>
      </c>
    </row>
    <row r="126" spans="1:26" x14ac:dyDescent="0.35">
      <c r="A126" s="7" t="s">
        <v>73</v>
      </c>
      <c r="B126" s="7" t="s">
        <v>2027</v>
      </c>
      <c r="C126" s="7">
        <v>999</v>
      </c>
      <c r="D126" s="7" t="s">
        <v>1596</v>
      </c>
      <c r="E126" s="7" t="s">
        <v>2880</v>
      </c>
      <c r="F126" s="7" t="s">
        <v>2858</v>
      </c>
    </row>
    <row r="127" spans="1:26" x14ac:dyDescent="0.35">
      <c r="A127" s="7" t="s">
        <v>85</v>
      </c>
      <c r="B127" s="7" t="s">
        <v>2199</v>
      </c>
      <c r="C127" s="7" t="s">
        <v>1197</v>
      </c>
      <c r="D127" s="7" t="s">
        <v>1221</v>
      </c>
      <c r="E127" s="7" t="s">
        <v>2862</v>
      </c>
      <c r="F127" s="7" t="s">
        <v>2858</v>
      </c>
    </row>
    <row r="128" spans="1:26" x14ac:dyDescent="0.35">
      <c r="A128" s="7" t="s">
        <v>91</v>
      </c>
      <c r="B128" s="7" t="s">
        <v>2199</v>
      </c>
      <c r="C128" s="7">
        <v>1</v>
      </c>
      <c r="D128" s="7">
        <v>0</v>
      </c>
      <c r="E128" s="7" t="s">
        <v>2862</v>
      </c>
      <c r="F128" s="7" t="s">
        <v>2858</v>
      </c>
    </row>
    <row r="129" spans="1:6" x14ac:dyDescent="0.35">
      <c r="A129" s="7" t="s">
        <v>90</v>
      </c>
      <c r="B129" s="7" t="s">
        <v>2199</v>
      </c>
      <c r="C129" s="7">
        <v>0</v>
      </c>
      <c r="D129" s="7">
        <v>1</v>
      </c>
      <c r="E129" s="7" t="s">
        <v>2862</v>
      </c>
      <c r="F129" s="7" t="s">
        <v>2858</v>
      </c>
    </row>
    <row r="130" spans="1:6" x14ac:dyDescent="0.35">
      <c r="A130" s="7" t="s">
        <v>665</v>
      </c>
      <c r="B130" s="7" t="s">
        <v>1944</v>
      </c>
      <c r="C130" s="7" t="s">
        <v>1197</v>
      </c>
      <c r="D130" s="7" t="s">
        <v>1273</v>
      </c>
      <c r="E130" s="7" t="s">
        <v>2862</v>
      </c>
      <c r="F130" s="7" t="s">
        <v>2858</v>
      </c>
    </row>
    <row r="131" spans="1:6" x14ac:dyDescent="0.35">
      <c r="A131" s="7" t="s">
        <v>674</v>
      </c>
      <c r="B131" s="7" t="s">
        <v>1935</v>
      </c>
      <c r="C131" s="7" t="s">
        <v>1197</v>
      </c>
      <c r="D131" s="7" t="s">
        <v>1294</v>
      </c>
      <c r="E131" s="7" t="s">
        <v>2862</v>
      </c>
      <c r="F131" s="7" t="s">
        <v>2858</v>
      </c>
    </row>
    <row r="132" spans="1:6" x14ac:dyDescent="0.35">
      <c r="A132" s="7" t="s">
        <v>674</v>
      </c>
      <c r="B132" s="7" t="s">
        <v>1944</v>
      </c>
      <c r="C132" s="7" t="s">
        <v>1197</v>
      </c>
      <c r="D132" s="7" t="s">
        <v>1294</v>
      </c>
      <c r="E132" s="7" t="s">
        <v>2862</v>
      </c>
      <c r="F132" s="7" t="s">
        <v>2858</v>
      </c>
    </row>
    <row r="133" spans="1:6" x14ac:dyDescent="0.35">
      <c r="A133" s="7" t="s">
        <v>683</v>
      </c>
      <c r="B133" s="7" t="s">
        <v>1935</v>
      </c>
      <c r="C133" s="7">
        <v>1</v>
      </c>
      <c r="D133" s="7">
        <v>0</v>
      </c>
      <c r="E133" s="7" t="s">
        <v>2862</v>
      </c>
      <c r="F133" s="7" t="s">
        <v>2858</v>
      </c>
    </row>
    <row r="134" spans="1:6" x14ac:dyDescent="0.35">
      <c r="A134" s="7" t="s">
        <v>683</v>
      </c>
      <c r="B134" s="7" t="s">
        <v>1944</v>
      </c>
      <c r="C134" s="7">
        <v>1</v>
      </c>
      <c r="D134" s="7">
        <v>0</v>
      </c>
      <c r="E134" s="7" t="s">
        <v>2862</v>
      </c>
      <c r="F134" s="7" t="s">
        <v>2858</v>
      </c>
    </row>
    <row r="135" spans="1:6" x14ac:dyDescent="0.35">
      <c r="A135" s="7" t="s">
        <v>681</v>
      </c>
      <c r="B135" s="7" t="s">
        <v>1935</v>
      </c>
      <c r="C135" s="7">
        <v>0</v>
      </c>
      <c r="D135" s="7">
        <v>1</v>
      </c>
      <c r="E135" s="7" t="s">
        <v>2862</v>
      </c>
      <c r="F135" s="7" t="s">
        <v>2858</v>
      </c>
    </row>
    <row r="136" spans="1:6" x14ac:dyDescent="0.35">
      <c r="A136" s="7" t="s">
        <v>681</v>
      </c>
      <c r="B136" s="7" t="s">
        <v>1944</v>
      </c>
      <c r="C136" s="7">
        <v>0</v>
      </c>
      <c r="D136" s="7">
        <v>1</v>
      </c>
      <c r="E136" s="7" t="s">
        <v>2862</v>
      </c>
      <c r="F136" s="7" t="s">
        <v>2858</v>
      </c>
    </row>
    <row r="137" spans="1:6" x14ac:dyDescent="0.35">
      <c r="A137" s="7" t="s">
        <v>811</v>
      </c>
      <c r="B137" s="7" t="s">
        <v>1935</v>
      </c>
      <c r="C137" s="7" t="s">
        <v>1310</v>
      </c>
      <c r="D137" s="7" t="s">
        <v>2225</v>
      </c>
      <c r="E137" s="7" t="s">
        <v>2862</v>
      </c>
      <c r="F137" s="7" t="s">
        <v>2858</v>
      </c>
    </row>
    <row r="138" spans="1:6" x14ac:dyDescent="0.35">
      <c r="A138" s="7" t="s">
        <v>812</v>
      </c>
      <c r="B138" s="7" t="s">
        <v>1935</v>
      </c>
      <c r="C138" s="7">
        <v>0</v>
      </c>
      <c r="D138" s="7">
        <v>1</v>
      </c>
      <c r="E138" s="7" t="s">
        <v>2862</v>
      </c>
      <c r="F138" s="7" t="s">
        <v>2858</v>
      </c>
    </row>
    <row r="139" spans="1:6" x14ac:dyDescent="0.35">
      <c r="A139" s="7" t="s">
        <v>862</v>
      </c>
      <c r="B139" s="7" t="s">
        <v>1925</v>
      </c>
      <c r="C139" s="7" t="s">
        <v>1197</v>
      </c>
      <c r="D139" s="7" t="s">
        <v>1601</v>
      </c>
      <c r="E139" s="7" t="s">
        <v>2862</v>
      </c>
      <c r="F139" s="7" t="s">
        <v>2858</v>
      </c>
    </row>
    <row r="140" spans="1:6" x14ac:dyDescent="0.35">
      <c r="A140" s="7" t="s">
        <v>874</v>
      </c>
      <c r="B140" s="7" t="s">
        <v>1925</v>
      </c>
      <c r="C140" s="7">
        <v>1</v>
      </c>
      <c r="D140" s="7">
        <v>0</v>
      </c>
      <c r="E140" s="7" t="s">
        <v>2862</v>
      </c>
      <c r="F140" s="7" t="s">
        <v>2858</v>
      </c>
    </row>
    <row r="141" spans="1:6" x14ac:dyDescent="0.35">
      <c r="A141" s="7" t="s">
        <v>872</v>
      </c>
      <c r="B141" s="7" t="s">
        <v>1925</v>
      </c>
      <c r="C141" s="7">
        <v>0</v>
      </c>
      <c r="D141" s="7">
        <v>1</v>
      </c>
      <c r="E141" s="7" t="s">
        <v>2862</v>
      </c>
      <c r="F141" s="7" t="s">
        <v>2858</v>
      </c>
    </row>
    <row r="142" spans="1:6" x14ac:dyDescent="0.35">
      <c r="A142" s="7" t="s">
        <v>877</v>
      </c>
      <c r="B142" s="7" t="s">
        <v>1944</v>
      </c>
      <c r="C142" s="7" t="s">
        <v>2881</v>
      </c>
      <c r="D142" s="7" t="s">
        <v>2780</v>
      </c>
      <c r="E142" s="7" t="s">
        <v>2862</v>
      </c>
      <c r="F142" s="7" t="s">
        <v>2858</v>
      </c>
    </row>
    <row r="143" spans="1:6" x14ac:dyDescent="0.35">
      <c r="A143" s="7" t="s">
        <v>884</v>
      </c>
      <c r="B143" s="7" t="s">
        <v>1944</v>
      </c>
      <c r="C143" s="7">
        <v>1</v>
      </c>
      <c r="D143" s="7">
        <v>0</v>
      </c>
      <c r="E143" s="7" t="s">
        <v>2862</v>
      </c>
      <c r="F143" s="7" t="s">
        <v>2858</v>
      </c>
    </row>
    <row r="144" spans="1:6" x14ac:dyDescent="0.35">
      <c r="A144" s="7" t="s">
        <v>885</v>
      </c>
      <c r="B144" s="7" t="s">
        <v>1944</v>
      </c>
      <c r="C144" s="7" t="s">
        <v>2882</v>
      </c>
      <c r="D144" s="7" t="s">
        <v>2883</v>
      </c>
      <c r="E144" s="7" t="s">
        <v>2862</v>
      </c>
      <c r="F144" s="7" t="s">
        <v>2858</v>
      </c>
    </row>
    <row r="145" spans="1:6" x14ac:dyDescent="0.35">
      <c r="A145" s="7" t="s">
        <v>886</v>
      </c>
      <c r="B145" s="7" t="s">
        <v>2069</v>
      </c>
      <c r="C145" s="7" t="s">
        <v>1197</v>
      </c>
      <c r="D145" s="7" t="s">
        <v>1431</v>
      </c>
      <c r="E145" s="7" t="s">
        <v>2862</v>
      </c>
      <c r="F145" s="7" t="s">
        <v>2858</v>
      </c>
    </row>
    <row r="146" spans="1:6" x14ac:dyDescent="0.35">
      <c r="A146" s="7" t="s">
        <v>898</v>
      </c>
      <c r="B146" s="7" t="s">
        <v>2069</v>
      </c>
      <c r="C146" s="7">
        <v>1</v>
      </c>
      <c r="D146" s="7">
        <v>0</v>
      </c>
      <c r="E146" s="7" t="s">
        <v>2862</v>
      </c>
      <c r="F146" s="7" t="s">
        <v>2858</v>
      </c>
    </row>
    <row r="147" spans="1:6" x14ac:dyDescent="0.35">
      <c r="A147" s="7" t="s">
        <v>893</v>
      </c>
      <c r="B147" s="7" t="s">
        <v>2069</v>
      </c>
      <c r="C147" s="7">
        <v>0</v>
      </c>
      <c r="D147" s="7">
        <v>1</v>
      </c>
      <c r="E147" s="7" t="s">
        <v>2862</v>
      </c>
      <c r="F147" s="7" t="s">
        <v>2858</v>
      </c>
    </row>
    <row r="148" spans="1:6" x14ac:dyDescent="0.35">
      <c r="A148" s="7" t="s">
        <v>1075</v>
      </c>
      <c r="B148" s="7" t="s">
        <v>1977</v>
      </c>
      <c r="C148" s="7">
        <v>0</v>
      </c>
      <c r="D148" s="7">
        <v>1</v>
      </c>
      <c r="E148" s="7" t="s">
        <v>2862</v>
      </c>
      <c r="F148" s="7" t="s">
        <v>2858</v>
      </c>
    </row>
    <row r="149" spans="1:6" x14ac:dyDescent="0.35">
      <c r="A149" s="7" t="s">
        <v>1066</v>
      </c>
      <c r="B149" s="7" t="s">
        <v>1977</v>
      </c>
      <c r="C149" s="7" t="s">
        <v>2884</v>
      </c>
      <c r="D149" s="7" t="s">
        <v>1229</v>
      </c>
      <c r="E149" s="7" t="s">
        <v>2862</v>
      </c>
      <c r="F149" s="7" t="s">
        <v>2858</v>
      </c>
    </row>
    <row r="150" spans="1:6" x14ac:dyDescent="0.35">
      <c r="A150" s="7" t="s">
        <v>1098</v>
      </c>
      <c r="B150" s="7" t="s">
        <v>2050</v>
      </c>
      <c r="C150" s="7" t="s">
        <v>1197</v>
      </c>
      <c r="D150" s="7" t="s">
        <v>1221</v>
      </c>
      <c r="E150" s="7" t="s">
        <v>2862</v>
      </c>
      <c r="F150" s="7" t="s">
        <v>2858</v>
      </c>
    </row>
    <row r="151" spans="1:6" x14ac:dyDescent="0.35">
      <c r="A151" s="7" t="s">
        <v>1103</v>
      </c>
      <c r="B151" s="7" t="s">
        <v>2050</v>
      </c>
      <c r="C151" s="7">
        <v>0</v>
      </c>
      <c r="D151" s="7">
        <v>1</v>
      </c>
      <c r="E151" s="7" t="s">
        <v>2862</v>
      </c>
      <c r="F151" s="7" t="s">
        <v>2858</v>
      </c>
    </row>
    <row r="152" spans="1:6" x14ac:dyDescent="0.35">
      <c r="A152" s="7" t="s">
        <v>2885</v>
      </c>
      <c r="B152" s="7" t="s">
        <v>2050</v>
      </c>
      <c r="C152" s="7">
        <v>1</v>
      </c>
      <c r="D152" s="7">
        <v>0</v>
      </c>
      <c r="E152" s="7" t="s">
        <v>2862</v>
      </c>
      <c r="F152" s="7" t="s">
        <v>2858</v>
      </c>
    </row>
    <row r="153" spans="1:6" x14ac:dyDescent="0.35">
      <c r="A153" s="7" t="s">
        <v>698</v>
      </c>
      <c r="B153" s="7" t="s">
        <v>1925</v>
      </c>
      <c r="C153" s="7">
        <v>12</v>
      </c>
      <c r="D153" s="7"/>
      <c r="E153" s="7" t="s">
        <v>2874</v>
      </c>
      <c r="F153" s="7" t="s">
        <v>2875</v>
      </c>
    </row>
    <row r="154" spans="1:6" x14ac:dyDescent="0.35">
      <c r="A154" s="7" t="s">
        <v>698</v>
      </c>
      <c r="B154" s="7" t="s">
        <v>1935</v>
      </c>
      <c r="C154" s="7">
        <v>8</v>
      </c>
      <c r="D154" s="7"/>
      <c r="E154" s="7" t="s">
        <v>2874</v>
      </c>
      <c r="F154" s="7" t="s">
        <v>2875</v>
      </c>
    </row>
    <row r="155" spans="1:6" x14ac:dyDescent="0.35">
      <c r="A155" s="7" t="s">
        <v>698</v>
      </c>
      <c r="B155" s="7" t="s">
        <v>1944</v>
      </c>
      <c r="C155" s="7">
        <v>20</v>
      </c>
      <c r="D155" s="7"/>
      <c r="E155" s="7" t="s">
        <v>2874</v>
      </c>
      <c r="F155" s="7" t="s">
        <v>2875</v>
      </c>
    </row>
    <row r="156" spans="1:6" x14ac:dyDescent="0.35">
      <c r="A156" s="7" t="s">
        <v>698</v>
      </c>
      <c r="B156" s="7" t="s">
        <v>2069</v>
      </c>
      <c r="C156" s="7">
        <v>8</v>
      </c>
      <c r="D156" s="7"/>
      <c r="E156" s="7" t="s">
        <v>2874</v>
      </c>
      <c r="F156" s="7" t="s">
        <v>2875</v>
      </c>
    </row>
    <row r="157" spans="1:6" x14ac:dyDescent="0.35">
      <c r="A157" s="7" t="s">
        <v>698</v>
      </c>
      <c r="B157" s="7" t="s">
        <v>2100</v>
      </c>
      <c r="C157" s="7">
        <v>22</v>
      </c>
      <c r="D157" s="7"/>
      <c r="E157" s="7" t="s">
        <v>2874</v>
      </c>
      <c r="F157" s="7" t="s">
        <v>2875</v>
      </c>
    </row>
    <row r="158" spans="1:6" x14ac:dyDescent="0.35">
      <c r="A158" s="7" t="s">
        <v>712</v>
      </c>
      <c r="B158" s="7" t="s">
        <v>2113</v>
      </c>
      <c r="C158" s="7">
        <v>1169</v>
      </c>
      <c r="D158" s="7"/>
      <c r="E158" s="7" t="s">
        <v>2876</v>
      </c>
      <c r="F158" s="7" t="s">
        <v>2875</v>
      </c>
    </row>
    <row r="159" spans="1:6" x14ac:dyDescent="0.35">
      <c r="A159" s="107" t="s">
        <v>2886</v>
      </c>
      <c r="B159" s="108"/>
      <c r="C159" s="108"/>
      <c r="D159" s="108"/>
      <c r="E159" s="108"/>
      <c r="F159" s="109"/>
    </row>
    <row r="160" spans="1:6" x14ac:dyDescent="0.35">
      <c r="A160" s="7" t="s">
        <v>34</v>
      </c>
      <c r="B160" s="7" t="s">
        <v>2584</v>
      </c>
      <c r="C160" s="7">
        <v>1000</v>
      </c>
      <c r="D160" s="7" t="s">
        <v>2883</v>
      </c>
      <c r="E160" s="7" t="s">
        <v>2859</v>
      </c>
      <c r="F160" s="7" t="s">
        <v>2858</v>
      </c>
    </row>
    <row r="161" spans="1:6" x14ac:dyDescent="0.35">
      <c r="A161" s="7" t="s">
        <v>19</v>
      </c>
      <c r="B161" s="7" t="s">
        <v>2396</v>
      </c>
      <c r="C161" s="7" t="s">
        <v>2871</v>
      </c>
      <c r="D161" s="7" t="s">
        <v>1438</v>
      </c>
      <c r="E161" s="7" t="s">
        <v>2873</v>
      </c>
      <c r="F161" s="7" t="s">
        <v>2858</v>
      </c>
    </row>
    <row r="162" spans="1:6" x14ac:dyDescent="0.35">
      <c r="A162" s="7" t="s">
        <v>19</v>
      </c>
      <c r="B162" s="7" t="s">
        <v>2420</v>
      </c>
      <c r="C162" s="7" t="s">
        <v>2871</v>
      </c>
      <c r="D162" s="7" t="s">
        <v>1438</v>
      </c>
      <c r="E162" s="7" t="s">
        <v>2873</v>
      </c>
      <c r="F162" s="7" t="s">
        <v>2858</v>
      </c>
    </row>
    <row r="163" spans="1:6" x14ac:dyDescent="0.35">
      <c r="A163" s="7" t="s">
        <v>19</v>
      </c>
      <c r="B163" s="7" t="s">
        <v>2446</v>
      </c>
      <c r="C163" s="7" t="s">
        <v>2871</v>
      </c>
      <c r="D163" s="7" t="s">
        <v>1438</v>
      </c>
      <c r="E163" s="7" t="s">
        <v>2873</v>
      </c>
      <c r="F163" s="7" t="s">
        <v>2858</v>
      </c>
    </row>
    <row r="164" spans="1:6" x14ac:dyDescent="0.35">
      <c r="A164" s="7" t="s">
        <v>19</v>
      </c>
      <c r="B164" s="7" t="s">
        <v>2451</v>
      </c>
      <c r="C164" s="7" t="s">
        <v>2871</v>
      </c>
      <c r="D164" s="7" t="s">
        <v>1438</v>
      </c>
      <c r="E164" s="7" t="s">
        <v>2873</v>
      </c>
      <c r="F164" s="7" t="s">
        <v>2858</v>
      </c>
    </row>
    <row r="165" spans="1:6" x14ac:dyDescent="0.35">
      <c r="A165" s="7" t="s">
        <v>19</v>
      </c>
      <c r="B165" s="7" t="s">
        <v>2508</v>
      </c>
      <c r="C165" s="7" t="s">
        <v>2871</v>
      </c>
      <c r="D165" s="7" t="s">
        <v>1438</v>
      </c>
      <c r="E165" s="7" t="s">
        <v>2873</v>
      </c>
      <c r="F165" s="7" t="s">
        <v>2858</v>
      </c>
    </row>
    <row r="166" spans="1:6" x14ac:dyDescent="0.35">
      <c r="A166" s="7" t="s">
        <v>19</v>
      </c>
      <c r="B166" s="7" t="s">
        <v>2589</v>
      </c>
      <c r="C166" s="7" t="s">
        <v>2871</v>
      </c>
      <c r="D166" s="7" t="s">
        <v>1438</v>
      </c>
      <c r="E166" s="7" t="s">
        <v>2873</v>
      </c>
      <c r="F166" s="7" t="s">
        <v>2858</v>
      </c>
    </row>
    <row r="167" spans="1:6" x14ac:dyDescent="0.35">
      <c r="A167" s="7" t="s">
        <v>113</v>
      </c>
      <c r="B167" s="7" t="s">
        <v>2508</v>
      </c>
      <c r="C167" s="7" t="s">
        <v>1197</v>
      </c>
      <c r="D167" s="7" t="s">
        <v>1230</v>
      </c>
      <c r="E167" s="7" t="s">
        <v>2864</v>
      </c>
      <c r="F167" s="7" t="s">
        <v>2858</v>
      </c>
    </row>
    <row r="168" spans="1:6" x14ac:dyDescent="0.35">
      <c r="A168" s="7" t="s">
        <v>118</v>
      </c>
      <c r="B168" s="7" t="s">
        <v>2508</v>
      </c>
      <c r="C168" s="7">
        <v>0</v>
      </c>
      <c r="D168" s="7">
        <v>1</v>
      </c>
      <c r="E168" s="7" t="s">
        <v>2864</v>
      </c>
      <c r="F168" s="7" t="s">
        <v>2858</v>
      </c>
    </row>
    <row r="169" spans="1:6" x14ac:dyDescent="0.35">
      <c r="A169" s="7" t="s">
        <v>117</v>
      </c>
      <c r="B169" s="7" t="s">
        <v>2508</v>
      </c>
      <c r="C169" s="7">
        <v>1</v>
      </c>
      <c r="D169" s="7">
        <v>0</v>
      </c>
      <c r="E169" s="7" t="s">
        <v>2864</v>
      </c>
      <c r="F169" s="7" t="s">
        <v>2858</v>
      </c>
    </row>
    <row r="170" spans="1:6" x14ac:dyDescent="0.35">
      <c r="A170" s="7" t="s">
        <v>113</v>
      </c>
      <c r="B170" s="7" t="s">
        <v>2589</v>
      </c>
      <c r="C170" s="7" t="s">
        <v>1197</v>
      </c>
      <c r="D170" s="7" t="s">
        <v>2010</v>
      </c>
      <c r="E170" s="7" t="s">
        <v>2887</v>
      </c>
      <c r="F170" s="7" t="s">
        <v>2858</v>
      </c>
    </row>
    <row r="171" spans="1:6" x14ac:dyDescent="0.35">
      <c r="A171" s="7" t="s">
        <v>114</v>
      </c>
      <c r="B171" s="7" t="s">
        <v>2589</v>
      </c>
      <c r="C171" s="7">
        <v>0</v>
      </c>
      <c r="D171" s="7">
        <v>1</v>
      </c>
      <c r="E171" s="7" t="s">
        <v>2887</v>
      </c>
      <c r="F171" s="7" t="s">
        <v>2858</v>
      </c>
    </row>
    <row r="172" spans="1:6" x14ac:dyDescent="0.35">
      <c r="A172" s="7" t="s">
        <v>117</v>
      </c>
      <c r="B172" s="7" t="s">
        <v>2589</v>
      </c>
      <c r="C172" s="7">
        <v>1</v>
      </c>
      <c r="D172" s="7">
        <v>0</v>
      </c>
      <c r="E172" s="7" t="s">
        <v>2887</v>
      </c>
      <c r="F172" s="7" t="s">
        <v>2858</v>
      </c>
    </row>
    <row r="173" spans="1:6" x14ac:dyDescent="0.35">
      <c r="A173" s="7" t="s">
        <v>665</v>
      </c>
      <c r="B173" s="7" t="s">
        <v>2534</v>
      </c>
      <c r="C173" s="7" t="s">
        <v>1197</v>
      </c>
      <c r="D173" s="7" t="s">
        <v>2888</v>
      </c>
      <c r="E173" s="7" t="s">
        <v>2887</v>
      </c>
      <c r="F173" s="7" t="s">
        <v>2858</v>
      </c>
    </row>
    <row r="174" spans="1:6" x14ac:dyDescent="0.35">
      <c r="A174" s="7" t="s">
        <v>709</v>
      </c>
      <c r="B174" s="1" t="s">
        <v>2487</v>
      </c>
      <c r="C174" s="7" t="s">
        <v>2871</v>
      </c>
      <c r="D174" s="7" t="s">
        <v>1438</v>
      </c>
      <c r="E174" s="7" t="s">
        <v>2873</v>
      </c>
      <c r="F174" s="7" t="s">
        <v>2858</v>
      </c>
    </row>
    <row r="175" spans="1:6" x14ac:dyDescent="0.35">
      <c r="A175" s="7" t="s">
        <v>709</v>
      </c>
      <c r="B175" s="1" t="s">
        <v>2517</v>
      </c>
      <c r="C175" s="7" t="s">
        <v>2871</v>
      </c>
      <c r="D175" s="7" t="s">
        <v>1438</v>
      </c>
      <c r="E175" s="7" t="s">
        <v>2873</v>
      </c>
      <c r="F175" s="7" t="s">
        <v>2858</v>
      </c>
    </row>
    <row r="176" spans="1:6" x14ac:dyDescent="0.35">
      <c r="A176" s="7" t="s">
        <v>862</v>
      </c>
      <c r="B176" s="7" t="s">
        <v>2517</v>
      </c>
      <c r="C176" s="7" t="s">
        <v>2889</v>
      </c>
      <c r="D176" s="7" t="s">
        <v>2621</v>
      </c>
      <c r="E176" s="7" t="s">
        <v>2864</v>
      </c>
      <c r="F176" s="7" t="s">
        <v>2858</v>
      </c>
    </row>
    <row r="177" spans="1:6" x14ac:dyDescent="0.35">
      <c r="A177" s="7" t="s">
        <v>2890</v>
      </c>
      <c r="B177" s="7" t="s">
        <v>2517</v>
      </c>
      <c r="C177" s="7">
        <v>1</v>
      </c>
      <c r="D177" s="7">
        <v>0</v>
      </c>
      <c r="E177" s="7" t="s">
        <v>2864</v>
      </c>
      <c r="F177" s="7" t="s">
        <v>2858</v>
      </c>
    </row>
    <row r="178" spans="1:6" x14ac:dyDescent="0.35">
      <c r="A178" s="7" t="s">
        <v>877</v>
      </c>
      <c r="B178" s="7" t="s">
        <v>2517</v>
      </c>
      <c r="C178" s="7" t="s">
        <v>1197</v>
      </c>
      <c r="D178" s="7" t="s">
        <v>1203</v>
      </c>
      <c r="E178" s="7" t="s">
        <v>2887</v>
      </c>
      <c r="F178" s="7" t="s">
        <v>2858</v>
      </c>
    </row>
    <row r="179" spans="1:6" x14ac:dyDescent="0.35">
      <c r="A179" s="7" t="s">
        <v>884</v>
      </c>
      <c r="B179" s="7" t="s">
        <v>2517</v>
      </c>
      <c r="C179" s="7">
        <v>1</v>
      </c>
      <c r="D179" s="7">
        <v>0</v>
      </c>
      <c r="E179" s="7" t="s">
        <v>2887</v>
      </c>
      <c r="F179" s="7" t="s">
        <v>2858</v>
      </c>
    </row>
    <row r="180" spans="1:6" x14ac:dyDescent="0.35">
      <c r="A180" s="7" t="s">
        <v>882</v>
      </c>
      <c r="B180" s="7" t="s">
        <v>2517</v>
      </c>
      <c r="C180" s="7">
        <v>0</v>
      </c>
      <c r="D180" s="7">
        <v>1</v>
      </c>
      <c r="E180" s="7" t="s">
        <v>2887</v>
      </c>
      <c r="F180" s="7" t="s">
        <v>2858</v>
      </c>
    </row>
    <row r="181" spans="1:6" x14ac:dyDescent="0.35">
      <c r="A181" s="7" t="s">
        <v>742</v>
      </c>
      <c r="B181" s="7" t="s">
        <v>2517</v>
      </c>
      <c r="C181" s="7">
        <v>0</v>
      </c>
      <c r="D181" s="7">
        <v>1</v>
      </c>
      <c r="E181" s="7" t="s">
        <v>2887</v>
      </c>
      <c r="F181" s="7" t="s">
        <v>2858</v>
      </c>
    </row>
    <row r="182" spans="1:6" x14ac:dyDescent="0.35">
      <c r="A182" s="7" t="s">
        <v>743</v>
      </c>
      <c r="B182" s="7" t="s">
        <v>2517</v>
      </c>
      <c r="C182" s="7">
        <v>0</v>
      </c>
      <c r="D182" s="7">
        <v>1</v>
      </c>
      <c r="E182" s="7" t="s">
        <v>2887</v>
      </c>
      <c r="F182" s="7" t="s">
        <v>2858</v>
      </c>
    </row>
    <row r="183" spans="1:6" x14ac:dyDescent="0.35">
      <c r="A183" s="7" t="s">
        <v>698</v>
      </c>
      <c r="B183" s="7" t="s">
        <v>2487</v>
      </c>
      <c r="C183" s="7">
        <v>32</v>
      </c>
      <c r="D183" s="7"/>
      <c r="E183" s="7" t="s">
        <v>2874</v>
      </c>
      <c r="F183" s="7" t="s">
        <v>2875</v>
      </c>
    </row>
    <row r="184" spans="1:6" x14ac:dyDescent="0.35">
      <c r="A184" s="7" t="s">
        <v>698</v>
      </c>
      <c r="B184" s="7" t="s">
        <v>2517</v>
      </c>
      <c r="C184" s="7">
        <v>33</v>
      </c>
      <c r="D184" s="7"/>
      <c r="E184" s="7" t="s">
        <v>2874</v>
      </c>
      <c r="F184" s="7" t="s">
        <v>2875</v>
      </c>
    </row>
    <row r="185" spans="1:6" x14ac:dyDescent="0.35">
      <c r="A185" s="7" t="s">
        <v>698</v>
      </c>
      <c r="B185" s="7" t="s">
        <v>2534</v>
      </c>
      <c r="C185" s="7">
        <v>100</v>
      </c>
      <c r="D185" s="7"/>
      <c r="E185" s="7" t="s">
        <v>2874</v>
      </c>
      <c r="F185" s="7" t="s">
        <v>2875</v>
      </c>
    </row>
    <row r="186" spans="1:6" x14ac:dyDescent="0.35">
      <c r="A186" s="1" t="s">
        <v>712</v>
      </c>
      <c r="B186" s="1" t="s">
        <v>2517</v>
      </c>
      <c r="C186" s="7">
        <v>596</v>
      </c>
      <c r="D186" s="7"/>
      <c r="E186" s="7" t="s">
        <v>2876</v>
      </c>
      <c r="F186" s="7" t="s">
        <v>2875</v>
      </c>
    </row>
    <row r="187" spans="1:6" x14ac:dyDescent="0.35">
      <c r="A187" s="107" t="s">
        <v>2891</v>
      </c>
      <c r="B187" s="108"/>
      <c r="C187" s="108"/>
      <c r="D187" s="108"/>
      <c r="E187" s="108"/>
      <c r="F187" s="109"/>
    </row>
    <row r="188" spans="1:6" x14ac:dyDescent="0.35">
      <c r="A188" s="7" t="s">
        <v>73</v>
      </c>
      <c r="B188" s="7" t="s">
        <v>2764</v>
      </c>
      <c r="C188" s="7">
        <v>300</v>
      </c>
      <c r="D188" s="7" t="s">
        <v>2856</v>
      </c>
      <c r="E188" s="7" t="s">
        <v>2892</v>
      </c>
      <c r="F188" s="7" t="s">
        <v>2858</v>
      </c>
    </row>
    <row r="189" spans="1:6" x14ac:dyDescent="0.35">
      <c r="A189" s="7" t="s">
        <v>685</v>
      </c>
      <c r="B189" s="7" t="s">
        <v>2751</v>
      </c>
      <c r="C189" s="7">
        <v>10</v>
      </c>
      <c r="D189" s="7" t="s">
        <v>2856</v>
      </c>
      <c r="E189" s="7" t="s">
        <v>2893</v>
      </c>
      <c r="F189" s="7" t="s">
        <v>2858</v>
      </c>
    </row>
    <row r="190" spans="1:6" x14ac:dyDescent="0.35">
      <c r="A190" s="7" t="s">
        <v>447</v>
      </c>
      <c r="B190" s="7" t="s">
        <v>2654</v>
      </c>
      <c r="C190" s="7">
        <v>1</v>
      </c>
      <c r="D190" s="7" t="s">
        <v>2856</v>
      </c>
      <c r="E190" s="7" t="s">
        <v>2857</v>
      </c>
      <c r="F190" s="7" t="s">
        <v>2858</v>
      </c>
    </row>
    <row r="191" spans="1:6" x14ac:dyDescent="0.35">
      <c r="A191" s="7" t="s">
        <v>19</v>
      </c>
      <c r="B191" s="7" t="s">
        <v>2782</v>
      </c>
      <c r="C191" s="7" t="s">
        <v>2871</v>
      </c>
      <c r="D191" s="7" t="s">
        <v>1438</v>
      </c>
      <c r="E191" s="7" t="s">
        <v>2873</v>
      </c>
      <c r="F191" s="7" t="s">
        <v>2858</v>
      </c>
    </row>
    <row r="192" spans="1:6" x14ac:dyDescent="0.35">
      <c r="A192" s="7" t="s">
        <v>105</v>
      </c>
      <c r="B192" s="7" t="s">
        <v>2775</v>
      </c>
      <c r="C192" s="7" t="s">
        <v>1197</v>
      </c>
      <c r="D192" s="7" t="s">
        <v>1221</v>
      </c>
      <c r="E192" s="7" t="s">
        <v>2864</v>
      </c>
      <c r="F192" s="7" t="s">
        <v>2858</v>
      </c>
    </row>
    <row r="193" spans="1:6" x14ac:dyDescent="0.35">
      <c r="A193" s="7" t="s">
        <v>109</v>
      </c>
      <c r="B193" s="7" t="s">
        <v>2775</v>
      </c>
      <c r="C193" s="7">
        <v>0</v>
      </c>
      <c r="D193" s="7">
        <v>1</v>
      </c>
      <c r="E193" s="7" t="s">
        <v>2864</v>
      </c>
      <c r="F193" s="7" t="s">
        <v>2858</v>
      </c>
    </row>
    <row r="194" spans="1:6" x14ac:dyDescent="0.35">
      <c r="A194" s="7" t="s">
        <v>110</v>
      </c>
      <c r="B194" s="7" t="s">
        <v>2775</v>
      </c>
      <c r="C194" s="7">
        <v>1</v>
      </c>
      <c r="D194" s="7">
        <v>0</v>
      </c>
      <c r="E194" s="7" t="s">
        <v>2864</v>
      </c>
      <c r="F194" s="7" t="s">
        <v>2858</v>
      </c>
    </row>
    <row r="195" spans="1:6" x14ac:dyDescent="0.35">
      <c r="A195" s="7" t="s">
        <v>113</v>
      </c>
      <c r="B195" s="7" t="s">
        <v>2786</v>
      </c>
      <c r="C195" s="7" t="s">
        <v>1197</v>
      </c>
      <c r="D195" s="7" t="s">
        <v>1230</v>
      </c>
      <c r="E195" s="7" t="s">
        <v>2864</v>
      </c>
      <c r="F195" s="7" t="s">
        <v>2858</v>
      </c>
    </row>
    <row r="196" spans="1:6" x14ac:dyDescent="0.35">
      <c r="A196" s="7" t="s">
        <v>118</v>
      </c>
      <c r="B196" s="7" t="s">
        <v>2786</v>
      </c>
      <c r="C196" s="7">
        <v>0</v>
      </c>
      <c r="D196" s="7">
        <v>1</v>
      </c>
      <c r="E196" s="7" t="s">
        <v>2864</v>
      </c>
      <c r="F196" s="7" t="s">
        <v>2858</v>
      </c>
    </row>
    <row r="197" spans="1:6" x14ac:dyDescent="0.35">
      <c r="A197" s="7" t="s">
        <v>117</v>
      </c>
      <c r="B197" s="7" t="s">
        <v>2786</v>
      </c>
      <c r="C197" s="7">
        <v>1</v>
      </c>
      <c r="D197" s="7">
        <v>0</v>
      </c>
      <c r="E197" s="7" t="s">
        <v>2864</v>
      </c>
      <c r="F197" s="7" t="s">
        <v>2858</v>
      </c>
    </row>
    <row r="198" spans="1:6" x14ac:dyDescent="0.35">
      <c r="A198" s="7" t="s">
        <v>674</v>
      </c>
      <c r="B198" s="7" t="s">
        <v>2628</v>
      </c>
      <c r="C198" s="7" t="s">
        <v>1197</v>
      </c>
      <c r="D198" s="7" t="s">
        <v>1294</v>
      </c>
      <c r="E198" s="7" t="s">
        <v>2887</v>
      </c>
      <c r="F198" s="7" t="s">
        <v>2858</v>
      </c>
    </row>
    <row r="199" spans="1:6" x14ac:dyDescent="0.35">
      <c r="A199" s="7" t="s">
        <v>683</v>
      </c>
      <c r="B199" s="7" t="s">
        <v>2628</v>
      </c>
      <c r="C199" s="7">
        <v>1</v>
      </c>
      <c r="D199" s="7">
        <v>0</v>
      </c>
      <c r="E199" s="7" t="s">
        <v>2887</v>
      </c>
      <c r="F199" s="7" t="s">
        <v>2858</v>
      </c>
    </row>
    <row r="200" spans="1:6" x14ac:dyDescent="0.35">
      <c r="A200" s="7" t="s">
        <v>681</v>
      </c>
      <c r="B200" s="7" t="s">
        <v>2628</v>
      </c>
      <c r="C200" s="7">
        <v>0</v>
      </c>
      <c r="D200" s="7">
        <v>1</v>
      </c>
      <c r="E200" s="7" t="s">
        <v>2887</v>
      </c>
      <c r="F200" s="7" t="s">
        <v>2858</v>
      </c>
    </row>
    <row r="201" spans="1:6" x14ac:dyDescent="0.35">
      <c r="A201" s="7" t="s">
        <v>674</v>
      </c>
      <c r="B201" s="7" t="s">
        <v>2670</v>
      </c>
      <c r="C201" s="7" t="s">
        <v>1197</v>
      </c>
      <c r="D201" s="7" t="s">
        <v>1416</v>
      </c>
      <c r="E201" s="7" t="s">
        <v>2887</v>
      </c>
      <c r="F201" s="7" t="s">
        <v>2858</v>
      </c>
    </row>
    <row r="202" spans="1:6" x14ac:dyDescent="0.35">
      <c r="A202" s="7" t="s">
        <v>683</v>
      </c>
      <c r="B202" s="7" t="s">
        <v>2670</v>
      </c>
      <c r="C202" s="7">
        <v>1</v>
      </c>
      <c r="D202" s="7">
        <v>0</v>
      </c>
      <c r="E202" s="7" t="s">
        <v>2887</v>
      </c>
      <c r="F202" s="7" t="s">
        <v>2858</v>
      </c>
    </row>
    <row r="203" spans="1:6" x14ac:dyDescent="0.35">
      <c r="A203" s="7" t="s">
        <v>675</v>
      </c>
      <c r="B203" s="7" t="s">
        <v>2670</v>
      </c>
      <c r="C203" s="7">
        <v>0</v>
      </c>
      <c r="D203" s="7">
        <v>1</v>
      </c>
      <c r="E203" s="7" t="s">
        <v>2887</v>
      </c>
      <c r="F203" s="7" t="s">
        <v>2858</v>
      </c>
    </row>
    <row r="204" spans="1:6" x14ac:dyDescent="0.35">
      <c r="A204" s="7" t="s">
        <v>674</v>
      </c>
      <c r="B204" s="7" t="s">
        <v>2698</v>
      </c>
      <c r="C204" s="7" t="s">
        <v>1197</v>
      </c>
      <c r="D204" s="7" t="s">
        <v>1294</v>
      </c>
      <c r="E204" s="7" t="s">
        <v>2887</v>
      </c>
      <c r="F204" s="7" t="s">
        <v>2858</v>
      </c>
    </row>
    <row r="205" spans="1:6" x14ac:dyDescent="0.35">
      <c r="A205" s="7" t="s">
        <v>683</v>
      </c>
      <c r="B205" s="7" t="s">
        <v>2698</v>
      </c>
      <c r="C205" s="7">
        <v>1</v>
      </c>
      <c r="D205" s="7">
        <v>0</v>
      </c>
      <c r="E205" s="7" t="s">
        <v>2887</v>
      </c>
      <c r="F205" s="7" t="s">
        <v>2858</v>
      </c>
    </row>
    <row r="206" spans="1:6" x14ac:dyDescent="0.35">
      <c r="A206" s="7" t="s">
        <v>681</v>
      </c>
      <c r="B206" s="7" t="s">
        <v>2698</v>
      </c>
      <c r="C206" s="7">
        <v>0</v>
      </c>
      <c r="D206" s="7">
        <v>1</v>
      </c>
      <c r="E206" s="7" t="s">
        <v>2887</v>
      </c>
      <c r="F206" s="7" t="s">
        <v>2858</v>
      </c>
    </row>
    <row r="207" spans="1:6" x14ac:dyDescent="0.35">
      <c r="A207" s="7" t="s">
        <v>386</v>
      </c>
      <c r="B207" s="7" t="s">
        <v>2707</v>
      </c>
      <c r="C207" s="7" t="s">
        <v>1197</v>
      </c>
      <c r="D207" s="7" t="s">
        <v>1885</v>
      </c>
      <c r="E207" s="7" t="s">
        <v>2887</v>
      </c>
      <c r="F207" s="7" t="s">
        <v>2858</v>
      </c>
    </row>
    <row r="208" spans="1:6" x14ac:dyDescent="0.35">
      <c r="A208" s="7" t="s">
        <v>386</v>
      </c>
      <c r="B208" s="7" t="s">
        <v>2654</v>
      </c>
      <c r="C208" s="7" t="s">
        <v>1197</v>
      </c>
      <c r="D208" s="7" t="s">
        <v>2894</v>
      </c>
      <c r="E208" s="7" t="s">
        <v>2887</v>
      </c>
      <c r="F208" s="7" t="s">
        <v>2858</v>
      </c>
    </row>
    <row r="209" spans="1:6" x14ac:dyDescent="0.35">
      <c r="A209" s="7" t="s">
        <v>433</v>
      </c>
      <c r="B209" s="7" t="s">
        <v>2654</v>
      </c>
      <c r="C209" s="7" t="s">
        <v>2895</v>
      </c>
      <c r="D209" s="7" t="s">
        <v>1197</v>
      </c>
      <c r="E209" s="7" t="s">
        <v>2887</v>
      </c>
      <c r="F209" s="7" t="s">
        <v>2858</v>
      </c>
    </row>
    <row r="210" spans="1:6" x14ac:dyDescent="0.35">
      <c r="A210" s="7" t="s">
        <v>435</v>
      </c>
      <c r="B210" s="7" t="s">
        <v>2654</v>
      </c>
      <c r="C210" s="7">
        <v>1</v>
      </c>
      <c r="D210" s="7">
        <v>0</v>
      </c>
      <c r="E210" s="7" t="s">
        <v>2887</v>
      </c>
      <c r="F210" s="7" t="s">
        <v>2858</v>
      </c>
    </row>
    <row r="211" spans="1:6" x14ac:dyDescent="0.35">
      <c r="A211" s="7" t="s">
        <v>433</v>
      </c>
      <c r="B211" s="7" t="s">
        <v>2680</v>
      </c>
      <c r="C211" s="7" t="s">
        <v>2896</v>
      </c>
      <c r="D211" s="7" t="s">
        <v>1197</v>
      </c>
      <c r="E211" s="7" t="s">
        <v>2887</v>
      </c>
      <c r="F211" s="7" t="s">
        <v>2858</v>
      </c>
    </row>
    <row r="212" spans="1:6" x14ac:dyDescent="0.35">
      <c r="A212" s="7" t="s">
        <v>435</v>
      </c>
      <c r="B212" s="7" t="s">
        <v>2680</v>
      </c>
      <c r="C212" s="7">
        <v>1</v>
      </c>
      <c r="D212" s="7">
        <v>0</v>
      </c>
      <c r="E212" s="7" t="s">
        <v>2887</v>
      </c>
      <c r="F212" s="7" t="s">
        <v>2858</v>
      </c>
    </row>
    <row r="213" spans="1:6" x14ac:dyDescent="0.35">
      <c r="A213" s="7" t="s">
        <v>2897</v>
      </c>
      <c r="B213" s="7" t="s">
        <v>2680</v>
      </c>
      <c r="C213" s="7">
        <v>1</v>
      </c>
      <c r="D213" s="7">
        <v>0</v>
      </c>
      <c r="E213" s="7" t="s">
        <v>2887</v>
      </c>
      <c r="F213" s="7" t="s">
        <v>2858</v>
      </c>
    </row>
    <row r="214" spans="1:6" x14ac:dyDescent="0.35">
      <c r="A214" s="7" t="s">
        <v>480</v>
      </c>
      <c r="B214" s="7" t="s">
        <v>2654</v>
      </c>
      <c r="C214" s="7" t="s">
        <v>1197</v>
      </c>
      <c r="D214" s="7" t="s">
        <v>1294</v>
      </c>
      <c r="E214" s="7" t="s">
        <v>2887</v>
      </c>
      <c r="F214" s="7" t="s">
        <v>2858</v>
      </c>
    </row>
    <row r="215" spans="1:6" x14ac:dyDescent="0.35">
      <c r="A215" s="7" t="s">
        <v>487</v>
      </c>
      <c r="B215" s="7" t="s">
        <v>2654</v>
      </c>
      <c r="C215" s="7">
        <v>0</v>
      </c>
      <c r="D215" s="7">
        <v>1</v>
      </c>
      <c r="E215" s="7" t="s">
        <v>2887</v>
      </c>
      <c r="F215" s="7" t="s">
        <v>2858</v>
      </c>
    </row>
    <row r="216" spans="1:6" x14ac:dyDescent="0.35">
      <c r="A216" s="7" t="s">
        <v>489</v>
      </c>
      <c r="B216" s="7" t="s">
        <v>2654</v>
      </c>
      <c r="C216" s="7">
        <v>1</v>
      </c>
      <c r="D216" s="7">
        <v>0</v>
      </c>
      <c r="E216" s="7" t="s">
        <v>2887</v>
      </c>
      <c r="F216" s="7" t="s">
        <v>2858</v>
      </c>
    </row>
    <row r="217" spans="1:6" x14ac:dyDescent="0.35">
      <c r="A217" s="7" t="s">
        <v>523</v>
      </c>
      <c r="B217" s="7" t="s">
        <v>2654</v>
      </c>
      <c r="C217" s="7" t="s">
        <v>1197</v>
      </c>
      <c r="D217" s="7" t="s">
        <v>1230</v>
      </c>
      <c r="E217" s="7" t="s">
        <v>2864</v>
      </c>
      <c r="F217" s="7" t="s">
        <v>2858</v>
      </c>
    </row>
    <row r="218" spans="1:6" x14ac:dyDescent="0.35">
      <c r="A218" s="7" t="s">
        <v>528</v>
      </c>
      <c r="B218" s="7" t="s">
        <v>2654</v>
      </c>
      <c r="C218" s="7">
        <v>0</v>
      </c>
      <c r="D218" s="7">
        <v>1</v>
      </c>
      <c r="E218" s="7" t="s">
        <v>2864</v>
      </c>
      <c r="F218" s="7" t="s">
        <v>2858</v>
      </c>
    </row>
    <row r="219" spans="1:6" x14ac:dyDescent="0.35">
      <c r="A219" s="7" t="s">
        <v>527</v>
      </c>
      <c r="B219" s="7" t="s">
        <v>2654</v>
      </c>
      <c r="C219" s="7">
        <v>1</v>
      </c>
      <c r="D219" s="7">
        <v>0</v>
      </c>
      <c r="E219" s="7" t="s">
        <v>2864</v>
      </c>
      <c r="F219" s="7" t="s">
        <v>2858</v>
      </c>
    </row>
    <row r="220" spans="1:6" x14ac:dyDescent="0.35">
      <c r="A220" s="7" t="s">
        <v>615</v>
      </c>
      <c r="B220" s="7" t="s">
        <v>2719</v>
      </c>
      <c r="C220" s="7" t="s">
        <v>1197</v>
      </c>
      <c r="D220" s="7" t="s">
        <v>2898</v>
      </c>
      <c r="E220" s="7" t="s">
        <v>2887</v>
      </c>
      <c r="F220" s="7" t="s">
        <v>2858</v>
      </c>
    </row>
    <row r="221" spans="1:6" x14ac:dyDescent="0.35">
      <c r="A221" s="7" t="s">
        <v>620</v>
      </c>
      <c r="B221" s="7" t="s">
        <v>2719</v>
      </c>
      <c r="C221" s="7">
        <v>0</v>
      </c>
      <c r="D221" s="7">
        <v>1</v>
      </c>
      <c r="E221" s="7" t="s">
        <v>2887</v>
      </c>
      <c r="F221" s="7" t="s">
        <v>2858</v>
      </c>
    </row>
    <row r="222" spans="1:6" x14ac:dyDescent="0.35">
      <c r="A222" s="7" t="s">
        <v>623</v>
      </c>
      <c r="B222" s="7" t="s">
        <v>2719</v>
      </c>
      <c r="C222" s="7">
        <v>1</v>
      </c>
      <c r="D222" s="7">
        <v>0</v>
      </c>
      <c r="E222" s="7" t="s">
        <v>2887</v>
      </c>
      <c r="F222" s="7" t="s">
        <v>2858</v>
      </c>
    </row>
    <row r="223" spans="1:6" x14ac:dyDescent="0.35">
      <c r="A223" s="7" t="s">
        <v>615</v>
      </c>
      <c r="B223" s="7" t="s">
        <v>2757</v>
      </c>
      <c r="C223" s="7" t="s">
        <v>1197</v>
      </c>
      <c r="D223" s="7" t="s">
        <v>2898</v>
      </c>
      <c r="E223" s="7" t="s">
        <v>2887</v>
      </c>
      <c r="F223" s="7" t="s">
        <v>2858</v>
      </c>
    </row>
    <row r="224" spans="1:6" x14ac:dyDescent="0.35">
      <c r="A224" s="7" t="s">
        <v>620</v>
      </c>
      <c r="B224" s="7" t="s">
        <v>2757</v>
      </c>
      <c r="C224" s="7">
        <v>0</v>
      </c>
      <c r="D224" s="7">
        <v>1</v>
      </c>
      <c r="E224" s="7" t="s">
        <v>2887</v>
      </c>
      <c r="F224" s="7" t="s">
        <v>2858</v>
      </c>
    </row>
    <row r="225" spans="1:6" x14ac:dyDescent="0.35">
      <c r="A225" s="7" t="s">
        <v>623</v>
      </c>
      <c r="B225" s="7" t="s">
        <v>2757</v>
      </c>
      <c r="C225" s="7">
        <v>1</v>
      </c>
      <c r="D225" s="7">
        <v>0</v>
      </c>
      <c r="E225" s="7" t="s">
        <v>2887</v>
      </c>
      <c r="F225" s="7" t="s">
        <v>2858</v>
      </c>
    </row>
    <row r="226" spans="1:6" x14ac:dyDescent="0.35">
      <c r="A226" s="7" t="s">
        <v>698</v>
      </c>
      <c r="B226" s="7" t="s">
        <v>2628</v>
      </c>
      <c r="C226" s="7">
        <v>60</v>
      </c>
      <c r="D226" s="7"/>
      <c r="E226" s="7" t="s">
        <v>2874</v>
      </c>
      <c r="F226" s="7" t="s">
        <v>2875</v>
      </c>
    </row>
    <row r="227" spans="1:6" x14ac:dyDescent="0.35">
      <c r="A227" s="7" t="s">
        <v>698</v>
      </c>
      <c r="B227" s="7" t="s">
        <v>2645</v>
      </c>
      <c r="C227" s="7">
        <v>95</v>
      </c>
      <c r="D227" s="7"/>
      <c r="E227" s="7" t="s">
        <v>2874</v>
      </c>
      <c r="F227" s="7" t="s">
        <v>2875</v>
      </c>
    </row>
    <row r="228" spans="1:6" x14ac:dyDescent="0.35">
      <c r="A228" s="7" t="s">
        <v>698</v>
      </c>
      <c r="B228" s="7" t="s">
        <v>2670</v>
      </c>
      <c r="C228" s="7">
        <v>59</v>
      </c>
      <c r="D228" s="7"/>
      <c r="E228" s="7" t="s">
        <v>2874</v>
      </c>
      <c r="F228" s="7" t="s">
        <v>2875</v>
      </c>
    </row>
    <row r="229" spans="1:6" x14ac:dyDescent="0.35">
      <c r="A229" s="7" t="s">
        <v>698</v>
      </c>
      <c r="B229" s="7" t="s">
        <v>2698</v>
      </c>
      <c r="C229" s="7">
        <v>60</v>
      </c>
      <c r="D229" s="7"/>
      <c r="E229" s="7" t="s">
        <v>2874</v>
      </c>
      <c r="F229" s="7" t="s">
        <v>2875</v>
      </c>
    </row>
    <row r="230" spans="1:6" x14ac:dyDescent="0.35">
      <c r="A230" s="7" t="s">
        <v>698</v>
      </c>
      <c r="B230" s="7" t="s">
        <v>2751</v>
      </c>
      <c r="C230" s="7">
        <v>8</v>
      </c>
      <c r="D230" s="7"/>
      <c r="E230" s="7" t="s">
        <v>2874</v>
      </c>
      <c r="F230" s="7" t="s">
        <v>2875</v>
      </c>
    </row>
    <row r="231" spans="1:6" x14ac:dyDescent="0.35">
      <c r="A231" s="7" t="s">
        <v>712</v>
      </c>
      <c r="B231" s="7" t="s">
        <v>2645</v>
      </c>
      <c r="C231" s="7">
        <v>1510</v>
      </c>
      <c r="D231" s="7"/>
      <c r="E231" s="7" t="s">
        <v>2876</v>
      </c>
      <c r="F231" s="7" t="s">
        <v>2875</v>
      </c>
    </row>
    <row r="232" spans="1:6" x14ac:dyDescent="0.35">
      <c r="A232" s="7" t="s">
        <v>712</v>
      </c>
      <c r="B232" s="7" t="s">
        <v>2670</v>
      </c>
      <c r="C232" s="7">
        <v>1420</v>
      </c>
      <c r="D232" s="7"/>
      <c r="E232" s="7" t="s">
        <v>2876</v>
      </c>
      <c r="F232" s="7" t="s">
        <v>2875</v>
      </c>
    </row>
    <row r="233" spans="1:6" x14ac:dyDescent="0.35">
      <c r="A233" s="7" t="s">
        <v>712</v>
      </c>
      <c r="B233" s="7" t="s">
        <v>2698</v>
      </c>
      <c r="C233" s="7">
        <v>1469</v>
      </c>
      <c r="D233" s="7"/>
      <c r="E233" s="7" t="s">
        <v>2876</v>
      </c>
      <c r="F233" s="7" t="s">
        <v>2875</v>
      </c>
    </row>
    <row r="234" spans="1:6" s="74" customFormat="1" x14ac:dyDescent="0.35">
      <c r="A234" s="20"/>
      <c r="B234" s="20"/>
      <c r="C234" s="20"/>
      <c r="D234" s="20"/>
      <c r="E234" s="20"/>
      <c r="F234" s="92"/>
    </row>
    <row r="235" spans="1:6" ht="42" x14ac:dyDescent="0.35">
      <c r="A235" s="86" t="s">
        <v>2846</v>
      </c>
      <c r="B235" s="87" t="s">
        <v>2847</v>
      </c>
      <c r="C235" s="87" t="s">
        <v>2848</v>
      </c>
      <c r="D235" s="87" t="s">
        <v>2849</v>
      </c>
      <c r="E235" s="87" t="s">
        <v>2850</v>
      </c>
      <c r="F235" s="87" t="s">
        <v>2851</v>
      </c>
    </row>
    <row r="236" spans="1:6" x14ac:dyDescent="0.35">
      <c r="A236" s="107" t="s">
        <v>2852</v>
      </c>
      <c r="B236" s="108"/>
      <c r="C236" s="108"/>
      <c r="D236" s="108"/>
      <c r="E236" s="108"/>
      <c r="F236" s="109"/>
    </row>
    <row r="237" spans="1:6" x14ac:dyDescent="0.35">
      <c r="A237" s="7" t="s">
        <v>2901</v>
      </c>
      <c r="B237" s="7" t="s">
        <v>2903</v>
      </c>
      <c r="C237" s="7"/>
      <c r="D237" s="7" t="s">
        <v>2856</v>
      </c>
      <c r="E237" s="7" t="s">
        <v>2899</v>
      </c>
      <c r="F237" s="7" t="s">
        <v>2858</v>
      </c>
    </row>
    <row r="238" spans="1:6" x14ac:dyDescent="0.35">
      <c r="A238" s="7" t="s">
        <v>2901</v>
      </c>
      <c r="B238" s="91" t="s">
        <v>2865</v>
      </c>
      <c r="C238" s="7"/>
      <c r="D238" s="7" t="s">
        <v>2856</v>
      </c>
      <c r="E238" s="7" t="s">
        <v>2902</v>
      </c>
      <c r="F238" s="7" t="s">
        <v>2858</v>
      </c>
    </row>
    <row r="239" spans="1:6" x14ac:dyDescent="0.35">
      <c r="A239" s="7" t="s">
        <v>2901</v>
      </c>
      <c r="B239" s="91" t="s">
        <v>2866</v>
      </c>
      <c r="C239" s="7"/>
      <c r="D239" s="7" t="s">
        <v>2856</v>
      </c>
      <c r="E239" s="7" t="s">
        <v>2902</v>
      </c>
      <c r="F239" s="7" t="s">
        <v>2858</v>
      </c>
    </row>
    <row r="240" spans="1:6" x14ac:dyDescent="0.35">
      <c r="A240" s="7" t="s">
        <v>2901</v>
      </c>
      <c r="B240" s="91" t="s">
        <v>2867</v>
      </c>
      <c r="C240" s="7"/>
      <c r="D240" s="7" t="s">
        <v>2856</v>
      </c>
      <c r="E240" s="7" t="s">
        <v>2902</v>
      </c>
      <c r="F240" s="7" t="s">
        <v>2858</v>
      </c>
    </row>
    <row r="241" spans="1:6" x14ac:dyDescent="0.35">
      <c r="A241" s="107" t="s">
        <v>2891</v>
      </c>
      <c r="B241" s="108"/>
      <c r="C241" s="108"/>
      <c r="D241" s="108"/>
      <c r="E241" s="108"/>
      <c r="F241" s="109"/>
    </row>
    <row r="242" spans="1:6" x14ac:dyDescent="0.35">
      <c r="A242" s="7" t="s">
        <v>2901</v>
      </c>
      <c r="B242" s="7" t="s">
        <v>2900</v>
      </c>
      <c r="C242" s="7"/>
      <c r="D242" s="7" t="s">
        <v>2856</v>
      </c>
      <c r="E242" s="7" t="s">
        <v>2899</v>
      </c>
      <c r="F242" s="7" t="s">
        <v>2858</v>
      </c>
    </row>
    <row r="243" spans="1:6" x14ac:dyDescent="0.35">
      <c r="A243" s="7"/>
      <c r="B243" s="7"/>
      <c r="C243" s="7"/>
      <c r="D243" s="7"/>
      <c r="E243" s="7"/>
      <c r="F243" s="7"/>
    </row>
    <row r="244" spans="1:6" x14ac:dyDescent="0.35">
      <c r="A244" s="7"/>
      <c r="B244" s="7"/>
      <c r="C244" s="7"/>
      <c r="D244" s="7"/>
      <c r="E244" s="7"/>
      <c r="F244" s="7"/>
    </row>
    <row r="245" spans="1:6" x14ac:dyDescent="0.35">
      <c r="A245" s="7"/>
      <c r="B245" s="7"/>
      <c r="C245" s="7"/>
      <c r="D245" s="7"/>
      <c r="E245" s="7"/>
      <c r="F245" s="7"/>
    </row>
    <row r="246" spans="1:6" x14ac:dyDescent="0.35">
      <c r="A246" s="7"/>
      <c r="B246" s="7"/>
      <c r="C246" s="7"/>
      <c r="D246" s="7"/>
      <c r="E246" s="7"/>
      <c r="F246" s="7"/>
    </row>
    <row r="247" spans="1:6" x14ac:dyDescent="0.35">
      <c r="A247" s="7"/>
      <c r="B247" s="7"/>
      <c r="C247" s="7"/>
      <c r="D247" s="7"/>
      <c r="E247" s="7"/>
      <c r="F247" s="7"/>
    </row>
    <row r="248" spans="1:6" x14ac:dyDescent="0.35">
      <c r="A248" s="7"/>
      <c r="B248" s="7"/>
      <c r="C248" s="7"/>
      <c r="D248" s="7"/>
      <c r="E248" s="7"/>
      <c r="F248" s="7"/>
    </row>
    <row r="249" spans="1:6" x14ac:dyDescent="0.35">
      <c r="A249" s="7"/>
      <c r="B249" s="7"/>
      <c r="C249" s="7"/>
      <c r="D249" s="7"/>
      <c r="E249" s="7"/>
      <c r="F249" s="7"/>
    </row>
    <row r="250" spans="1:6" x14ac:dyDescent="0.35">
      <c r="A250" s="7"/>
      <c r="B250" s="7"/>
      <c r="C250" s="7"/>
      <c r="D250" s="7"/>
      <c r="E250" s="7"/>
      <c r="F250" s="7"/>
    </row>
    <row r="251" spans="1:6" x14ac:dyDescent="0.35">
      <c r="A251" s="7"/>
      <c r="B251" s="7"/>
      <c r="C251" s="7"/>
      <c r="D251" s="7"/>
      <c r="E251" s="7"/>
      <c r="F251" s="7"/>
    </row>
    <row r="252" spans="1:6" x14ac:dyDescent="0.35">
      <c r="A252" s="7"/>
      <c r="B252" s="7"/>
      <c r="C252" s="7"/>
      <c r="D252" s="7"/>
      <c r="E252" s="7"/>
      <c r="F252" s="7"/>
    </row>
    <row r="253" spans="1:6" x14ac:dyDescent="0.35">
      <c r="A253" s="7"/>
      <c r="B253" s="7"/>
      <c r="C253" s="7"/>
      <c r="D253" s="7"/>
      <c r="E253" s="7"/>
      <c r="F253" s="7"/>
    </row>
    <row r="254" spans="1:6" x14ac:dyDescent="0.35">
      <c r="A254" s="7"/>
      <c r="B254" s="7"/>
      <c r="C254" s="7"/>
      <c r="D254" s="7"/>
      <c r="E254" s="7"/>
      <c r="F254" s="7"/>
    </row>
    <row r="255" spans="1:6" x14ac:dyDescent="0.35">
      <c r="A255" s="7"/>
      <c r="B255" s="7"/>
      <c r="C255" s="7"/>
      <c r="D255" s="7"/>
      <c r="E255" s="7"/>
      <c r="F255" s="7"/>
    </row>
    <row r="256" spans="1:6" x14ac:dyDescent="0.35">
      <c r="A256" s="7"/>
      <c r="B256" s="7"/>
      <c r="C256" s="7"/>
      <c r="D256" s="7"/>
      <c r="E256" s="7"/>
      <c r="F256" s="7"/>
    </row>
    <row r="257" spans="1:6" x14ac:dyDescent="0.35">
      <c r="A257" s="7"/>
      <c r="B257" s="7"/>
      <c r="C257" s="7"/>
      <c r="D257" s="7"/>
      <c r="E257" s="7"/>
      <c r="F257" s="7"/>
    </row>
    <row r="258" spans="1:6" x14ac:dyDescent="0.35">
      <c r="A258" s="7"/>
      <c r="B258" s="7"/>
      <c r="C258" s="7"/>
      <c r="D258" s="7"/>
      <c r="E258" s="7"/>
      <c r="F258" s="7"/>
    </row>
    <row r="259" spans="1:6" x14ac:dyDescent="0.35">
      <c r="A259" s="7"/>
      <c r="B259" s="7"/>
      <c r="C259" s="7"/>
      <c r="D259" s="7"/>
      <c r="E259" s="7"/>
      <c r="F259" s="7"/>
    </row>
    <row r="260" spans="1:6" x14ac:dyDescent="0.35">
      <c r="A260" s="7"/>
      <c r="B260" s="7"/>
      <c r="C260" s="7"/>
      <c r="D260" s="7"/>
      <c r="E260" s="7"/>
      <c r="F260" s="7"/>
    </row>
    <row r="261" spans="1:6" x14ac:dyDescent="0.35">
      <c r="A261" s="7"/>
      <c r="B261" s="7"/>
      <c r="C261" s="7"/>
      <c r="D261" s="7"/>
      <c r="E261" s="7"/>
      <c r="F261" s="7"/>
    </row>
    <row r="262" spans="1:6" x14ac:dyDescent="0.35">
      <c r="A262" s="7"/>
      <c r="B262" s="7"/>
      <c r="C262" s="7"/>
      <c r="D262" s="7"/>
      <c r="E262" s="7"/>
      <c r="F262" s="7"/>
    </row>
    <row r="263" spans="1:6" x14ac:dyDescent="0.35">
      <c r="A263" s="7"/>
      <c r="B263" s="7"/>
      <c r="C263" s="7"/>
      <c r="D263" s="7"/>
      <c r="E263" s="7"/>
      <c r="F263" s="7"/>
    </row>
    <row r="264" spans="1:6" x14ac:dyDescent="0.35">
      <c r="A264" s="7"/>
      <c r="B264" s="7"/>
      <c r="C264" s="7"/>
      <c r="D264" s="7"/>
      <c r="E264" s="7"/>
      <c r="F264" s="7"/>
    </row>
    <row r="265" spans="1:6" x14ac:dyDescent="0.35">
      <c r="A265" s="7"/>
      <c r="B265" s="7"/>
      <c r="C265" s="7"/>
      <c r="D265" s="7"/>
      <c r="E265" s="7"/>
      <c r="F265" s="7"/>
    </row>
    <row r="266" spans="1:6" x14ac:dyDescent="0.35">
      <c r="A266" s="7"/>
      <c r="B266" s="7"/>
      <c r="C266" s="7"/>
      <c r="D266" s="7"/>
      <c r="E266" s="7"/>
      <c r="F266" s="7"/>
    </row>
    <row r="267" spans="1:6" x14ac:dyDescent="0.35">
      <c r="A267" s="7"/>
      <c r="B267" s="7"/>
      <c r="C267" s="7"/>
      <c r="D267" s="7"/>
      <c r="E267" s="7"/>
      <c r="F267" s="7"/>
    </row>
    <row r="268" spans="1:6" x14ac:dyDescent="0.35">
      <c r="A268" s="7"/>
      <c r="B268" s="7"/>
      <c r="C268" s="7"/>
      <c r="D268" s="7"/>
      <c r="E268" s="7"/>
      <c r="F268" s="7"/>
    </row>
    <row r="269" spans="1:6" x14ac:dyDescent="0.35">
      <c r="A269" s="7"/>
      <c r="B269" s="7"/>
      <c r="C269" s="7"/>
      <c r="D269" s="7"/>
      <c r="E269" s="7"/>
      <c r="F269" s="7"/>
    </row>
    <row r="270" spans="1:6" x14ac:dyDescent="0.35">
      <c r="A270" s="7"/>
      <c r="B270" s="7"/>
      <c r="C270" s="7"/>
      <c r="D270" s="7"/>
      <c r="E270" s="7"/>
      <c r="F270" s="7"/>
    </row>
    <row r="271" spans="1:6" x14ac:dyDescent="0.35">
      <c r="A271" s="7"/>
      <c r="B271" s="7"/>
      <c r="C271" s="7"/>
      <c r="D271" s="7"/>
      <c r="E271" s="7"/>
      <c r="F271" s="7"/>
    </row>
    <row r="272" spans="1:6" x14ac:dyDescent="0.35">
      <c r="A272" s="7"/>
      <c r="B272" s="7"/>
      <c r="C272" s="7"/>
      <c r="D272" s="7"/>
      <c r="E272" s="7"/>
      <c r="F272" s="7"/>
    </row>
    <row r="273" spans="1:6" x14ac:dyDescent="0.35">
      <c r="A273" s="7"/>
      <c r="B273" s="7"/>
      <c r="C273" s="7"/>
      <c r="D273" s="7"/>
      <c r="E273" s="7"/>
      <c r="F273" s="7"/>
    </row>
    <row r="274" spans="1:6" x14ac:dyDescent="0.35">
      <c r="A274" s="7"/>
      <c r="B274" s="7"/>
      <c r="C274" s="7"/>
      <c r="D274" s="7"/>
      <c r="E274" s="7"/>
      <c r="F274" s="7"/>
    </row>
    <row r="275" spans="1:6" x14ac:dyDescent="0.35">
      <c r="A275" s="7"/>
      <c r="B275" s="7"/>
      <c r="C275" s="7"/>
      <c r="D275" s="7"/>
      <c r="E275" s="7"/>
      <c r="F275" s="7"/>
    </row>
    <row r="276" spans="1:6" x14ac:dyDescent="0.35">
      <c r="A276" s="7"/>
      <c r="B276" s="7"/>
      <c r="C276" s="7"/>
      <c r="D276" s="7"/>
      <c r="E276" s="7"/>
      <c r="F276" s="7"/>
    </row>
    <row r="277" spans="1:6" x14ac:dyDescent="0.35">
      <c r="A277" s="7"/>
      <c r="B277" s="7"/>
      <c r="C277" s="7"/>
      <c r="D277" s="7"/>
      <c r="E277" s="7"/>
      <c r="F277" s="7"/>
    </row>
    <row r="278" spans="1:6" x14ac:dyDescent="0.35">
      <c r="A278" s="7"/>
      <c r="B278" s="7"/>
      <c r="C278" s="7"/>
      <c r="D278" s="7"/>
      <c r="E278" s="7"/>
      <c r="F278" s="7"/>
    </row>
    <row r="279" spans="1:6" x14ac:dyDescent="0.35">
      <c r="A279" s="7"/>
      <c r="B279" s="7"/>
      <c r="C279" s="7"/>
      <c r="D279" s="7"/>
      <c r="E279" s="7"/>
      <c r="F279" s="7"/>
    </row>
    <row r="280" spans="1:6" x14ac:dyDescent="0.35">
      <c r="A280" s="7"/>
      <c r="B280" s="7"/>
      <c r="C280" s="7"/>
      <c r="D280" s="7"/>
      <c r="E280" s="7"/>
      <c r="F280" s="7"/>
    </row>
    <row r="281" spans="1:6" x14ac:dyDescent="0.35">
      <c r="A281" s="7"/>
      <c r="B281" s="7"/>
      <c r="C281" s="7"/>
      <c r="D281" s="7"/>
      <c r="E281" s="7"/>
      <c r="F281" s="7"/>
    </row>
    <row r="282" spans="1:6" x14ac:dyDescent="0.35">
      <c r="A282" s="7"/>
      <c r="B282" s="7"/>
      <c r="C282" s="7"/>
      <c r="D282" s="7"/>
      <c r="E282" s="7"/>
      <c r="F282" s="7"/>
    </row>
    <row r="283" spans="1:6" x14ac:dyDescent="0.35">
      <c r="A283" s="7"/>
      <c r="B283" s="7"/>
      <c r="C283" s="7"/>
      <c r="D283" s="7"/>
      <c r="E283" s="7"/>
      <c r="F283" s="7"/>
    </row>
    <row r="284" spans="1:6" x14ac:dyDescent="0.35">
      <c r="A284" s="7"/>
      <c r="B284" s="7"/>
      <c r="C284" s="7"/>
      <c r="D284" s="7"/>
      <c r="E284" s="7"/>
      <c r="F284" s="7"/>
    </row>
    <row r="285" spans="1:6" x14ac:dyDescent="0.35">
      <c r="A285" s="7"/>
      <c r="B285" s="7"/>
      <c r="C285" s="7"/>
      <c r="D285" s="7"/>
      <c r="E285" s="7"/>
      <c r="F285" s="7"/>
    </row>
    <row r="286" spans="1:6" x14ac:dyDescent="0.35">
      <c r="A286" s="7"/>
      <c r="B286" s="7"/>
      <c r="C286" s="7"/>
      <c r="D286" s="7"/>
      <c r="E286" s="7"/>
      <c r="F286" s="7"/>
    </row>
    <row r="287" spans="1:6" x14ac:dyDescent="0.35">
      <c r="A287" s="7"/>
      <c r="B287" s="7"/>
      <c r="C287" s="7"/>
      <c r="D287" s="7"/>
      <c r="E287" s="7"/>
      <c r="F287" s="7"/>
    </row>
    <row r="288" spans="1:6" x14ac:dyDescent="0.35">
      <c r="A288" s="7"/>
      <c r="B288" s="7"/>
      <c r="C288" s="7"/>
      <c r="D288" s="7"/>
      <c r="E288" s="7"/>
      <c r="F288" s="7"/>
    </row>
    <row r="289" spans="1:6" x14ac:dyDescent="0.35">
      <c r="A289" s="7"/>
      <c r="B289" s="7"/>
      <c r="C289" s="7"/>
      <c r="D289" s="7"/>
      <c r="E289" s="7"/>
      <c r="F289" s="7"/>
    </row>
    <row r="290" spans="1:6" x14ac:dyDescent="0.35">
      <c r="A290" s="7"/>
      <c r="B290" s="7"/>
      <c r="C290" s="7"/>
      <c r="D290" s="7"/>
      <c r="E290" s="7"/>
      <c r="F290" s="7"/>
    </row>
    <row r="291" spans="1:6" x14ac:dyDescent="0.35">
      <c r="A291" s="7"/>
      <c r="B291" s="7"/>
      <c r="C291" s="7"/>
      <c r="D291" s="7"/>
      <c r="E291" s="7"/>
      <c r="F291" s="7"/>
    </row>
    <row r="292" spans="1:6" x14ac:dyDescent="0.35">
      <c r="A292" s="7"/>
      <c r="B292" s="7"/>
      <c r="C292" s="7"/>
      <c r="D292" s="7"/>
      <c r="E292" s="7"/>
      <c r="F292" s="7"/>
    </row>
    <row r="293" spans="1:6" x14ac:dyDescent="0.35">
      <c r="A293" s="7"/>
      <c r="B293" s="7"/>
      <c r="C293" s="7"/>
      <c r="D293" s="7"/>
      <c r="E293" s="7"/>
      <c r="F293" s="7"/>
    </row>
    <row r="294" spans="1:6" x14ac:dyDescent="0.35">
      <c r="A294" s="7"/>
      <c r="B294" s="7"/>
      <c r="C294" s="7"/>
      <c r="D294" s="7"/>
      <c r="E294" s="7"/>
      <c r="F294" s="7"/>
    </row>
    <row r="295" spans="1:6" x14ac:dyDescent="0.35">
      <c r="A295" s="7"/>
      <c r="B295" s="7"/>
      <c r="C295" s="7"/>
      <c r="D295" s="7"/>
      <c r="E295" s="7"/>
      <c r="F295" s="7"/>
    </row>
    <row r="296" spans="1:6" x14ac:dyDescent="0.35">
      <c r="A296" s="7"/>
      <c r="B296" s="7"/>
      <c r="C296" s="7"/>
      <c r="D296" s="7"/>
      <c r="E296" s="7"/>
      <c r="F296" s="7"/>
    </row>
    <row r="297" spans="1:6" x14ac:dyDescent="0.35">
      <c r="A297" s="7"/>
      <c r="B297" s="7"/>
      <c r="C297" s="7"/>
      <c r="D297" s="7"/>
      <c r="E297" s="7"/>
      <c r="F297" s="7"/>
    </row>
    <row r="298" spans="1:6" x14ac:dyDescent="0.35">
      <c r="A298" s="7"/>
      <c r="B298" s="7"/>
      <c r="C298" s="7"/>
      <c r="D298" s="7"/>
      <c r="E298" s="7"/>
      <c r="F298" s="7"/>
    </row>
    <row r="299" spans="1:6" x14ac:dyDescent="0.35">
      <c r="A299" s="7"/>
      <c r="B299" s="7"/>
      <c r="C299" s="7"/>
      <c r="D299" s="7"/>
      <c r="E299" s="7"/>
      <c r="F299" s="7"/>
    </row>
    <row r="300" spans="1:6" x14ac:dyDescent="0.35">
      <c r="A300" s="7"/>
      <c r="B300" s="7"/>
      <c r="C300" s="7"/>
      <c r="D300" s="7"/>
      <c r="E300" s="7"/>
      <c r="F300" s="7"/>
    </row>
    <row r="301" spans="1:6" x14ac:dyDescent="0.35">
      <c r="A301" s="7"/>
      <c r="B301" s="7"/>
      <c r="C301" s="7"/>
      <c r="D301" s="7"/>
      <c r="E301" s="7"/>
      <c r="F301" s="7"/>
    </row>
    <row r="302" spans="1:6" x14ac:dyDescent="0.35">
      <c r="A302" s="7"/>
      <c r="B302" s="7"/>
      <c r="C302" s="7"/>
      <c r="D302" s="7"/>
      <c r="E302" s="7"/>
      <c r="F302" s="7"/>
    </row>
    <row r="303" spans="1:6" x14ac:dyDescent="0.35">
      <c r="A303" s="7"/>
      <c r="B303" s="7"/>
      <c r="C303" s="7"/>
      <c r="D303" s="7"/>
      <c r="E303" s="7"/>
      <c r="F303" s="7"/>
    </row>
    <row r="304" spans="1:6" x14ac:dyDescent="0.35">
      <c r="A304" s="7"/>
      <c r="B304" s="7"/>
      <c r="C304" s="7"/>
      <c r="D304" s="7"/>
      <c r="E304" s="7"/>
      <c r="F304" s="7"/>
    </row>
    <row r="305" spans="1:6" x14ac:dyDescent="0.35">
      <c r="A305" s="7"/>
      <c r="B305" s="7"/>
      <c r="C305" s="7"/>
      <c r="D305" s="7"/>
      <c r="E305" s="7"/>
      <c r="F305" s="7"/>
    </row>
    <row r="306" spans="1:6" x14ac:dyDescent="0.35">
      <c r="A306" s="7"/>
      <c r="B306" s="7"/>
      <c r="C306" s="7"/>
      <c r="D306" s="7"/>
      <c r="E306" s="7"/>
      <c r="F306" s="7"/>
    </row>
    <row r="307" spans="1:6" x14ac:dyDescent="0.35">
      <c r="A307" s="7"/>
      <c r="B307" s="7"/>
      <c r="C307" s="7"/>
      <c r="D307" s="7"/>
      <c r="E307" s="7"/>
      <c r="F307" s="7"/>
    </row>
    <row r="308" spans="1:6" x14ac:dyDescent="0.35">
      <c r="A308" s="7"/>
      <c r="B308" s="7"/>
      <c r="C308" s="7"/>
      <c r="D308" s="7"/>
      <c r="E308" s="7"/>
      <c r="F308" s="7"/>
    </row>
    <row r="309" spans="1:6" x14ac:dyDescent="0.35">
      <c r="A309" s="7"/>
      <c r="B309" s="7"/>
      <c r="C309" s="7"/>
      <c r="D309" s="7"/>
      <c r="E309" s="7"/>
      <c r="F309" s="7"/>
    </row>
    <row r="310" spans="1:6" x14ac:dyDescent="0.35">
      <c r="A310" s="7"/>
      <c r="B310" s="7"/>
      <c r="C310" s="7"/>
      <c r="D310" s="7"/>
      <c r="E310" s="7"/>
      <c r="F310" s="7"/>
    </row>
    <row r="311" spans="1:6" x14ac:dyDescent="0.35">
      <c r="A311" s="7"/>
      <c r="B311" s="7"/>
      <c r="C311" s="7"/>
      <c r="D311" s="7"/>
      <c r="E311" s="7"/>
      <c r="F311" s="7"/>
    </row>
    <row r="312" spans="1:6" x14ac:dyDescent="0.35">
      <c r="A312" s="7"/>
      <c r="B312" s="7"/>
      <c r="C312" s="7"/>
      <c r="D312" s="7"/>
      <c r="E312" s="7"/>
      <c r="F312" s="7"/>
    </row>
    <row r="313" spans="1:6" x14ac:dyDescent="0.35">
      <c r="A313" s="7"/>
      <c r="B313" s="7"/>
      <c r="C313" s="7"/>
      <c r="D313" s="7"/>
      <c r="E313" s="7"/>
      <c r="F313" s="7"/>
    </row>
    <row r="314" spans="1:6" x14ac:dyDescent="0.35">
      <c r="A314" s="7"/>
      <c r="B314" s="7"/>
      <c r="C314" s="7"/>
      <c r="D314" s="7"/>
      <c r="E314" s="7"/>
      <c r="F314" s="7"/>
    </row>
    <row r="315" spans="1:6" x14ac:dyDescent="0.35">
      <c r="A315" s="7"/>
      <c r="B315" s="7"/>
      <c r="C315" s="7"/>
      <c r="D315" s="7"/>
      <c r="E315" s="7"/>
      <c r="F315" s="7"/>
    </row>
    <row r="316" spans="1:6" x14ac:dyDescent="0.35">
      <c r="A316" s="7"/>
      <c r="B316" s="7"/>
      <c r="C316" s="7"/>
      <c r="D316" s="7"/>
      <c r="E316" s="7"/>
      <c r="F316" s="7"/>
    </row>
    <row r="317" spans="1:6" x14ac:dyDescent="0.35">
      <c r="A317" s="7"/>
      <c r="B317" s="7"/>
      <c r="C317" s="7"/>
      <c r="D317" s="7"/>
      <c r="E317" s="7"/>
      <c r="F317" s="7"/>
    </row>
    <row r="318" spans="1:6" x14ac:dyDescent="0.35">
      <c r="A318" s="7"/>
      <c r="B318" s="7"/>
      <c r="C318" s="7"/>
      <c r="D318" s="7"/>
      <c r="E318" s="7"/>
      <c r="F318" s="7"/>
    </row>
    <row r="319" spans="1:6" x14ac:dyDescent="0.35">
      <c r="A319" s="7"/>
      <c r="B319" s="7"/>
      <c r="C319" s="7"/>
      <c r="D319" s="7"/>
      <c r="E319" s="7"/>
      <c r="F319" s="7"/>
    </row>
    <row r="320" spans="1:6" x14ac:dyDescent="0.35">
      <c r="A320" s="7"/>
      <c r="B320" s="7"/>
      <c r="C320" s="7"/>
      <c r="D320" s="7"/>
      <c r="E320" s="7"/>
      <c r="F320" s="7"/>
    </row>
    <row r="321" spans="1:6" x14ac:dyDescent="0.35">
      <c r="A321" s="7"/>
      <c r="B321" s="7"/>
      <c r="C321" s="7"/>
      <c r="D321" s="7"/>
      <c r="E321" s="7"/>
      <c r="F321" s="7"/>
    </row>
    <row r="322" spans="1:6" x14ac:dyDescent="0.35">
      <c r="A322" s="7"/>
      <c r="B322" s="7"/>
      <c r="C322" s="7"/>
      <c r="D322" s="7"/>
      <c r="E322" s="7"/>
      <c r="F322" s="7"/>
    </row>
    <row r="323" spans="1:6" x14ac:dyDescent="0.35">
      <c r="A323" s="7"/>
      <c r="B323" s="7"/>
      <c r="C323" s="7"/>
      <c r="D323" s="7"/>
      <c r="E323" s="7"/>
      <c r="F323" s="7"/>
    </row>
    <row r="324" spans="1:6" x14ac:dyDescent="0.35">
      <c r="A324" s="7"/>
      <c r="B324" s="7"/>
      <c r="C324" s="7"/>
      <c r="D324" s="7"/>
      <c r="E324" s="7"/>
      <c r="F324" s="7"/>
    </row>
    <row r="325" spans="1:6" x14ac:dyDescent="0.35">
      <c r="A325" s="7"/>
      <c r="B325" s="7"/>
      <c r="C325" s="7"/>
      <c r="D325" s="7"/>
      <c r="E325" s="7"/>
      <c r="F325" s="7"/>
    </row>
    <row r="326" spans="1:6" x14ac:dyDescent="0.35">
      <c r="A326" s="7"/>
      <c r="B326" s="7"/>
      <c r="C326" s="7"/>
      <c r="D326" s="7"/>
      <c r="E326" s="7"/>
      <c r="F326" s="7"/>
    </row>
    <row r="327" spans="1:6" x14ac:dyDescent="0.35">
      <c r="A327" s="7"/>
      <c r="B327" s="7"/>
      <c r="C327" s="7"/>
      <c r="D327" s="7"/>
      <c r="E327" s="7"/>
      <c r="F327" s="7"/>
    </row>
    <row r="328" spans="1:6" x14ac:dyDescent="0.35">
      <c r="A328" s="7"/>
      <c r="B328" s="7"/>
      <c r="C328" s="7"/>
      <c r="D328" s="7"/>
      <c r="E328" s="7"/>
      <c r="F328" s="7"/>
    </row>
    <row r="329" spans="1:6" x14ac:dyDescent="0.35">
      <c r="A329" s="7"/>
      <c r="B329" s="7"/>
      <c r="C329" s="7"/>
      <c r="D329" s="7"/>
      <c r="E329" s="7"/>
      <c r="F329" s="7"/>
    </row>
    <row r="330" spans="1:6" x14ac:dyDescent="0.35">
      <c r="A330" s="7"/>
      <c r="B330" s="7"/>
      <c r="C330" s="7"/>
      <c r="D330" s="7"/>
      <c r="E330" s="7"/>
      <c r="F330" s="7"/>
    </row>
    <row r="331" spans="1:6" x14ac:dyDescent="0.35">
      <c r="A331" s="7"/>
      <c r="B331" s="7"/>
      <c r="C331" s="7"/>
      <c r="D331" s="7"/>
      <c r="E331" s="7"/>
      <c r="F331" s="7"/>
    </row>
    <row r="332" spans="1:6" x14ac:dyDescent="0.35">
      <c r="A332" s="7"/>
      <c r="B332" s="7"/>
      <c r="C332" s="7"/>
      <c r="D332" s="7"/>
      <c r="E332" s="7"/>
      <c r="F332" s="7"/>
    </row>
    <row r="333" spans="1:6" x14ac:dyDescent="0.35">
      <c r="A333" s="7"/>
      <c r="B333" s="7"/>
      <c r="C333" s="7"/>
      <c r="D333" s="7"/>
      <c r="E333" s="7"/>
      <c r="F333" s="7"/>
    </row>
    <row r="334" spans="1:6" x14ac:dyDescent="0.35">
      <c r="A334" s="7"/>
      <c r="B334" s="7"/>
      <c r="C334" s="7"/>
      <c r="D334" s="7"/>
      <c r="E334" s="7"/>
      <c r="F334" s="7"/>
    </row>
    <row r="335" spans="1:6" x14ac:dyDescent="0.35">
      <c r="A335" s="7"/>
      <c r="B335" s="7"/>
      <c r="C335" s="7"/>
      <c r="D335" s="7"/>
      <c r="E335" s="7"/>
      <c r="F335" s="7"/>
    </row>
    <row r="336" spans="1:6" x14ac:dyDescent="0.35">
      <c r="A336" s="7"/>
      <c r="B336" s="7"/>
      <c r="C336" s="7"/>
      <c r="D336" s="7"/>
      <c r="E336" s="7"/>
      <c r="F336" s="7"/>
    </row>
    <row r="337" spans="1:6" x14ac:dyDescent="0.35">
      <c r="A337" s="7"/>
      <c r="B337" s="7"/>
      <c r="C337" s="7"/>
      <c r="D337" s="7"/>
      <c r="E337" s="7"/>
      <c r="F337" s="7"/>
    </row>
    <row r="338" spans="1:6" x14ac:dyDescent="0.35">
      <c r="A338" s="7"/>
      <c r="B338" s="7"/>
      <c r="C338" s="7"/>
      <c r="D338" s="7"/>
      <c r="E338" s="7"/>
      <c r="F338" s="7"/>
    </row>
    <row r="339" spans="1:6" x14ac:dyDescent="0.35">
      <c r="A339" s="7"/>
      <c r="B339" s="7"/>
      <c r="C339" s="7"/>
      <c r="D339" s="7"/>
      <c r="E339" s="7"/>
      <c r="F339" s="7"/>
    </row>
    <row r="340" spans="1:6" x14ac:dyDescent="0.35">
      <c r="A340" s="7"/>
      <c r="B340" s="7"/>
      <c r="C340" s="7"/>
      <c r="D340" s="7"/>
      <c r="E340" s="7"/>
      <c r="F340" s="7"/>
    </row>
    <row r="341" spans="1:6" x14ac:dyDescent="0.35">
      <c r="A341" s="7"/>
      <c r="B341" s="7"/>
      <c r="C341" s="7"/>
      <c r="D341" s="7"/>
      <c r="E341" s="7"/>
      <c r="F341" s="7"/>
    </row>
    <row r="342" spans="1:6" x14ac:dyDescent="0.35">
      <c r="A342" s="7"/>
      <c r="B342" s="7"/>
      <c r="C342" s="7"/>
      <c r="D342" s="7"/>
      <c r="E342" s="7"/>
      <c r="F342" s="7"/>
    </row>
    <row r="343" spans="1:6" x14ac:dyDescent="0.35">
      <c r="A343" s="7"/>
      <c r="B343" s="7"/>
      <c r="C343" s="7"/>
      <c r="D343" s="7"/>
      <c r="E343" s="7"/>
      <c r="F343" s="7"/>
    </row>
    <row r="344" spans="1:6" x14ac:dyDescent="0.35">
      <c r="A344" s="7"/>
      <c r="B344" s="7"/>
      <c r="C344" s="7"/>
      <c r="D344" s="7"/>
      <c r="E344" s="7"/>
      <c r="F344" s="7"/>
    </row>
    <row r="345" spans="1:6" x14ac:dyDescent="0.35">
      <c r="A345" s="7"/>
      <c r="B345" s="7"/>
      <c r="C345" s="7"/>
      <c r="D345" s="7"/>
      <c r="E345" s="7"/>
      <c r="F345" s="7"/>
    </row>
    <row r="346" spans="1:6" x14ac:dyDescent="0.35">
      <c r="A346" s="7"/>
      <c r="B346" s="7"/>
      <c r="C346" s="7"/>
      <c r="D346" s="7"/>
      <c r="E346" s="7"/>
      <c r="F346" s="7"/>
    </row>
    <row r="347" spans="1:6" x14ac:dyDescent="0.35">
      <c r="A347" s="7"/>
      <c r="B347" s="7"/>
      <c r="C347" s="7"/>
      <c r="D347" s="7"/>
      <c r="E347" s="7"/>
      <c r="F347" s="7"/>
    </row>
    <row r="348" spans="1:6" x14ac:dyDescent="0.35">
      <c r="A348" s="7"/>
      <c r="B348" s="7"/>
      <c r="C348" s="7"/>
      <c r="D348" s="7"/>
      <c r="E348" s="7"/>
      <c r="F348" s="7"/>
    </row>
    <row r="349" spans="1:6" x14ac:dyDescent="0.35">
      <c r="A349" s="7"/>
      <c r="B349" s="7"/>
      <c r="C349" s="7"/>
      <c r="D349" s="7"/>
      <c r="E349" s="7"/>
      <c r="F349" s="7"/>
    </row>
    <row r="350" spans="1:6" x14ac:dyDescent="0.35">
      <c r="A350" s="7"/>
      <c r="B350" s="7"/>
      <c r="C350" s="7"/>
      <c r="D350" s="7"/>
      <c r="E350" s="7"/>
      <c r="F350" s="7"/>
    </row>
    <row r="351" spans="1:6" x14ac:dyDescent="0.35">
      <c r="A351" s="7"/>
      <c r="B351" s="7"/>
      <c r="C351" s="7"/>
      <c r="D351" s="7"/>
      <c r="E351" s="7"/>
      <c r="F351" s="7"/>
    </row>
    <row r="352" spans="1:6" x14ac:dyDescent="0.35">
      <c r="A352" s="7"/>
      <c r="B352" s="7"/>
      <c r="C352" s="7"/>
      <c r="D352" s="7"/>
      <c r="E352" s="7"/>
      <c r="F352" s="7"/>
    </row>
    <row r="353" spans="1:6" x14ac:dyDescent="0.35">
      <c r="A353" s="7"/>
      <c r="B353" s="7"/>
      <c r="C353" s="7"/>
      <c r="D353" s="7"/>
      <c r="E353" s="7"/>
      <c r="F353" s="7"/>
    </row>
    <row r="354" spans="1:6" x14ac:dyDescent="0.35">
      <c r="A354" s="7"/>
      <c r="B354" s="7"/>
      <c r="C354" s="7"/>
      <c r="D354" s="7"/>
      <c r="E354" s="7"/>
      <c r="F354" s="7"/>
    </row>
    <row r="355" spans="1:6" x14ac:dyDescent="0.35">
      <c r="A355" s="7"/>
      <c r="B355" s="7"/>
      <c r="C355" s="7"/>
      <c r="D355" s="7"/>
      <c r="E355" s="7"/>
      <c r="F355" s="7"/>
    </row>
    <row r="356" spans="1:6" x14ac:dyDescent="0.35">
      <c r="A356" s="7"/>
      <c r="B356" s="7"/>
      <c r="C356" s="7"/>
      <c r="D356" s="7"/>
      <c r="E356" s="7"/>
      <c r="F356" s="7"/>
    </row>
    <row r="357" spans="1:6" x14ac:dyDescent="0.35">
      <c r="A357" s="7"/>
      <c r="B357" s="7"/>
      <c r="C357" s="7"/>
      <c r="D357" s="7"/>
      <c r="E357" s="7"/>
      <c r="F357" s="7"/>
    </row>
    <row r="358" spans="1:6" x14ac:dyDescent="0.35">
      <c r="A358" s="7"/>
      <c r="B358" s="7"/>
      <c r="C358" s="7"/>
      <c r="D358" s="7"/>
      <c r="E358" s="7"/>
      <c r="F358" s="7"/>
    </row>
    <row r="359" spans="1:6" x14ac:dyDescent="0.35">
      <c r="A359" s="7"/>
      <c r="B359" s="7"/>
      <c r="C359" s="7"/>
      <c r="D359" s="7"/>
      <c r="E359" s="7"/>
      <c r="F359" s="7"/>
    </row>
    <row r="360" spans="1:6" x14ac:dyDescent="0.35">
      <c r="A360" s="7"/>
      <c r="B360" s="7"/>
      <c r="C360" s="7"/>
      <c r="D360" s="7"/>
      <c r="E360" s="7"/>
      <c r="F360" s="7"/>
    </row>
    <row r="361" spans="1:6" x14ac:dyDescent="0.35">
      <c r="A361" s="7"/>
      <c r="B361" s="7"/>
      <c r="C361" s="7"/>
      <c r="D361" s="7"/>
      <c r="E361" s="7"/>
      <c r="F361" s="7"/>
    </row>
    <row r="362" spans="1:6" x14ac:dyDescent="0.35">
      <c r="A362" s="7"/>
      <c r="B362" s="7"/>
      <c r="C362" s="7"/>
      <c r="D362" s="7"/>
      <c r="E362" s="7"/>
      <c r="F362" s="7"/>
    </row>
    <row r="363" spans="1:6" x14ac:dyDescent="0.35">
      <c r="A363" s="7"/>
      <c r="B363" s="7"/>
      <c r="C363" s="7"/>
      <c r="D363" s="7"/>
      <c r="E363" s="7"/>
      <c r="F363" s="7"/>
    </row>
    <row r="364" spans="1:6" x14ac:dyDescent="0.35">
      <c r="A364" s="7"/>
      <c r="B364" s="7"/>
      <c r="C364" s="7"/>
      <c r="D364" s="7"/>
      <c r="E364" s="7"/>
      <c r="F364" s="7"/>
    </row>
    <row r="365" spans="1:6" x14ac:dyDescent="0.35">
      <c r="A365" s="7"/>
      <c r="B365" s="7"/>
      <c r="C365" s="7"/>
      <c r="D365" s="7"/>
      <c r="E365" s="7"/>
      <c r="F365" s="7"/>
    </row>
    <row r="366" spans="1:6" x14ac:dyDescent="0.35">
      <c r="A366" s="7"/>
      <c r="B366" s="7"/>
      <c r="C366" s="7"/>
      <c r="D366" s="7"/>
      <c r="E366" s="7"/>
      <c r="F366" s="7"/>
    </row>
    <row r="367" spans="1:6" x14ac:dyDescent="0.35">
      <c r="A367" s="7"/>
      <c r="B367" s="7"/>
      <c r="C367" s="7"/>
      <c r="D367" s="7"/>
      <c r="E367" s="7"/>
      <c r="F367" s="7"/>
    </row>
    <row r="368" spans="1:6" x14ac:dyDescent="0.35">
      <c r="A368" s="7"/>
      <c r="B368" s="7"/>
      <c r="C368" s="7"/>
      <c r="D368" s="7"/>
      <c r="E368" s="7"/>
      <c r="F368" s="7"/>
    </row>
    <row r="369" spans="1:6" x14ac:dyDescent="0.35">
      <c r="A369" s="7"/>
      <c r="B369" s="7"/>
      <c r="C369" s="7"/>
      <c r="D369" s="7"/>
      <c r="E369" s="7"/>
      <c r="F369" s="7"/>
    </row>
    <row r="370" spans="1:6" x14ac:dyDescent="0.35">
      <c r="A370" s="7"/>
      <c r="B370" s="7"/>
      <c r="C370" s="7"/>
      <c r="D370" s="7"/>
      <c r="E370" s="7"/>
      <c r="F370" s="7"/>
    </row>
    <row r="371" spans="1:6" x14ac:dyDescent="0.35">
      <c r="A371" s="7"/>
      <c r="B371" s="7"/>
      <c r="C371" s="7"/>
      <c r="D371" s="7"/>
      <c r="E371" s="7"/>
      <c r="F371" s="7"/>
    </row>
    <row r="372" spans="1:6" x14ac:dyDescent="0.35">
      <c r="A372" s="7"/>
      <c r="B372" s="7"/>
      <c r="C372" s="7"/>
      <c r="D372" s="7"/>
      <c r="E372" s="7"/>
      <c r="F372" s="7"/>
    </row>
    <row r="373" spans="1:6" x14ac:dyDescent="0.35">
      <c r="A373" s="7"/>
      <c r="B373" s="7"/>
      <c r="C373" s="7"/>
      <c r="D373" s="7"/>
      <c r="E373" s="7"/>
      <c r="F373" s="7"/>
    </row>
    <row r="374" spans="1:6" x14ac:dyDescent="0.35">
      <c r="A374" s="7"/>
      <c r="B374" s="7"/>
      <c r="C374" s="7"/>
      <c r="D374" s="7"/>
      <c r="E374" s="7"/>
      <c r="F374" s="7"/>
    </row>
    <row r="375" spans="1:6" x14ac:dyDescent="0.35">
      <c r="A375" s="7"/>
      <c r="B375" s="7"/>
      <c r="C375" s="7"/>
      <c r="D375" s="7"/>
      <c r="E375" s="7"/>
      <c r="F375" s="7"/>
    </row>
    <row r="376" spans="1:6" x14ac:dyDescent="0.35">
      <c r="A376" s="7"/>
      <c r="B376" s="7"/>
      <c r="C376" s="7"/>
      <c r="D376" s="7"/>
      <c r="E376" s="7"/>
      <c r="F376" s="7"/>
    </row>
    <row r="377" spans="1:6" x14ac:dyDescent="0.35">
      <c r="A377" s="7"/>
      <c r="B377" s="7"/>
      <c r="C377" s="7"/>
      <c r="D377" s="7"/>
      <c r="E377" s="7"/>
      <c r="F377" s="7"/>
    </row>
    <row r="378" spans="1:6" x14ac:dyDescent="0.35">
      <c r="A378" s="7"/>
      <c r="B378" s="7"/>
      <c r="C378" s="7"/>
      <c r="D378" s="7"/>
      <c r="E378" s="7"/>
      <c r="F378" s="7"/>
    </row>
    <row r="379" spans="1:6" x14ac:dyDescent="0.35">
      <c r="A379" s="7"/>
      <c r="B379" s="7"/>
      <c r="C379" s="7"/>
      <c r="D379" s="7"/>
      <c r="E379" s="7"/>
      <c r="F379" s="7"/>
    </row>
    <row r="380" spans="1:6" x14ac:dyDescent="0.35">
      <c r="A380" s="7"/>
      <c r="B380" s="7"/>
      <c r="C380" s="7"/>
      <c r="D380" s="7"/>
      <c r="E380" s="7"/>
      <c r="F380" s="7"/>
    </row>
    <row r="381" spans="1:6" x14ac:dyDescent="0.35">
      <c r="A381" s="7"/>
      <c r="B381" s="7"/>
      <c r="C381" s="7"/>
      <c r="D381" s="7"/>
      <c r="E381" s="7"/>
      <c r="F381" s="7"/>
    </row>
    <row r="382" spans="1:6" x14ac:dyDescent="0.35">
      <c r="A382" s="7"/>
      <c r="B382" s="7"/>
      <c r="C382" s="7"/>
      <c r="D382" s="7"/>
      <c r="E382" s="7"/>
      <c r="F382" s="7"/>
    </row>
    <row r="383" spans="1:6" x14ac:dyDescent="0.35">
      <c r="A383" s="7"/>
      <c r="B383" s="7"/>
      <c r="C383" s="7"/>
      <c r="D383" s="7"/>
      <c r="E383" s="7"/>
      <c r="F383" s="7"/>
    </row>
    <row r="384" spans="1:6" x14ac:dyDescent="0.35">
      <c r="A384" s="7"/>
      <c r="B384" s="7"/>
      <c r="C384" s="7"/>
      <c r="D384" s="7"/>
      <c r="E384" s="7"/>
      <c r="F384" s="7"/>
    </row>
    <row r="385" spans="1:6" x14ac:dyDescent="0.35">
      <c r="A385" s="7"/>
      <c r="B385" s="7"/>
      <c r="C385" s="7"/>
      <c r="D385" s="7"/>
      <c r="E385" s="7"/>
      <c r="F385" s="7"/>
    </row>
    <row r="386" spans="1:6" x14ac:dyDescent="0.35">
      <c r="A386" s="7"/>
      <c r="B386" s="7"/>
      <c r="C386" s="7"/>
      <c r="D386" s="7"/>
      <c r="E386" s="7"/>
      <c r="F386" s="7"/>
    </row>
    <row r="387" spans="1:6" x14ac:dyDescent="0.35">
      <c r="A387" s="7"/>
      <c r="B387" s="7"/>
      <c r="C387" s="7"/>
      <c r="D387" s="7"/>
      <c r="E387" s="7"/>
      <c r="F387" s="7"/>
    </row>
    <row r="388" spans="1:6" x14ac:dyDescent="0.35">
      <c r="A388" s="7"/>
      <c r="B388" s="7"/>
      <c r="C388" s="7"/>
      <c r="D388" s="7"/>
      <c r="E388" s="7"/>
      <c r="F388" s="7"/>
    </row>
    <row r="389" spans="1:6" x14ac:dyDescent="0.35">
      <c r="A389" s="7"/>
      <c r="B389" s="7"/>
      <c r="C389" s="7"/>
      <c r="D389" s="7"/>
      <c r="E389" s="7"/>
      <c r="F389" s="7"/>
    </row>
    <row r="390" spans="1:6" x14ac:dyDescent="0.35">
      <c r="A390" s="7"/>
      <c r="B390" s="7"/>
      <c r="C390" s="7"/>
      <c r="D390" s="7"/>
      <c r="E390" s="7"/>
      <c r="F390" s="7"/>
    </row>
    <row r="391" spans="1:6" x14ac:dyDescent="0.35">
      <c r="A391" s="7"/>
      <c r="B391" s="7"/>
      <c r="C391" s="7"/>
      <c r="D391" s="7"/>
      <c r="E391" s="7"/>
      <c r="F391" s="7"/>
    </row>
    <row r="392" spans="1:6" x14ac:dyDescent="0.35">
      <c r="A392" s="7"/>
      <c r="B392" s="7"/>
      <c r="C392" s="7"/>
      <c r="D392" s="7"/>
      <c r="E392" s="7"/>
      <c r="F392" s="7"/>
    </row>
    <row r="393" spans="1:6" x14ac:dyDescent="0.35">
      <c r="A393" s="7"/>
      <c r="B393" s="7"/>
      <c r="C393" s="7"/>
      <c r="D393" s="7"/>
      <c r="E393" s="7"/>
      <c r="F393" s="7"/>
    </row>
    <row r="394" spans="1:6" x14ac:dyDescent="0.35">
      <c r="A394" s="7"/>
      <c r="B394" s="7"/>
      <c r="C394" s="7"/>
      <c r="D394" s="7"/>
      <c r="E394" s="7"/>
      <c r="F394" s="7"/>
    </row>
    <row r="395" spans="1:6" x14ac:dyDescent="0.35">
      <c r="A395" s="7"/>
      <c r="B395" s="7"/>
      <c r="C395" s="7"/>
      <c r="D395" s="7"/>
      <c r="E395" s="7"/>
      <c r="F395" s="7"/>
    </row>
    <row r="396" spans="1:6" x14ac:dyDescent="0.35">
      <c r="A396" s="7"/>
      <c r="B396" s="7"/>
      <c r="C396" s="7"/>
      <c r="D396" s="7"/>
      <c r="E396" s="7"/>
      <c r="F396" s="7"/>
    </row>
    <row r="397" spans="1:6" x14ac:dyDescent="0.35">
      <c r="A397" s="7"/>
      <c r="B397" s="7"/>
      <c r="C397" s="7"/>
      <c r="D397" s="7"/>
      <c r="E397" s="7"/>
      <c r="F397" s="7"/>
    </row>
    <row r="398" spans="1:6" x14ac:dyDescent="0.35">
      <c r="A398" s="7"/>
      <c r="B398" s="7"/>
      <c r="C398" s="7"/>
      <c r="D398" s="7"/>
      <c r="E398" s="7"/>
      <c r="F398" s="7"/>
    </row>
    <row r="399" spans="1:6" x14ac:dyDescent="0.35">
      <c r="A399" s="7"/>
      <c r="B399" s="7"/>
      <c r="C399" s="7"/>
      <c r="D399" s="7"/>
      <c r="E399" s="7"/>
      <c r="F399" s="7"/>
    </row>
    <row r="400" spans="1:6" x14ac:dyDescent="0.35">
      <c r="A400" s="7"/>
      <c r="B400" s="7"/>
      <c r="C400" s="7"/>
      <c r="D400" s="7"/>
      <c r="E400" s="7"/>
      <c r="F400" s="7"/>
    </row>
    <row r="401" spans="1:6" x14ac:dyDescent="0.35">
      <c r="A401" s="7"/>
      <c r="B401" s="7"/>
      <c r="C401" s="7"/>
      <c r="D401" s="7"/>
      <c r="E401" s="7"/>
      <c r="F401" s="7"/>
    </row>
    <row r="402" spans="1:6" x14ac:dyDescent="0.35">
      <c r="A402" s="7"/>
      <c r="B402" s="7"/>
      <c r="C402" s="7"/>
      <c r="D402" s="7"/>
      <c r="E402" s="7"/>
      <c r="F402" s="7"/>
    </row>
    <row r="403" spans="1:6" x14ac:dyDescent="0.35">
      <c r="A403" s="7"/>
      <c r="B403" s="7"/>
      <c r="C403" s="7"/>
      <c r="D403" s="7"/>
      <c r="E403" s="7"/>
      <c r="F403" s="7"/>
    </row>
    <row r="404" spans="1:6" x14ac:dyDescent="0.35">
      <c r="A404" s="7"/>
      <c r="B404" s="7"/>
      <c r="C404" s="7"/>
      <c r="D404" s="7"/>
      <c r="E404" s="7"/>
      <c r="F404" s="7"/>
    </row>
    <row r="405" spans="1:6" x14ac:dyDescent="0.35">
      <c r="A405" s="7"/>
      <c r="B405" s="7"/>
      <c r="C405" s="7"/>
      <c r="D405" s="7"/>
      <c r="E405" s="7"/>
      <c r="F405" s="7"/>
    </row>
    <row r="406" spans="1:6" x14ac:dyDescent="0.35">
      <c r="A406" s="7"/>
      <c r="B406" s="7"/>
      <c r="C406" s="7"/>
      <c r="D406" s="7"/>
      <c r="E406" s="7"/>
      <c r="F406" s="7"/>
    </row>
    <row r="407" spans="1:6" x14ac:dyDescent="0.35">
      <c r="A407" s="7"/>
      <c r="B407" s="7"/>
      <c r="C407" s="7"/>
      <c r="D407" s="7"/>
      <c r="E407" s="7"/>
      <c r="F407" s="7"/>
    </row>
    <row r="408" spans="1:6" x14ac:dyDescent="0.35">
      <c r="A408" s="7"/>
      <c r="B408" s="7"/>
      <c r="C408" s="7"/>
      <c r="D408" s="7"/>
      <c r="E408" s="7"/>
      <c r="F408" s="7"/>
    </row>
    <row r="409" spans="1:6" x14ac:dyDescent="0.35">
      <c r="A409" s="7"/>
      <c r="B409" s="7"/>
      <c r="C409" s="7"/>
      <c r="D409" s="7"/>
      <c r="E409" s="7"/>
      <c r="F409" s="7"/>
    </row>
    <row r="410" spans="1:6" x14ac:dyDescent="0.35">
      <c r="A410" s="7"/>
      <c r="B410" s="7"/>
      <c r="C410" s="7"/>
      <c r="D410" s="7"/>
      <c r="E410" s="7"/>
      <c r="F410" s="7"/>
    </row>
    <row r="411" spans="1:6" x14ac:dyDescent="0.35">
      <c r="A411" s="7"/>
      <c r="B411" s="7"/>
      <c r="C411" s="7"/>
      <c r="D411" s="7"/>
      <c r="E411" s="7"/>
      <c r="F411" s="7"/>
    </row>
    <row r="412" spans="1:6" x14ac:dyDescent="0.35">
      <c r="A412" s="7"/>
      <c r="B412" s="7"/>
      <c r="C412" s="7"/>
      <c r="D412" s="7"/>
      <c r="E412" s="7"/>
      <c r="F412" s="7"/>
    </row>
    <row r="413" spans="1:6" x14ac:dyDescent="0.35">
      <c r="A413" s="7"/>
      <c r="B413" s="7"/>
      <c r="C413" s="7"/>
      <c r="D413" s="7"/>
      <c r="E413" s="7"/>
      <c r="F413" s="7"/>
    </row>
    <row r="414" spans="1:6" x14ac:dyDescent="0.35">
      <c r="A414" s="7"/>
      <c r="B414" s="7"/>
      <c r="C414" s="7"/>
      <c r="D414" s="7"/>
      <c r="E414" s="7"/>
      <c r="F414" s="7"/>
    </row>
    <row r="415" spans="1:6" x14ac:dyDescent="0.35">
      <c r="A415" s="7"/>
      <c r="B415" s="7"/>
      <c r="C415" s="7"/>
      <c r="D415" s="7"/>
      <c r="E415" s="7"/>
      <c r="F415" s="7"/>
    </row>
    <row r="416" spans="1:6" x14ac:dyDescent="0.35">
      <c r="A416" s="7"/>
      <c r="B416" s="7"/>
      <c r="C416" s="7"/>
      <c r="D416" s="7"/>
      <c r="E416" s="7"/>
      <c r="F416" s="7"/>
    </row>
    <row r="417" spans="1:6" x14ac:dyDescent="0.35">
      <c r="A417" s="7"/>
      <c r="B417" s="7"/>
      <c r="C417" s="7"/>
      <c r="D417" s="7"/>
      <c r="E417" s="7"/>
      <c r="F417" s="7"/>
    </row>
    <row r="418" spans="1:6" x14ac:dyDescent="0.35">
      <c r="A418" s="7"/>
      <c r="B418" s="7"/>
      <c r="C418" s="7"/>
      <c r="D418" s="7"/>
      <c r="E418" s="7"/>
      <c r="F418" s="7"/>
    </row>
    <row r="419" spans="1:6" x14ac:dyDescent="0.35">
      <c r="A419" s="7"/>
      <c r="B419" s="7"/>
      <c r="C419" s="7"/>
      <c r="D419" s="7"/>
      <c r="E419" s="7"/>
      <c r="F419" s="7"/>
    </row>
    <row r="420" spans="1:6" x14ac:dyDescent="0.35">
      <c r="A420" s="7"/>
      <c r="B420" s="7"/>
      <c r="C420" s="7"/>
      <c r="D420" s="7"/>
      <c r="E420" s="7"/>
      <c r="F420" s="7"/>
    </row>
    <row r="421" spans="1:6" x14ac:dyDescent="0.35">
      <c r="A421" s="7"/>
      <c r="B421" s="7"/>
      <c r="C421" s="7"/>
      <c r="D421" s="7"/>
      <c r="E421" s="7"/>
      <c r="F421" s="7"/>
    </row>
    <row r="422" spans="1:6" x14ac:dyDescent="0.35">
      <c r="A422" s="7"/>
      <c r="B422" s="7"/>
      <c r="C422" s="7"/>
      <c r="D422" s="7"/>
      <c r="E422" s="7"/>
      <c r="F422" s="7"/>
    </row>
    <row r="423" spans="1:6" x14ac:dyDescent="0.35">
      <c r="A423" s="7"/>
      <c r="B423" s="7"/>
      <c r="C423" s="7"/>
      <c r="D423" s="7"/>
      <c r="E423" s="7"/>
      <c r="F423" s="7"/>
    </row>
    <row r="424" spans="1:6" x14ac:dyDescent="0.35">
      <c r="A424" s="7"/>
      <c r="B424" s="7"/>
      <c r="C424" s="7"/>
      <c r="D424" s="7"/>
      <c r="E424" s="7"/>
      <c r="F424" s="7"/>
    </row>
    <row r="425" spans="1:6" x14ac:dyDescent="0.35">
      <c r="A425" s="7"/>
      <c r="B425" s="7"/>
      <c r="C425" s="7"/>
      <c r="D425" s="7"/>
      <c r="E425" s="7"/>
      <c r="F425" s="7"/>
    </row>
    <row r="426" spans="1:6" x14ac:dyDescent="0.35">
      <c r="A426" s="7"/>
      <c r="B426" s="7"/>
      <c r="C426" s="7"/>
      <c r="D426" s="7"/>
      <c r="E426" s="7"/>
      <c r="F426" s="7"/>
    </row>
    <row r="427" spans="1:6" x14ac:dyDescent="0.35">
      <c r="A427" s="7"/>
      <c r="B427" s="7"/>
      <c r="C427" s="7"/>
      <c r="D427" s="7"/>
      <c r="E427" s="7"/>
      <c r="F427" s="7"/>
    </row>
    <row r="428" spans="1:6" x14ac:dyDescent="0.35">
      <c r="A428" s="7"/>
      <c r="B428" s="7"/>
      <c r="C428" s="7"/>
      <c r="D428" s="7"/>
      <c r="E428" s="7"/>
      <c r="F428" s="7"/>
    </row>
    <row r="429" spans="1:6" x14ac:dyDescent="0.35">
      <c r="A429" s="7"/>
      <c r="B429" s="7"/>
      <c r="C429" s="7"/>
      <c r="D429" s="7"/>
      <c r="E429" s="7"/>
      <c r="F429" s="7"/>
    </row>
    <row r="430" spans="1:6" x14ac:dyDescent="0.35">
      <c r="A430" s="7"/>
      <c r="B430" s="7"/>
      <c r="C430" s="7"/>
      <c r="D430" s="7"/>
      <c r="E430" s="7"/>
      <c r="F430" s="7"/>
    </row>
    <row r="431" spans="1:6" x14ac:dyDescent="0.35">
      <c r="A431" s="7"/>
      <c r="B431" s="7"/>
      <c r="C431" s="7"/>
      <c r="D431" s="7"/>
      <c r="E431" s="7"/>
      <c r="F431" s="7"/>
    </row>
    <row r="432" spans="1:6" x14ac:dyDescent="0.35">
      <c r="A432" s="7"/>
      <c r="B432" s="7"/>
      <c r="C432" s="7"/>
      <c r="D432" s="7"/>
      <c r="E432" s="7"/>
      <c r="F432" s="7"/>
    </row>
    <row r="433" spans="1:6" x14ac:dyDescent="0.35">
      <c r="A433" s="7"/>
      <c r="B433" s="7"/>
      <c r="C433" s="7"/>
      <c r="D433" s="7"/>
      <c r="E433" s="7"/>
      <c r="F433" s="7"/>
    </row>
    <row r="434" spans="1:6" x14ac:dyDescent="0.35">
      <c r="A434" s="7"/>
      <c r="B434" s="7"/>
      <c r="C434" s="7"/>
      <c r="D434" s="7"/>
      <c r="E434" s="7"/>
      <c r="F434" s="7"/>
    </row>
    <row r="435" spans="1:6" x14ac:dyDescent="0.35">
      <c r="A435" s="7"/>
      <c r="B435" s="7"/>
      <c r="C435" s="7"/>
      <c r="D435" s="7"/>
      <c r="E435" s="7"/>
      <c r="F435" s="7"/>
    </row>
    <row r="436" spans="1:6" x14ac:dyDescent="0.35">
      <c r="A436" s="7"/>
      <c r="B436" s="7"/>
      <c r="C436" s="7"/>
      <c r="D436" s="7"/>
      <c r="E436" s="7"/>
      <c r="F436" s="7"/>
    </row>
    <row r="437" spans="1:6" x14ac:dyDescent="0.35">
      <c r="A437" s="7"/>
      <c r="B437" s="7"/>
      <c r="C437" s="7"/>
      <c r="D437" s="7"/>
      <c r="E437" s="7"/>
      <c r="F437" s="7"/>
    </row>
    <row r="438" spans="1:6" x14ac:dyDescent="0.35">
      <c r="A438" s="7"/>
      <c r="B438" s="7"/>
      <c r="C438" s="7"/>
      <c r="D438" s="7"/>
      <c r="E438" s="7"/>
      <c r="F438" s="7"/>
    </row>
    <row r="439" spans="1:6" x14ac:dyDescent="0.35">
      <c r="A439" s="7"/>
      <c r="B439" s="7"/>
      <c r="C439" s="7"/>
      <c r="D439" s="7"/>
      <c r="E439" s="7"/>
      <c r="F439" s="7"/>
    </row>
    <row r="440" spans="1:6" x14ac:dyDescent="0.35">
      <c r="A440" s="7"/>
      <c r="B440" s="7"/>
      <c r="C440" s="7"/>
      <c r="D440" s="7"/>
      <c r="E440" s="7"/>
      <c r="F440" s="7"/>
    </row>
    <row r="441" spans="1:6" x14ac:dyDescent="0.35">
      <c r="A441" s="7"/>
      <c r="B441" s="7"/>
      <c r="C441" s="7"/>
      <c r="D441" s="7"/>
      <c r="E441" s="7"/>
      <c r="F441" s="7"/>
    </row>
    <row r="442" spans="1:6" x14ac:dyDescent="0.35">
      <c r="A442" s="7"/>
      <c r="B442" s="7"/>
      <c r="C442" s="7"/>
      <c r="D442" s="7"/>
      <c r="E442" s="7"/>
      <c r="F442" s="7"/>
    </row>
    <row r="443" spans="1:6" x14ac:dyDescent="0.35">
      <c r="A443" s="7"/>
      <c r="B443" s="7"/>
      <c r="C443" s="7"/>
      <c r="D443" s="7"/>
      <c r="E443" s="7"/>
      <c r="F443" s="7"/>
    </row>
    <row r="444" spans="1:6" x14ac:dyDescent="0.35">
      <c r="A444" s="7"/>
      <c r="B444" s="7"/>
      <c r="C444" s="7"/>
      <c r="D444" s="7"/>
      <c r="E444" s="7"/>
      <c r="F444" s="7"/>
    </row>
    <row r="445" spans="1:6" x14ac:dyDescent="0.35">
      <c r="A445" s="7"/>
      <c r="B445" s="7"/>
      <c r="C445" s="7"/>
      <c r="D445" s="7"/>
      <c r="E445" s="7"/>
      <c r="F445" s="7"/>
    </row>
    <row r="446" spans="1:6" x14ac:dyDescent="0.35">
      <c r="A446" s="7"/>
      <c r="B446" s="7"/>
      <c r="C446" s="7"/>
      <c r="D446" s="7"/>
      <c r="E446" s="7"/>
      <c r="F446" s="7"/>
    </row>
    <row r="447" spans="1:6" x14ac:dyDescent="0.35">
      <c r="A447" s="7"/>
      <c r="B447" s="7"/>
      <c r="C447" s="7"/>
      <c r="D447" s="7"/>
      <c r="E447" s="7"/>
      <c r="F447" s="7"/>
    </row>
    <row r="448" spans="1:6" x14ac:dyDescent="0.35">
      <c r="A448" s="7"/>
      <c r="B448" s="7"/>
      <c r="C448" s="7"/>
      <c r="D448" s="7"/>
      <c r="E448" s="7"/>
      <c r="F448" s="7"/>
    </row>
    <row r="449" spans="1:6" x14ac:dyDescent="0.35">
      <c r="A449" s="7"/>
      <c r="B449" s="7"/>
      <c r="C449" s="7"/>
      <c r="D449" s="7"/>
      <c r="E449" s="7"/>
      <c r="F449" s="7"/>
    </row>
    <row r="450" spans="1:6" x14ac:dyDescent="0.35">
      <c r="A450" s="7"/>
      <c r="B450" s="7"/>
      <c r="C450" s="7"/>
      <c r="D450" s="7"/>
      <c r="E450" s="7"/>
      <c r="F450" s="7"/>
    </row>
    <row r="451" spans="1:6" x14ac:dyDescent="0.35">
      <c r="A451" s="7"/>
      <c r="B451" s="7"/>
      <c r="C451" s="7"/>
      <c r="D451" s="7"/>
      <c r="E451" s="7"/>
      <c r="F451" s="7"/>
    </row>
    <row r="452" spans="1:6" x14ac:dyDescent="0.35">
      <c r="A452" s="7"/>
      <c r="B452" s="7"/>
      <c r="C452" s="7"/>
      <c r="D452" s="7"/>
      <c r="E452" s="7"/>
      <c r="F452" s="7"/>
    </row>
    <row r="453" spans="1:6" x14ac:dyDescent="0.35">
      <c r="A453" s="7"/>
      <c r="B453" s="7"/>
      <c r="C453" s="7"/>
      <c r="D453" s="7"/>
      <c r="E453" s="7"/>
      <c r="F453" s="7"/>
    </row>
    <row r="454" spans="1:6" x14ac:dyDescent="0.35">
      <c r="A454" s="7"/>
      <c r="B454" s="7"/>
      <c r="C454" s="7"/>
      <c r="D454" s="7"/>
      <c r="E454" s="7"/>
      <c r="F454" s="7"/>
    </row>
    <row r="455" spans="1:6" x14ac:dyDescent="0.35">
      <c r="A455" s="7"/>
      <c r="B455" s="7"/>
      <c r="C455" s="7"/>
      <c r="D455" s="7"/>
      <c r="E455" s="7"/>
      <c r="F455" s="7"/>
    </row>
    <row r="456" spans="1:6" x14ac:dyDescent="0.35">
      <c r="A456" s="7"/>
      <c r="B456" s="7"/>
      <c r="C456" s="7"/>
      <c r="D456" s="7"/>
      <c r="E456" s="7"/>
      <c r="F456" s="7"/>
    </row>
    <row r="457" spans="1:6" x14ac:dyDescent="0.35">
      <c r="A457" s="7"/>
      <c r="B457" s="7"/>
      <c r="C457" s="7"/>
      <c r="D457" s="7"/>
      <c r="E457" s="7"/>
      <c r="F457" s="7"/>
    </row>
    <row r="458" spans="1:6" x14ac:dyDescent="0.35">
      <c r="A458" s="7"/>
      <c r="B458" s="7"/>
      <c r="C458" s="7"/>
      <c r="D458" s="7"/>
      <c r="E458" s="7"/>
      <c r="F458" s="7"/>
    </row>
    <row r="459" spans="1:6" x14ac:dyDescent="0.35">
      <c r="A459" s="7"/>
      <c r="B459" s="7"/>
      <c r="C459" s="7"/>
      <c r="D459" s="7"/>
      <c r="E459" s="7"/>
      <c r="F459" s="7"/>
    </row>
    <row r="460" spans="1:6" x14ac:dyDescent="0.35">
      <c r="A460" s="7"/>
      <c r="B460" s="7"/>
      <c r="C460" s="7"/>
      <c r="D460" s="7"/>
      <c r="E460" s="7"/>
      <c r="F460" s="7"/>
    </row>
    <row r="461" spans="1:6" x14ac:dyDescent="0.35">
      <c r="A461" s="7"/>
      <c r="B461" s="7"/>
      <c r="C461" s="7"/>
      <c r="D461" s="7"/>
      <c r="E461" s="7"/>
      <c r="F461" s="7"/>
    </row>
    <row r="462" spans="1:6" x14ac:dyDescent="0.35">
      <c r="A462" s="7"/>
      <c r="B462" s="7"/>
      <c r="C462" s="7"/>
      <c r="D462" s="7"/>
      <c r="E462" s="7"/>
      <c r="F462" s="7"/>
    </row>
    <row r="463" spans="1:6" x14ac:dyDescent="0.35">
      <c r="A463" s="7"/>
      <c r="B463" s="7"/>
      <c r="C463" s="7"/>
      <c r="D463" s="7"/>
      <c r="E463" s="7"/>
      <c r="F463" s="7"/>
    </row>
    <row r="464" spans="1:6" x14ac:dyDescent="0.35">
      <c r="A464" s="7"/>
      <c r="B464" s="7"/>
      <c r="C464" s="7"/>
      <c r="D464" s="7"/>
      <c r="E464" s="7"/>
      <c r="F464" s="7"/>
    </row>
    <row r="465" spans="1:6" x14ac:dyDescent="0.35">
      <c r="A465" s="7"/>
      <c r="B465" s="7"/>
      <c r="C465" s="7"/>
      <c r="D465" s="7"/>
      <c r="E465" s="7"/>
      <c r="F465" s="7"/>
    </row>
    <row r="466" spans="1:6" x14ac:dyDescent="0.35">
      <c r="A466" s="7"/>
      <c r="B466" s="7"/>
      <c r="C466" s="7"/>
      <c r="D466" s="7"/>
      <c r="E466" s="7"/>
      <c r="F466" s="7"/>
    </row>
    <row r="467" spans="1:6" x14ac:dyDescent="0.35">
      <c r="A467" s="7"/>
      <c r="B467" s="7"/>
      <c r="C467" s="7"/>
      <c r="D467" s="7"/>
      <c r="E467" s="7"/>
      <c r="F467" s="7"/>
    </row>
    <row r="468" spans="1:6" x14ac:dyDescent="0.35">
      <c r="A468" s="7"/>
      <c r="B468" s="7"/>
      <c r="C468" s="7"/>
      <c r="D468" s="7"/>
      <c r="E468" s="7"/>
      <c r="F468" s="7"/>
    </row>
    <row r="469" spans="1:6" x14ac:dyDescent="0.35">
      <c r="A469" s="7"/>
      <c r="B469" s="7"/>
      <c r="C469" s="7"/>
      <c r="D469" s="7"/>
      <c r="E469" s="7"/>
      <c r="F469" s="7"/>
    </row>
    <row r="470" spans="1:6" x14ac:dyDescent="0.35">
      <c r="A470" s="7"/>
      <c r="B470" s="7"/>
      <c r="C470" s="7"/>
      <c r="D470" s="7"/>
      <c r="E470" s="7"/>
      <c r="F470" s="7"/>
    </row>
    <row r="471" spans="1:6" x14ac:dyDescent="0.35">
      <c r="A471" s="7"/>
      <c r="B471" s="7"/>
      <c r="C471" s="7"/>
      <c r="D471" s="7"/>
      <c r="E471" s="7"/>
      <c r="F471" s="7"/>
    </row>
    <row r="472" spans="1:6" x14ac:dyDescent="0.35">
      <c r="A472" s="7"/>
      <c r="B472" s="7"/>
      <c r="C472" s="7"/>
      <c r="D472" s="7"/>
      <c r="E472" s="7"/>
      <c r="F472" s="7"/>
    </row>
    <row r="473" spans="1:6" x14ac:dyDescent="0.35">
      <c r="A473" s="7"/>
      <c r="B473" s="7"/>
      <c r="C473" s="7"/>
      <c r="D473" s="7"/>
      <c r="E473" s="7"/>
      <c r="F473" s="7"/>
    </row>
    <row r="474" spans="1:6" x14ac:dyDescent="0.35">
      <c r="A474" s="7"/>
      <c r="B474" s="7"/>
      <c r="C474" s="7"/>
      <c r="D474" s="7"/>
      <c r="E474" s="7"/>
      <c r="F474" s="7"/>
    </row>
    <row r="475" spans="1:6" x14ac:dyDescent="0.35">
      <c r="A475" s="7"/>
      <c r="B475" s="7"/>
      <c r="C475" s="7"/>
      <c r="D475" s="7"/>
      <c r="E475" s="7"/>
      <c r="F475" s="7"/>
    </row>
    <row r="476" spans="1:6" x14ac:dyDescent="0.35">
      <c r="A476" s="7"/>
      <c r="B476" s="7"/>
      <c r="C476" s="7"/>
      <c r="D476" s="7"/>
      <c r="E476" s="7"/>
      <c r="F476" s="7"/>
    </row>
    <row r="477" spans="1:6" x14ac:dyDescent="0.35">
      <c r="A477" s="7"/>
      <c r="B477" s="7"/>
      <c r="C477" s="7"/>
      <c r="D477" s="7"/>
      <c r="E477" s="7"/>
      <c r="F477" s="7"/>
    </row>
    <row r="478" spans="1:6" x14ac:dyDescent="0.35">
      <c r="A478" s="7"/>
      <c r="B478" s="7"/>
      <c r="C478" s="7"/>
      <c r="D478" s="7"/>
      <c r="E478" s="7"/>
      <c r="F478" s="7"/>
    </row>
    <row r="479" spans="1:6" x14ac:dyDescent="0.35">
      <c r="A479" s="7"/>
      <c r="B479" s="7"/>
      <c r="C479" s="7"/>
      <c r="D479" s="7"/>
      <c r="E479" s="7"/>
      <c r="F479" s="7"/>
    </row>
    <row r="480" spans="1:6" x14ac:dyDescent="0.35">
      <c r="A480" s="7"/>
      <c r="B480" s="7"/>
      <c r="C480" s="7"/>
      <c r="D480" s="7"/>
      <c r="E480" s="7"/>
      <c r="F480" s="7"/>
    </row>
    <row r="481" spans="1:6" x14ac:dyDescent="0.35">
      <c r="A481" s="7"/>
      <c r="B481" s="7"/>
      <c r="C481" s="7"/>
      <c r="D481" s="7"/>
      <c r="E481" s="7"/>
      <c r="F481" s="7"/>
    </row>
    <row r="482" spans="1:6" x14ac:dyDescent="0.35">
      <c r="A482" s="7"/>
      <c r="B482" s="7"/>
      <c r="C482" s="7"/>
      <c r="D482" s="7"/>
      <c r="E482" s="7"/>
      <c r="F482" s="7"/>
    </row>
    <row r="483" spans="1:6" x14ac:dyDescent="0.35">
      <c r="A483" s="7"/>
      <c r="B483" s="7"/>
      <c r="C483" s="7"/>
      <c r="D483" s="7"/>
      <c r="E483" s="7"/>
      <c r="F483" s="7"/>
    </row>
    <row r="484" spans="1:6" x14ac:dyDescent="0.35">
      <c r="A484" s="7"/>
      <c r="B484" s="7"/>
      <c r="C484" s="7"/>
      <c r="D484" s="7"/>
      <c r="E484" s="7"/>
      <c r="F484" s="7"/>
    </row>
    <row r="485" spans="1:6" x14ac:dyDescent="0.35">
      <c r="A485" s="7"/>
      <c r="B485" s="7"/>
      <c r="C485" s="7"/>
      <c r="D485" s="7"/>
      <c r="E485" s="7"/>
      <c r="F485" s="7"/>
    </row>
    <row r="486" spans="1:6" x14ac:dyDescent="0.35">
      <c r="A486" s="7"/>
      <c r="B486" s="7"/>
      <c r="C486" s="7"/>
      <c r="D486" s="7"/>
      <c r="E486" s="7"/>
      <c r="F486" s="7"/>
    </row>
    <row r="487" spans="1:6" x14ac:dyDescent="0.35">
      <c r="A487" s="7"/>
      <c r="B487" s="7"/>
      <c r="C487" s="7"/>
      <c r="D487" s="7"/>
      <c r="E487" s="7"/>
      <c r="F487" s="7"/>
    </row>
    <row r="488" spans="1:6" x14ac:dyDescent="0.35">
      <c r="A488" s="7"/>
      <c r="B488" s="7"/>
      <c r="C488" s="7"/>
      <c r="D488" s="7"/>
      <c r="E488" s="7"/>
      <c r="F488" s="7"/>
    </row>
    <row r="489" spans="1:6" x14ac:dyDescent="0.35">
      <c r="A489" s="7"/>
      <c r="B489" s="7"/>
      <c r="C489" s="7"/>
      <c r="D489" s="7"/>
      <c r="E489" s="7"/>
      <c r="F489" s="7"/>
    </row>
    <row r="490" spans="1:6" x14ac:dyDescent="0.35">
      <c r="A490" s="7"/>
      <c r="B490" s="7"/>
      <c r="C490" s="7"/>
      <c r="D490" s="7"/>
      <c r="E490" s="7"/>
      <c r="F490" s="7"/>
    </row>
    <row r="491" spans="1:6" x14ac:dyDescent="0.35">
      <c r="A491" s="7"/>
      <c r="B491" s="7"/>
      <c r="C491" s="7"/>
      <c r="D491" s="7"/>
      <c r="E491" s="7"/>
      <c r="F491" s="7"/>
    </row>
    <row r="492" spans="1:6" x14ac:dyDescent="0.35">
      <c r="A492" s="7"/>
      <c r="B492" s="7"/>
      <c r="C492" s="7"/>
      <c r="D492" s="7"/>
      <c r="E492" s="7"/>
      <c r="F492" s="7"/>
    </row>
    <row r="493" spans="1:6" x14ac:dyDescent="0.35">
      <c r="A493" s="7"/>
      <c r="B493" s="7"/>
      <c r="C493" s="7"/>
      <c r="D493" s="7"/>
      <c r="E493" s="7"/>
      <c r="F493" s="7"/>
    </row>
    <row r="494" spans="1:6" x14ac:dyDescent="0.35">
      <c r="A494" s="7"/>
      <c r="B494" s="7"/>
      <c r="C494" s="7"/>
      <c r="D494" s="7"/>
      <c r="E494" s="7"/>
      <c r="F494" s="7"/>
    </row>
    <row r="495" spans="1:6" x14ac:dyDescent="0.35">
      <c r="A495" s="7"/>
      <c r="B495" s="7"/>
      <c r="C495" s="7"/>
      <c r="D495" s="7"/>
      <c r="E495" s="7"/>
      <c r="F495" s="7"/>
    </row>
    <row r="496" spans="1:6" x14ac:dyDescent="0.35">
      <c r="A496" s="7"/>
      <c r="B496" s="7"/>
      <c r="C496" s="7"/>
      <c r="D496" s="7"/>
      <c r="E496" s="7"/>
      <c r="F496" s="7"/>
    </row>
    <row r="497" spans="1:6" x14ac:dyDescent="0.35">
      <c r="A497" s="7"/>
      <c r="B497" s="7"/>
      <c r="C497" s="7"/>
      <c r="D497" s="7"/>
      <c r="E497" s="7"/>
      <c r="F497" s="7"/>
    </row>
    <row r="498" spans="1:6" x14ac:dyDescent="0.35">
      <c r="A498" s="7"/>
      <c r="B498" s="7"/>
      <c r="C498" s="7"/>
      <c r="D498" s="7"/>
      <c r="E498" s="7"/>
      <c r="F498" s="7"/>
    </row>
    <row r="499" spans="1:6" x14ac:dyDescent="0.35">
      <c r="A499" s="7"/>
      <c r="B499" s="7"/>
      <c r="C499" s="7"/>
      <c r="D499" s="7"/>
      <c r="E499" s="7"/>
      <c r="F499" s="7"/>
    </row>
    <row r="500" spans="1:6" x14ac:dyDescent="0.35">
      <c r="A500" s="7"/>
      <c r="B500" s="7"/>
      <c r="C500" s="7"/>
      <c r="D500" s="7"/>
      <c r="E500" s="7"/>
      <c r="F500" s="7"/>
    </row>
    <row r="501" spans="1:6" x14ac:dyDescent="0.35">
      <c r="A501" s="7"/>
      <c r="B501" s="7"/>
      <c r="C501" s="7"/>
      <c r="D501" s="7"/>
      <c r="E501" s="7"/>
      <c r="F501" s="7"/>
    </row>
    <row r="502" spans="1:6" x14ac:dyDescent="0.35">
      <c r="A502" s="7"/>
      <c r="B502" s="7"/>
      <c r="C502" s="7"/>
      <c r="D502" s="7"/>
      <c r="E502" s="7"/>
      <c r="F502" s="7"/>
    </row>
    <row r="503" spans="1:6" x14ac:dyDescent="0.35">
      <c r="A503" s="7"/>
      <c r="B503" s="7"/>
      <c r="C503" s="7"/>
      <c r="D503" s="7"/>
      <c r="E503" s="7"/>
      <c r="F503" s="7"/>
    </row>
    <row r="504" spans="1:6" x14ac:dyDescent="0.35">
      <c r="A504" s="7"/>
      <c r="B504" s="7"/>
      <c r="C504" s="7"/>
      <c r="D504" s="7"/>
      <c r="E504" s="7"/>
      <c r="F504" s="7"/>
    </row>
    <row r="505" spans="1:6" x14ac:dyDescent="0.35">
      <c r="A505" s="7"/>
      <c r="B505" s="7"/>
      <c r="C505" s="7"/>
      <c r="D505" s="7"/>
      <c r="E505" s="7"/>
      <c r="F505" s="7"/>
    </row>
    <row r="506" spans="1:6" x14ac:dyDescent="0.35">
      <c r="A506" s="7"/>
      <c r="B506" s="7"/>
      <c r="C506" s="7"/>
      <c r="D506" s="7"/>
      <c r="E506" s="7"/>
      <c r="F506" s="7"/>
    </row>
    <row r="507" spans="1:6" x14ac:dyDescent="0.35">
      <c r="A507" s="7"/>
      <c r="B507" s="7"/>
      <c r="C507" s="7"/>
      <c r="D507" s="7"/>
      <c r="E507" s="7"/>
      <c r="F507" s="7"/>
    </row>
    <row r="508" spans="1:6" x14ac:dyDescent="0.35">
      <c r="A508" s="7"/>
      <c r="B508" s="7"/>
      <c r="C508" s="7"/>
      <c r="D508" s="7"/>
      <c r="E508" s="7"/>
      <c r="F508" s="7"/>
    </row>
    <row r="509" spans="1:6" x14ac:dyDescent="0.35">
      <c r="A509" s="7"/>
      <c r="B509" s="7"/>
      <c r="C509" s="7"/>
      <c r="D509" s="7"/>
      <c r="E509" s="7"/>
      <c r="F509" s="7"/>
    </row>
    <row r="510" spans="1:6" x14ac:dyDescent="0.35">
      <c r="A510" s="7"/>
      <c r="B510" s="7"/>
      <c r="C510" s="7"/>
      <c r="D510" s="7"/>
      <c r="E510" s="7"/>
      <c r="F510" s="7"/>
    </row>
    <row r="511" spans="1:6" x14ac:dyDescent="0.35">
      <c r="A511" s="7"/>
      <c r="B511" s="7"/>
      <c r="C511" s="7"/>
      <c r="D511" s="7"/>
      <c r="E511" s="7"/>
      <c r="F511" s="7"/>
    </row>
    <row r="512" spans="1:6" x14ac:dyDescent="0.35">
      <c r="A512" s="7"/>
      <c r="B512" s="7"/>
      <c r="C512" s="7"/>
      <c r="D512" s="7"/>
      <c r="E512" s="7"/>
      <c r="F512" s="7"/>
    </row>
    <row r="513" spans="1:6" x14ac:dyDescent="0.35">
      <c r="A513" s="7"/>
      <c r="B513" s="7"/>
      <c r="C513" s="7"/>
      <c r="D513" s="7"/>
      <c r="E513" s="7"/>
      <c r="F513" s="7"/>
    </row>
    <row r="514" spans="1:6" x14ac:dyDescent="0.35">
      <c r="A514" s="7"/>
      <c r="B514" s="7"/>
      <c r="C514" s="7"/>
      <c r="D514" s="7"/>
      <c r="E514" s="7"/>
      <c r="F514" s="7"/>
    </row>
    <row r="515" spans="1:6" x14ac:dyDescent="0.35">
      <c r="A515" s="7"/>
      <c r="B515" s="7"/>
      <c r="C515" s="7"/>
      <c r="D515" s="7"/>
      <c r="E515" s="7"/>
      <c r="F515" s="7"/>
    </row>
    <row r="516" spans="1:6" x14ac:dyDescent="0.35">
      <c r="A516" s="7"/>
      <c r="B516" s="7"/>
      <c r="C516" s="7"/>
      <c r="D516" s="7"/>
      <c r="E516" s="7"/>
      <c r="F516" s="7"/>
    </row>
    <row r="517" spans="1:6" x14ac:dyDescent="0.35">
      <c r="A517" s="7"/>
      <c r="B517" s="7"/>
      <c r="C517" s="7"/>
      <c r="D517" s="7"/>
      <c r="E517" s="7"/>
      <c r="F517" s="7"/>
    </row>
    <row r="518" spans="1:6" x14ac:dyDescent="0.35">
      <c r="A518" s="7"/>
      <c r="B518" s="7"/>
      <c r="C518" s="7"/>
      <c r="D518" s="7"/>
      <c r="E518" s="7"/>
      <c r="F518" s="7"/>
    </row>
    <row r="519" spans="1:6" x14ac:dyDescent="0.35">
      <c r="A519" s="7"/>
      <c r="B519" s="7"/>
      <c r="C519" s="7"/>
      <c r="D519" s="7"/>
      <c r="E519" s="7"/>
      <c r="F519" s="7"/>
    </row>
    <row r="520" spans="1:6" x14ac:dyDescent="0.35">
      <c r="A520" s="7"/>
      <c r="B520" s="7"/>
      <c r="C520" s="7"/>
      <c r="D520" s="7"/>
      <c r="E520" s="7"/>
      <c r="F520" s="7"/>
    </row>
    <row r="521" spans="1:6" x14ac:dyDescent="0.35">
      <c r="A521" s="7"/>
      <c r="B521" s="7"/>
      <c r="C521" s="7"/>
      <c r="D521" s="7"/>
      <c r="E521" s="7"/>
      <c r="F521" s="7"/>
    </row>
    <row r="522" spans="1:6" x14ac:dyDescent="0.35">
      <c r="A522" s="7"/>
      <c r="B522" s="7"/>
      <c r="C522" s="7"/>
      <c r="D522" s="7"/>
      <c r="E522" s="7"/>
      <c r="F522" s="7"/>
    </row>
    <row r="523" spans="1:6" x14ac:dyDescent="0.35">
      <c r="A523" s="7"/>
      <c r="B523" s="7"/>
      <c r="C523" s="7"/>
      <c r="D523" s="7"/>
      <c r="E523" s="7"/>
      <c r="F523" s="7"/>
    </row>
    <row r="524" spans="1:6" x14ac:dyDescent="0.35">
      <c r="A524" s="7"/>
      <c r="B524" s="7"/>
      <c r="C524" s="7"/>
      <c r="D524" s="7"/>
      <c r="E524" s="7"/>
      <c r="F524" s="7"/>
    </row>
    <row r="525" spans="1:6" x14ac:dyDescent="0.35">
      <c r="A525" s="7"/>
      <c r="B525" s="7"/>
      <c r="C525" s="7"/>
      <c r="D525" s="7"/>
      <c r="E525" s="7"/>
      <c r="F525" s="7"/>
    </row>
    <row r="526" spans="1:6" x14ac:dyDescent="0.35">
      <c r="A526" s="7"/>
      <c r="B526" s="7"/>
      <c r="C526" s="7"/>
      <c r="D526" s="7"/>
      <c r="E526" s="7"/>
      <c r="F526" s="7"/>
    </row>
    <row r="527" spans="1:6" x14ac:dyDescent="0.35">
      <c r="A527" s="7"/>
      <c r="B527" s="7"/>
      <c r="C527" s="7"/>
      <c r="D527" s="7"/>
      <c r="E527" s="7"/>
      <c r="F527" s="7"/>
    </row>
    <row r="528" spans="1:6" x14ac:dyDescent="0.35">
      <c r="A528" s="7"/>
      <c r="B528" s="7"/>
      <c r="C528" s="7"/>
      <c r="D528" s="7"/>
      <c r="E528" s="7"/>
      <c r="F528" s="7"/>
    </row>
    <row r="529" spans="1:6" x14ac:dyDescent="0.35">
      <c r="A529" s="7"/>
      <c r="B529" s="7"/>
      <c r="C529" s="7"/>
      <c r="D529" s="7"/>
      <c r="E529" s="7"/>
      <c r="F529" s="7"/>
    </row>
    <row r="530" spans="1:6" x14ac:dyDescent="0.35">
      <c r="A530" s="7"/>
      <c r="B530" s="7"/>
      <c r="C530" s="7"/>
      <c r="D530" s="7"/>
      <c r="E530" s="7"/>
      <c r="F530" s="7"/>
    </row>
    <row r="531" spans="1:6" x14ac:dyDescent="0.35">
      <c r="A531" s="7"/>
      <c r="B531" s="7"/>
      <c r="C531" s="7"/>
      <c r="D531" s="7"/>
      <c r="E531" s="7"/>
      <c r="F531" s="7"/>
    </row>
    <row r="532" spans="1:6" x14ac:dyDescent="0.35">
      <c r="A532" s="7"/>
      <c r="B532" s="7"/>
      <c r="C532" s="7"/>
      <c r="D532" s="7"/>
      <c r="E532" s="7"/>
      <c r="F532" s="7"/>
    </row>
    <row r="533" spans="1:6" x14ac:dyDescent="0.35">
      <c r="A533" s="7"/>
      <c r="B533" s="7"/>
      <c r="C533" s="7"/>
      <c r="D533" s="7"/>
      <c r="E533" s="7"/>
      <c r="F533" s="7"/>
    </row>
    <row r="534" spans="1:6" x14ac:dyDescent="0.35">
      <c r="A534" s="7"/>
      <c r="B534" s="7"/>
      <c r="C534" s="7"/>
      <c r="D534" s="7"/>
      <c r="E534" s="7"/>
      <c r="F534" s="7"/>
    </row>
    <row r="535" spans="1:6" x14ac:dyDescent="0.35">
      <c r="A535" s="7"/>
      <c r="B535" s="7"/>
      <c r="C535" s="7"/>
      <c r="D535" s="7"/>
      <c r="E535" s="7"/>
      <c r="F535" s="7"/>
    </row>
    <row r="536" spans="1:6" x14ac:dyDescent="0.35">
      <c r="A536" s="7"/>
      <c r="B536" s="7"/>
      <c r="C536" s="7"/>
      <c r="D536" s="7"/>
      <c r="E536" s="7"/>
      <c r="F536" s="7"/>
    </row>
    <row r="537" spans="1:6" x14ac:dyDescent="0.35">
      <c r="A537" s="7"/>
      <c r="B537" s="7"/>
      <c r="C537" s="7"/>
      <c r="D537" s="7"/>
      <c r="E537" s="7"/>
      <c r="F537" s="7"/>
    </row>
    <row r="538" spans="1:6" x14ac:dyDescent="0.35">
      <c r="A538" s="7"/>
      <c r="B538" s="7"/>
      <c r="C538" s="7"/>
      <c r="D538" s="7"/>
      <c r="E538" s="7"/>
      <c r="F538" s="7"/>
    </row>
    <row r="539" spans="1:6" x14ac:dyDescent="0.35">
      <c r="A539" s="7"/>
      <c r="B539" s="7"/>
      <c r="C539" s="7"/>
      <c r="D539" s="7"/>
      <c r="E539" s="7"/>
      <c r="F539" s="7"/>
    </row>
    <row r="540" spans="1:6" x14ac:dyDescent="0.35">
      <c r="A540" s="7"/>
      <c r="B540" s="7"/>
      <c r="C540" s="7"/>
      <c r="D540" s="7"/>
      <c r="E540" s="7"/>
      <c r="F540" s="7"/>
    </row>
    <row r="541" spans="1:6" x14ac:dyDescent="0.35">
      <c r="A541" s="7"/>
      <c r="B541" s="7"/>
      <c r="C541" s="7"/>
      <c r="D541" s="7"/>
      <c r="E541" s="7"/>
      <c r="F541" s="7"/>
    </row>
    <row r="542" spans="1:6" x14ac:dyDescent="0.35">
      <c r="A542" s="7"/>
      <c r="B542" s="7"/>
      <c r="C542" s="7"/>
      <c r="D542" s="7"/>
      <c r="E542" s="7"/>
      <c r="F542" s="7"/>
    </row>
    <row r="543" spans="1:6" x14ac:dyDescent="0.35">
      <c r="A543" s="7"/>
      <c r="B543" s="7"/>
      <c r="C543" s="7"/>
      <c r="D543" s="7"/>
      <c r="E543" s="7"/>
      <c r="F543" s="7"/>
    </row>
    <row r="544" spans="1:6" x14ac:dyDescent="0.35">
      <c r="A544" s="7"/>
      <c r="B544" s="7"/>
      <c r="C544" s="7"/>
      <c r="D544" s="7"/>
      <c r="E544" s="7"/>
      <c r="F544" s="7"/>
    </row>
    <row r="545" spans="1:6" x14ac:dyDescent="0.35">
      <c r="A545" s="7"/>
      <c r="B545" s="7"/>
      <c r="C545" s="7"/>
      <c r="D545" s="7"/>
      <c r="E545" s="7"/>
      <c r="F545" s="7"/>
    </row>
    <row r="546" spans="1:6" x14ac:dyDescent="0.35">
      <c r="A546" s="7"/>
      <c r="B546" s="7"/>
      <c r="C546" s="7"/>
      <c r="D546" s="7"/>
      <c r="E546" s="7"/>
      <c r="F546" s="7"/>
    </row>
    <row r="547" spans="1:6" x14ac:dyDescent="0.35">
      <c r="A547" s="7"/>
      <c r="B547" s="7"/>
      <c r="C547" s="7"/>
      <c r="D547" s="7"/>
      <c r="E547" s="7"/>
      <c r="F547" s="7"/>
    </row>
    <row r="548" spans="1:6" x14ac:dyDescent="0.35">
      <c r="A548" s="7"/>
      <c r="B548" s="7"/>
      <c r="C548" s="7"/>
      <c r="D548" s="7"/>
      <c r="E548" s="7"/>
      <c r="F548" s="7"/>
    </row>
    <row r="549" spans="1:6" x14ac:dyDescent="0.35">
      <c r="A549" s="7"/>
      <c r="B549" s="7"/>
      <c r="C549" s="7"/>
      <c r="D549" s="7"/>
      <c r="E549" s="7"/>
      <c r="F549" s="7"/>
    </row>
    <row r="550" spans="1:6" x14ac:dyDescent="0.35">
      <c r="A550" s="7"/>
      <c r="B550" s="7"/>
      <c r="C550" s="7"/>
      <c r="D550" s="7"/>
      <c r="E550" s="7"/>
      <c r="F550" s="7"/>
    </row>
    <row r="551" spans="1:6" x14ac:dyDescent="0.35">
      <c r="A551" s="7"/>
      <c r="B551" s="7"/>
      <c r="C551" s="7"/>
      <c r="D551" s="7"/>
      <c r="E551" s="7"/>
      <c r="F551" s="7"/>
    </row>
    <row r="552" spans="1:6" x14ac:dyDescent="0.35">
      <c r="A552" s="7"/>
      <c r="B552" s="7"/>
      <c r="C552" s="7"/>
      <c r="D552" s="7"/>
      <c r="E552" s="7"/>
      <c r="F552" s="7"/>
    </row>
    <row r="553" spans="1:6" x14ac:dyDescent="0.35">
      <c r="A553" s="7"/>
      <c r="B553" s="7"/>
      <c r="C553" s="7"/>
      <c r="D553" s="7"/>
      <c r="E553" s="7"/>
      <c r="F553" s="7"/>
    </row>
    <row r="554" spans="1:6" x14ac:dyDescent="0.35">
      <c r="A554" s="7"/>
      <c r="B554" s="7"/>
      <c r="C554" s="7"/>
      <c r="D554" s="7"/>
      <c r="E554" s="7"/>
      <c r="F554" s="7"/>
    </row>
    <row r="555" spans="1:6" x14ac:dyDescent="0.35">
      <c r="A555" s="7"/>
      <c r="B555" s="7"/>
      <c r="C555" s="7"/>
      <c r="D555" s="7"/>
      <c r="E555" s="7"/>
      <c r="F555" s="7"/>
    </row>
    <row r="556" spans="1:6" x14ac:dyDescent="0.35">
      <c r="A556" s="7"/>
      <c r="B556" s="7"/>
      <c r="C556" s="7"/>
      <c r="D556" s="7"/>
      <c r="E556" s="7"/>
      <c r="F556" s="7"/>
    </row>
    <row r="557" spans="1:6" x14ac:dyDescent="0.35">
      <c r="A557" s="7"/>
      <c r="B557" s="7"/>
      <c r="C557" s="7"/>
      <c r="D557" s="7"/>
      <c r="E557" s="7"/>
      <c r="F557" s="7"/>
    </row>
    <row r="558" spans="1:6" x14ac:dyDescent="0.35">
      <c r="A558" s="7"/>
      <c r="B558" s="7"/>
      <c r="C558" s="7"/>
      <c r="D558" s="7"/>
      <c r="E558" s="7"/>
      <c r="F558" s="7"/>
    </row>
    <row r="559" spans="1:6" x14ac:dyDescent="0.35">
      <c r="A559" s="7"/>
      <c r="B559" s="7"/>
      <c r="C559" s="7"/>
      <c r="D559" s="7"/>
      <c r="E559" s="7"/>
      <c r="F559" s="7"/>
    </row>
    <row r="560" spans="1:6" x14ac:dyDescent="0.35">
      <c r="A560" s="7"/>
      <c r="B560" s="7"/>
      <c r="C560" s="7"/>
      <c r="D560" s="7"/>
      <c r="E560" s="7"/>
      <c r="F560" s="7"/>
    </row>
    <row r="561" spans="1:6" x14ac:dyDescent="0.35">
      <c r="A561" s="7"/>
      <c r="B561" s="7"/>
      <c r="C561" s="7"/>
      <c r="D561" s="7"/>
      <c r="E561" s="7"/>
      <c r="F561" s="7"/>
    </row>
    <row r="562" spans="1:6" x14ac:dyDescent="0.35">
      <c r="A562" s="7"/>
      <c r="B562" s="7"/>
      <c r="C562" s="7"/>
      <c r="D562" s="7"/>
      <c r="E562" s="7"/>
      <c r="F562" s="7"/>
    </row>
    <row r="563" spans="1:6" x14ac:dyDescent="0.35">
      <c r="A563" s="7"/>
      <c r="B563" s="7"/>
      <c r="C563" s="7"/>
      <c r="D563" s="7"/>
      <c r="E563" s="7"/>
      <c r="F563" s="7"/>
    </row>
    <row r="564" spans="1:6" x14ac:dyDescent="0.35">
      <c r="A564" s="7"/>
      <c r="B564" s="7"/>
      <c r="C564" s="7"/>
      <c r="D564" s="7"/>
      <c r="E564" s="7"/>
      <c r="F564" s="7"/>
    </row>
    <row r="565" spans="1:6" x14ac:dyDescent="0.35">
      <c r="A565" s="7"/>
      <c r="B565" s="7"/>
      <c r="C565" s="7"/>
      <c r="D565" s="7"/>
      <c r="E565" s="7"/>
      <c r="F565" s="7"/>
    </row>
    <row r="566" spans="1:6" x14ac:dyDescent="0.35">
      <c r="A566" s="7"/>
      <c r="B566" s="7"/>
      <c r="C566" s="7"/>
      <c r="D566" s="7"/>
      <c r="E566" s="7"/>
      <c r="F566" s="7"/>
    </row>
    <row r="567" spans="1:6" x14ac:dyDescent="0.35">
      <c r="A567" s="7"/>
      <c r="B567" s="7"/>
      <c r="C567" s="7"/>
      <c r="D567" s="7"/>
      <c r="E567" s="7"/>
      <c r="F567" s="7"/>
    </row>
    <row r="568" spans="1:6" x14ac:dyDescent="0.35">
      <c r="A568" s="7"/>
      <c r="B568" s="7"/>
      <c r="C568" s="7"/>
      <c r="D568" s="7"/>
      <c r="E568" s="7"/>
      <c r="F568" s="7"/>
    </row>
    <row r="569" spans="1:6" x14ac:dyDescent="0.35">
      <c r="A569" s="7"/>
      <c r="B569" s="7"/>
      <c r="C569" s="7"/>
      <c r="D569" s="7"/>
      <c r="E569" s="7"/>
      <c r="F569" s="7"/>
    </row>
    <row r="570" spans="1:6" x14ac:dyDescent="0.35">
      <c r="A570" s="7"/>
      <c r="B570" s="7"/>
      <c r="C570" s="7"/>
      <c r="D570" s="7"/>
      <c r="E570" s="7"/>
      <c r="F570" s="7"/>
    </row>
    <row r="571" spans="1:6" x14ac:dyDescent="0.35">
      <c r="A571" s="7"/>
      <c r="B571" s="7"/>
      <c r="C571" s="7"/>
      <c r="D571" s="7"/>
      <c r="E571" s="7"/>
      <c r="F571" s="7"/>
    </row>
    <row r="572" spans="1:6" x14ac:dyDescent="0.35">
      <c r="A572" s="7"/>
      <c r="B572" s="7"/>
      <c r="C572" s="7"/>
      <c r="D572" s="7"/>
      <c r="E572" s="7"/>
      <c r="F572" s="7"/>
    </row>
    <row r="573" spans="1:6" x14ac:dyDescent="0.35">
      <c r="A573" s="7"/>
      <c r="B573" s="7"/>
      <c r="C573" s="7"/>
      <c r="D573" s="7"/>
      <c r="E573" s="7"/>
      <c r="F573" s="7"/>
    </row>
    <row r="574" spans="1:6" x14ac:dyDescent="0.35">
      <c r="A574" s="7"/>
      <c r="B574" s="7"/>
      <c r="C574" s="7"/>
      <c r="D574" s="7"/>
      <c r="E574" s="7"/>
      <c r="F574" s="7"/>
    </row>
    <row r="575" spans="1:6" x14ac:dyDescent="0.35">
      <c r="A575" s="7"/>
      <c r="B575" s="7"/>
      <c r="C575" s="7"/>
      <c r="D575" s="7"/>
      <c r="E575" s="7"/>
      <c r="F575" s="7"/>
    </row>
    <row r="576" spans="1:6" x14ac:dyDescent="0.35">
      <c r="A576" s="7"/>
      <c r="B576" s="7"/>
      <c r="C576" s="7"/>
      <c r="D576" s="7"/>
      <c r="E576" s="7"/>
      <c r="F576" s="7"/>
    </row>
    <row r="577" spans="1:6" x14ac:dyDescent="0.35">
      <c r="A577" s="7"/>
      <c r="B577" s="7"/>
      <c r="C577" s="7"/>
      <c r="D577" s="7"/>
      <c r="E577" s="7"/>
      <c r="F577" s="7"/>
    </row>
    <row r="578" spans="1:6" x14ac:dyDescent="0.35">
      <c r="A578" s="7"/>
      <c r="B578" s="7"/>
      <c r="C578" s="7"/>
      <c r="D578" s="7"/>
      <c r="E578" s="7"/>
      <c r="F578" s="7"/>
    </row>
    <row r="579" spans="1:6" x14ac:dyDescent="0.35">
      <c r="A579" s="7"/>
      <c r="B579" s="7"/>
      <c r="C579" s="7"/>
      <c r="D579" s="7"/>
      <c r="E579" s="7"/>
      <c r="F579" s="7"/>
    </row>
    <row r="580" spans="1:6" x14ac:dyDescent="0.35">
      <c r="A580" s="7"/>
      <c r="B580" s="7"/>
      <c r="C580" s="7"/>
      <c r="D580" s="7"/>
      <c r="E580" s="7"/>
      <c r="F580" s="7"/>
    </row>
    <row r="581" spans="1:6" x14ac:dyDescent="0.35">
      <c r="A581" s="7"/>
      <c r="B581" s="7"/>
      <c r="C581" s="7"/>
      <c r="D581" s="7"/>
      <c r="E581" s="7"/>
      <c r="F581" s="7"/>
    </row>
    <row r="582" spans="1:6" x14ac:dyDescent="0.35">
      <c r="A582" s="7"/>
      <c r="B582" s="7"/>
      <c r="C582" s="7"/>
      <c r="D582" s="7"/>
      <c r="E582" s="7"/>
      <c r="F582" s="7"/>
    </row>
    <row r="583" spans="1:6" x14ac:dyDescent="0.35">
      <c r="A583" s="7"/>
      <c r="B583" s="7"/>
      <c r="C583" s="7"/>
      <c r="D583" s="7"/>
      <c r="E583" s="7"/>
      <c r="F583" s="7"/>
    </row>
    <row r="584" spans="1:6" x14ac:dyDescent="0.35">
      <c r="A584" s="7"/>
      <c r="B584" s="7"/>
      <c r="C584" s="7"/>
      <c r="D584" s="7"/>
      <c r="E584" s="7"/>
      <c r="F584" s="7"/>
    </row>
    <row r="585" spans="1:6" x14ac:dyDescent="0.35">
      <c r="A585" s="7"/>
      <c r="B585" s="7"/>
      <c r="C585" s="7"/>
      <c r="D585" s="7"/>
      <c r="E585" s="7"/>
      <c r="F585" s="7"/>
    </row>
    <row r="586" spans="1:6" x14ac:dyDescent="0.35">
      <c r="A586" s="7"/>
      <c r="B586" s="7"/>
      <c r="C586" s="7"/>
      <c r="D586" s="7"/>
      <c r="E586" s="7"/>
      <c r="F586" s="7"/>
    </row>
    <row r="587" spans="1:6" x14ac:dyDescent="0.35">
      <c r="A587" s="7"/>
      <c r="B587" s="7"/>
      <c r="C587" s="7"/>
      <c r="D587" s="7"/>
      <c r="E587" s="7"/>
      <c r="F587" s="7"/>
    </row>
    <row r="588" spans="1:6" x14ac:dyDescent="0.35">
      <c r="A588" s="7"/>
      <c r="B588" s="7"/>
      <c r="C588" s="7"/>
      <c r="D588" s="7"/>
      <c r="E588" s="7"/>
      <c r="F588" s="7"/>
    </row>
    <row r="589" spans="1:6" x14ac:dyDescent="0.35">
      <c r="A589" s="7"/>
      <c r="B589" s="7"/>
      <c r="C589" s="7"/>
      <c r="D589" s="7"/>
      <c r="E589" s="7"/>
      <c r="F589" s="7"/>
    </row>
    <row r="590" spans="1:6" x14ac:dyDescent="0.35">
      <c r="A590" s="7"/>
      <c r="B590" s="7"/>
      <c r="C590" s="7"/>
      <c r="D590" s="7"/>
      <c r="E590" s="7"/>
      <c r="F590" s="7"/>
    </row>
    <row r="591" spans="1:6" x14ac:dyDescent="0.35">
      <c r="A591" s="7"/>
      <c r="B591" s="7"/>
      <c r="C591" s="7"/>
      <c r="D591" s="7"/>
      <c r="E591" s="7"/>
      <c r="F591" s="7"/>
    </row>
    <row r="592" spans="1:6" x14ac:dyDescent="0.35">
      <c r="A592" s="7"/>
      <c r="B592" s="7"/>
      <c r="C592" s="7"/>
      <c r="D592" s="7"/>
      <c r="E592" s="7"/>
      <c r="F592" s="7"/>
    </row>
    <row r="593" spans="1:6" x14ac:dyDescent="0.35">
      <c r="A593" s="7"/>
      <c r="B593" s="7"/>
      <c r="C593" s="7"/>
      <c r="D593" s="7"/>
      <c r="E593" s="7"/>
      <c r="F593" s="7"/>
    </row>
    <row r="594" spans="1:6" x14ac:dyDescent="0.35">
      <c r="A594" s="7"/>
      <c r="B594" s="7"/>
      <c r="C594" s="7"/>
      <c r="D594" s="7"/>
      <c r="E594" s="7"/>
      <c r="F594" s="7"/>
    </row>
    <row r="595" spans="1:6" x14ac:dyDescent="0.35">
      <c r="A595" s="7"/>
      <c r="B595" s="7"/>
      <c r="C595" s="7"/>
      <c r="D595" s="7"/>
      <c r="E595" s="7"/>
      <c r="F595" s="7"/>
    </row>
    <row r="596" spans="1:6" x14ac:dyDescent="0.35">
      <c r="A596" s="7"/>
      <c r="B596" s="7"/>
      <c r="C596" s="7"/>
      <c r="D596" s="7"/>
      <c r="E596" s="7"/>
      <c r="F596" s="7"/>
    </row>
    <row r="597" spans="1:6" x14ac:dyDescent="0.35">
      <c r="A597" s="7"/>
      <c r="B597" s="7"/>
      <c r="C597" s="7"/>
      <c r="D597" s="7"/>
      <c r="E597" s="7"/>
      <c r="F597" s="7"/>
    </row>
    <row r="598" spans="1:6" x14ac:dyDescent="0.35">
      <c r="A598" s="7"/>
      <c r="B598" s="7"/>
      <c r="C598" s="7"/>
      <c r="D598" s="7"/>
      <c r="E598" s="7"/>
      <c r="F598" s="7"/>
    </row>
    <row r="599" spans="1:6" x14ac:dyDescent="0.35">
      <c r="A599" s="7"/>
      <c r="B599" s="7"/>
      <c r="C599" s="7"/>
      <c r="D599" s="7"/>
      <c r="E599" s="7"/>
      <c r="F599" s="7"/>
    </row>
    <row r="600" spans="1:6" x14ac:dyDescent="0.35">
      <c r="A600" s="7"/>
      <c r="B600" s="7"/>
      <c r="C600" s="7"/>
      <c r="D600" s="7"/>
      <c r="E600" s="7"/>
      <c r="F600" s="7"/>
    </row>
    <row r="601" spans="1:6" x14ac:dyDescent="0.35">
      <c r="A601" s="7"/>
      <c r="B601" s="7"/>
      <c r="C601" s="7"/>
      <c r="D601" s="7"/>
      <c r="E601" s="7"/>
      <c r="F601" s="7"/>
    </row>
    <row r="602" spans="1:6" x14ac:dyDescent="0.35">
      <c r="A602" s="7"/>
      <c r="B602" s="7"/>
      <c r="C602" s="7"/>
      <c r="D602" s="7"/>
      <c r="E602" s="7"/>
      <c r="F602" s="7"/>
    </row>
    <row r="603" spans="1:6" x14ac:dyDescent="0.35">
      <c r="A603" s="7"/>
      <c r="B603" s="7"/>
      <c r="C603" s="7"/>
      <c r="D603" s="7"/>
      <c r="E603" s="7"/>
      <c r="F603" s="7"/>
    </row>
    <row r="604" spans="1:6" x14ac:dyDescent="0.35">
      <c r="A604" s="7"/>
      <c r="B604" s="7"/>
      <c r="C604" s="7"/>
      <c r="D604" s="7"/>
      <c r="E604" s="7"/>
      <c r="F604" s="7"/>
    </row>
    <row r="605" spans="1:6" x14ac:dyDescent="0.35">
      <c r="A605" s="7"/>
      <c r="B605" s="7"/>
      <c r="C605" s="7"/>
      <c r="D605" s="7"/>
      <c r="E605" s="7"/>
      <c r="F605" s="7"/>
    </row>
    <row r="606" spans="1:6" x14ac:dyDescent="0.35">
      <c r="A606" s="7"/>
      <c r="B606" s="7"/>
      <c r="C606" s="7"/>
      <c r="D606" s="7"/>
      <c r="E606" s="7"/>
      <c r="F606" s="7"/>
    </row>
    <row r="607" spans="1:6" x14ac:dyDescent="0.35">
      <c r="A607" s="7"/>
      <c r="B607" s="7"/>
      <c r="C607" s="7"/>
      <c r="D607" s="7"/>
      <c r="E607" s="7"/>
      <c r="F607" s="7"/>
    </row>
    <row r="608" spans="1:6" x14ac:dyDescent="0.35">
      <c r="A608" s="7"/>
      <c r="B608" s="7"/>
      <c r="C608" s="7"/>
      <c r="D608" s="7"/>
      <c r="E608" s="7"/>
      <c r="F608" s="7"/>
    </row>
    <row r="609" spans="1:6" x14ac:dyDescent="0.35">
      <c r="A609" s="7"/>
      <c r="B609" s="7"/>
      <c r="C609" s="7"/>
      <c r="D609" s="7"/>
      <c r="E609" s="7"/>
      <c r="F609" s="7"/>
    </row>
    <row r="610" spans="1:6" x14ac:dyDescent="0.35">
      <c r="A610" s="7"/>
      <c r="B610" s="7"/>
      <c r="C610" s="7"/>
      <c r="D610" s="7"/>
      <c r="E610" s="7"/>
      <c r="F610" s="7"/>
    </row>
    <row r="611" spans="1:6" x14ac:dyDescent="0.35">
      <c r="A611" s="7"/>
      <c r="B611" s="7"/>
      <c r="C611" s="7"/>
      <c r="D611" s="7"/>
      <c r="E611" s="7"/>
      <c r="F611" s="7"/>
    </row>
    <row r="612" spans="1:6" x14ac:dyDescent="0.35">
      <c r="A612" s="7"/>
      <c r="B612" s="7"/>
      <c r="C612" s="7"/>
      <c r="D612" s="7"/>
      <c r="E612" s="7"/>
      <c r="F612" s="7"/>
    </row>
    <row r="613" spans="1:6" x14ac:dyDescent="0.35">
      <c r="A613" s="7"/>
      <c r="B613" s="7"/>
      <c r="C613" s="7"/>
      <c r="D613" s="7"/>
      <c r="E613" s="7"/>
      <c r="F613" s="7"/>
    </row>
    <row r="614" spans="1:6" x14ac:dyDescent="0.35">
      <c r="A614" s="7"/>
      <c r="B614" s="7"/>
      <c r="C614" s="7"/>
      <c r="D614" s="7"/>
      <c r="E614" s="7"/>
      <c r="F614" s="7"/>
    </row>
    <row r="615" spans="1:6" x14ac:dyDescent="0.35">
      <c r="A615" s="7"/>
      <c r="B615" s="7"/>
      <c r="C615" s="7"/>
      <c r="D615" s="7"/>
      <c r="E615" s="7"/>
      <c r="F615" s="7"/>
    </row>
    <row r="616" spans="1:6" x14ac:dyDescent="0.35">
      <c r="A616" s="7"/>
      <c r="B616" s="7"/>
      <c r="C616" s="7"/>
      <c r="D616" s="7"/>
      <c r="E616" s="7"/>
      <c r="F616" s="7"/>
    </row>
    <row r="617" spans="1:6" x14ac:dyDescent="0.35">
      <c r="A617" s="7"/>
      <c r="B617" s="7"/>
      <c r="C617" s="7"/>
      <c r="D617" s="7"/>
      <c r="E617" s="7"/>
      <c r="F617" s="7"/>
    </row>
    <row r="618" spans="1:6" x14ac:dyDescent="0.35">
      <c r="A618" s="7"/>
      <c r="B618" s="7"/>
      <c r="C618" s="7"/>
      <c r="D618" s="7"/>
      <c r="E618" s="7"/>
      <c r="F618" s="7"/>
    </row>
    <row r="619" spans="1:6" x14ac:dyDescent="0.35">
      <c r="A619" s="7"/>
      <c r="B619" s="7"/>
      <c r="C619" s="7"/>
      <c r="D619" s="7"/>
      <c r="E619" s="7"/>
      <c r="F619" s="7"/>
    </row>
    <row r="620" spans="1:6" x14ac:dyDescent="0.35">
      <c r="A620" s="7"/>
      <c r="B620" s="7"/>
      <c r="C620" s="7"/>
      <c r="D620" s="7"/>
      <c r="E620" s="7"/>
      <c r="F620" s="7"/>
    </row>
    <row r="621" spans="1:6" x14ac:dyDescent="0.35">
      <c r="A621" s="7"/>
      <c r="B621" s="7"/>
      <c r="C621" s="7"/>
      <c r="D621" s="7"/>
      <c r="E621" s="7"/>
      <c r="F621" s="7"/>
    </row>
    <row r="622" spans="1:6" x14ac:dyDescent="0.35">
      <c r="A622" s="7"/>
      <c r="B622" s="7"/>
      <c r="C622" s="7"/>
      <c r="D622" s="7"/>
      <c r="E622" s="7"/>
      <c r="F622" s="7"/>
    </row>
    <row r="623" spans="1:6" x14ac:dyDescent="0.35">
      <c r="A623" s="7"/>
      <c r="B623" s="7"/>
      <c r="C623" s="7"/>
      <c r="D623" s="7"/>
      <c r="E623" s="7"/>
      <c r="F623" s="7"/>
    </row>
    <row r="624" spans="1:6" x14ac:dyDescent="0.35">
      <c r="A624" s="7"/>
      <c r="B624" s="7"/>
      <c r="C624" s="7"/>
      <c r="D624" s="7"/>
      <c r="E624" s="7"/>
      <c r="F624" s="7"/>
    </row>
    <row r="625" spans="1:6" x14ac:dyDescent="0.35">
      <c r="A625" s="7"/>
      <c r="B625" s="7"/>
      <c r="C625" s="7"/>
      <c r="D625" s="7"/>
      <c r="E625" s="7"/>
      <c r="F625" s="7"/>
    </row>
    <row r="626" spans="1:6" x14ac:dyDescent="0.35">
      <c r="A626" s="7"/>
      <c r="B626" s="7"/>
      <c r="C626" s="7"/>
      <c r="D626" s="7"/>
      <c r="E626" s="7"/>
      <c r="F626" s="7"/>
    </row>
    <row r="627" spans="1:6" x14ac:dyDescent="0.35">
      <c r="A627" s="7"/>
      <c r="B627" s="7"/>
      <c r="C627" s="7"/>
      <c r="D627" s="7"/>
      <c r="E627" s="7"/>
      <c r="F627" s="7"/>
    </row>
    <row r="628" spans="1:6" x14ac:dyDescent="0.35">
      <c r="A628" s="7"/>
      <c r="B628" s="7"/>
      <c r="C628" s="7"/>
      <c r="D628" s="7"/>
      <c r="E628" s="7"/>
      <c r="F628" s="7"/>
    </row>
    <row r="629" spans="1:6" x14ac:dyDescent="0.35">
      <c r="A629" s="7"/>
      <c r="B629" s="7"/>
      <c r="C629" s="7"/>
      <c r="D629" s="7"/>
      <c r="E629" s="7"/>
      <c r="F629" s="7"/>
    </row>
    <row r="630" spans="1:6" x14ac:dyDescent="0.35">
      <c r="A630" s="7"/>
      <c r="B630" s="7"/>
      <c r="C630" s="7"/>
      <c r="D630" s="7"/>
      <c r="E630" s="7"/>
      <c r="F630" s="7"/>
    </row>
    <row r="631" spans="1:6" x14ac:dyDescent="0.35">
      <c r="A631" s="7"/>
      <c r="B631" s="7"/>
      <c r="C631" s="7"/>
      <c r="D631" s="7"/>
      <c r="E631" s="7"/>
      <c r="F631" s="7"/>
    </row>
    <row r="632" spans="1:6" x14ac:dyDescent="0.35">
      <c r="A632" s="7"/>
      <c r="B632" s="7"/>
      <c r="C632" s="7"/>
      <c r="D632" s="7"/>
      <c r="E632" s="7"/>
      <c r="F632" s="7"/>
    </row>
    <row r="633" spans="1:6" x14ac:dyDescent="0.35">
      <c r="A633" s="7"/>
      <c r="B633" s="7"/>
      <c r="C633" s="7"/>
      <c r="D633" s="7"/>
      <c r="E633" s="7"/>
      <c r="F633" s="7"/>
    </row>
    <row r="634" spans="1:6" x14ac:dyDescent="0.35">
      <c r="A634" s="7"/>
      <c r="B634" s="7"/>
      <c r="C634" s="7"/>
      <c r="D634" s="7"/>
      <c r="E634" s="7"/>
      <c r="F634" s="7"/>
    </row>
    <row r="635" spans="1:6" x14ac:dyDescent="0.35">
      <c r="A635" s="7"/>
      <c r="B635" s="7"/>
      <c r="C635" s="7"/>
      <c r="D635" s="7"/>
      <c r="E635" s="7"/>
      <c r="F635" s="7"/>
    </row>
    <row r="636" spans="1:6" x14ac:dyDescent="0.35">
      <c r="A636" s="7"/>
      <c r="B636" s="7"/>
      <c r="C636" s="7"/>
      <c r="D636" s="7"/>
      <c r="E636" s="7"/>
      <c r="F636" s="7"/>
    </row>
    <row r="637" spans="1:6" x14ac:dyDescent="0.35">
      <c r="A637" s="7"/>
      <c r="B637" s="7"/>
      <c r="C637" s="7"/>
      <c r="D637" s="7"/>
      <c r="E637" s="7"/>
      <c r="F637" s="7"/>
    </row>
    <row r="638" spans="1:6" x14ac:dyDescent="0.35">
      <c r="A638" s="7"/>
      <c r="B638" s="7"/>
      <c r="C638" s="7"/>
      <c r="D638" s="7"/>
      <c r="E638" s="7"/>
      <c r="F638" s="7"/>
    </row>
    <row r="639" spans="1:6" x14ac:dyDescent="0.35">
      <c r="A639" s="7"/>
      <c r="B639" s="7"/>
      <c r="C639" s="7"/>
      <c r="D639" s="7"/>
      <c r="E639" s="7"/>
      <c r="F639" s="7"/>
    </row>
    <row r="640" spans="1:6" x14ac:dyDescent="0.35">
      <c r="A640" s="7"/>
      <c r="B640" s="7"/>
      <c r="C640" s="7"/>
      <c r="D640" s="7"/>
      <c r="E640" s="7"/>
      <c r="F640" s="7"/>
    </row>
    <row r="641" spans="1:6" x14ac:dyDescent="0.35">
      <c r="A641" s="7"/>
      <c r="B641" s="7"/>
      <c r="C641" s="7"/>
      <c r="D641" s="7"/>
      <c r="E641" s="7"/>
      <c r="F641" s="7"/>
    </row>
    <row r="642" spans="1:6" x14ac:dyDescent="0.35">
      <c r="A642" s="7"/>
      <c r="B642" s="7"/>
      <c r="C642" s="7"/>
      <c r="D642" s="7"/>
      <c r="E642" s="7"/>
      <c r="F642" s="7"/>
    </row>
    <row r="643" spans="1:6" x14ac:dyDescent="0.35">
      <c r="A643" s="7"/>
      <c r="B643" s="7"/>
      <c r="C643" s="7"/>
      <c r="D643" s="7"/>
      <c r="E643" s="7"/>
      <c r="F643" s="7"/>
    </row>
    <row r="644" spans="1:6" x14ac:dyDescent="0.35">
      <c r="A644" s="7"/>
      <c r="B644" s="7"/>
      <c r="C644" s="7"/>
      <c r="D644" s="7"/>
      <c r="E644" s="7"/>
      <c r="F644" s="7"/>
    </row>
    <row r="645" spans="1:6" x14ac:dyDescent="0.35">
      <c r="A645" s="7"/>
      <c r="B645" s="7"/>
      <c r="C645" s="7"/>
      <c r="D645" s="7"/>
      <c r="E645" s="7"/>
      <c r="F645" s="7"/>
    </row>
    <row r="646" spans="1:6" x14ac:dyDescent="0.35">
      <c r="A646" s="7"/>
      <c r="B646" s="7"/>
      <c r="C646" s="7"/>
      <c r="D646" s="7"/>
      <c r="E646" s="7"/>
      <c r="F646" s="7"/>
    </row>
    <row r="647" spans="1:6" x14ac:dyDescent="0.35">
      <c r="A647" s="7"/>
      <c r="B647" s="7"/>
      <c r="C647" s="7"/>
      <c r="D647" s="7"/>
      <c r="E647" s="7"/>
      <c r="F647" s="7"/>
    </row>
    <row r="648" spans="1:6" x14ac:dyDescent="0.35">
      <c r="A648" s="7"/>
      <c r="B648" s="7"/>
      <c r="C648" s="7"/>
      <c r="D648" s="7"/>
      <c r="E648" s="7"/>
      <c r="F648" s="7"/>
    </row>
    <row r="649" spans="1:6" x14ac:dyDescent="0.35">
      <c r="A649" s="7"/>
      <c r="B649" s="7"/>
      <c r="C649" s="7"/>
      <c r="D649" s="7"/>
      <c r="E649" s="7"/>
      <c r="F649" s="7"/>
    </row>
    <row r="650" spans="1:6" x14ac:dyDescent="0.35">
      <c r="A650" s="7"/>
      <c r="B650" s="7"/>
      <c r="C650" s="7"/>
      <c r="D650" s="7"/>
      <c r="E650" s="7"/>
      <c r="F650" s="7"/>
    </row>
    <row r="651" spans="1:6" x14ac:dyDescent="0.35">
      <c r="A651" s="7"/>
      <c r="B651" s="7"/>
      <c r="C651" s="7"/>
      <c r="D651" s="7"/>
      <c r="E651" s="7"/>
      <c r="F651" s="7"/>
    </row>
    <row r="652" spans="1:6" x14ac:dyDescent="0.35">
      <c r="A652" s="7"/>
      <c r="B652" s="7"/>
      <c r="C652" s="7"/>
      <c r="D652" s="7"/>
      <c r="E652" s="7"/>
      <c r="F652" s="7"/>
    </row>
    <row r="653" spans="1:6" x14ac:dyDescent="0.35">
      <c r="A653" s="7"/>
      <c r="B653" s="7"/>
      <c r="C653" s="7"/>
      <c r="D653" s="7"/>
      <c r="E653" s="7"/>
      <c r="F653" s="7"/>
    </row>
    <row r="654" spans="1:6" x14ac:dyDescent="0.35">
      <c r="A654" s="7"/>
      <c r="B654" s="7"/>
      <c r="C654" s="7"/>
      <c r="D654" s="7"/>
      <c r="E654" s="7"/>
      <c r="F654" s="7"/>
    </row>
    <row r="655" spans="1:6" x14ac:dyDescent="0.35">
      <c r="A655" s="7"/>
      <c r="B655" s="7"/>
      <c r="C655" s="7"/>
      <c r="D655" s="7"/>
      <c r="E655" s="7"/>
      <c r="F655" s="7"/>
    </row>
    <row r="656" spans="1:6" x14ac:dyDescent="0.35">
      <c r="A656" s="7"/>
      <c r="B656" s="7"/>
      <c r="C656" s="7"/>
      <c r="D656" s="7"/>
      <c r="E656" s="7"/>
      <c r="F656" s="7"/>
    </row>
    <row r="657" spans="1:6" x14ac:dyDescent="0.35">
      <c r="A657" s="7"/>
      <c r="B657" s="7"/>
      <c r="C657" s="7"/>
      <c r="D657" s="7"/>
      <c r="E657" s="7"/>
      <c r="F657" s="7"/>
    </row>
    <row r="658" spans="1:6" x14ac:dyDescent="0.35">
      <c r="A658" s="7"/>
      <c r="B658" s="7"/>
      <c r="C658" s="7"/>
      <c r="D658" s="7"/>
      <c r="E658" s="7"/>
      <c r="F658" s="7"/>
    </row>
    <row r="659" spans="1:6" x14ac:dyDescent="0.35">
      <c r="A659" s="7"/>
      <c r="B659" s="7"/>
      <c r="C659" s="7"/>
      <c r="D659" s="7"/>
      <c r="E659" s="7"/>
      <c r="F659" s="7"/>
    </row>
    <row r="660" spans="1:6" x14ac:dyDescent="0.35">
      <c r="A660" s="7"/>
      <c r="B660" s="7"/>
      <c r="C660" s="7"/>
      <c r="D660" s="7"/>
      <c r="E660" s="7"/>
      <c r="F660" s="7"/>
    </row>
    <row r="661" spans="1:6" x14ac:dyDescent="0.35">
      <c r="A661" s="7"/>
      <c r="B661" s="7"/>
      <c r="C661" s="7"/>
      <c r="D661" s="7"/>
      <c r="E661" s="7"/>
      <c r="F661" s="7"/>
    </row>
    <row r="662" spans="1:6" x14ac:dyDescent="0.35">
      <c r="A662" s="7"/>
      <c r="B662" s="7"/>
      <c r="C662" s="7"/>
      <c r="D662" s="7"/>
      <c r="E662" s="7"/>
      <c r="F662" s="7"/>
    </row>
    <row r="663" spans="1:6" x14ac:dyDescent="0.35">
      <c r="A663" s="7"/>
      <c r="B663" s="7"/>
      <c r="C663" s="7"/>
      <c r="D663" s="7"/>
      <c r="E663" s="7"/>
      <c r="F663" s="7"/>
    </row>
    <row r="664" spans="1:6" x14ac:dyDescent="0.35">
      <c r="A664" s="7"/>
      <c r="B664" s="7"/>
      <c r="C664" s="7"/>
      <c r="D664" s="7"/>
      <c r="E664" s="7"/>
      <c r="F664" s="7"/>
    </row>
    <row r="665" spans="1:6" x14ac:dyDescent="0.35">
      <c r="A665" s="7"/>
      <c r="B665" s="7"/>
      <c r="C665" s="7"/>
      <c r="D665" s="7"/>
      <c r="E665" s="7"/>
      <c r="F665" s="7"/>
    </row>
    <row r="666" spans="1:6" x14ac:dyDescent="0.35">
      <c r="A666" s="7"/>
      <c r="B666" s="7"/>
      <c r="C666" s="7"/>
      <c r="D666" s="7"/>
      <c r="E666" s="7"/>
      <c r="F666" s="7"/>
    </row>
    <row r="667" spans="1:6" x14ac:dyDescent="0.35">
      <c r="A667" s="7"/>
      <c r="B667" s="7"/>
      <c r="C667" s="7"/>
      <c r="D667" s="7"/>
      <c r="E667" s="7"/>
      <c r="F667" s="7"/>
    </row>
    <row r="668" spans="1:6" x14ac:dyDescent="0.35">
      <c r="A668" s="7"/>
      <c r="B668" s="7"/>
      <c r="C668" s="7"/>
      <c r="D668" s="7"/>
      <c r="E668" s="7"/>
      <c r="F668" s="7"/>
    </row>
    <row r="669" spans="1:6" x14ac:dyDescent="0.35">
      <c r="A669" s="7"/>
      <c r="B669" s="7"/>
      <c r="C669" s="7"/>
      <c r="D669" s="7"/>
      <c r="E669" s="7"/>
      <c r="F669" s="7"/>
    </row>
    <row r="670" spans="1:6" x14ac:dyDescent="0.35">
      <c r="A670" s="7"/>
      <c r="B670" s="7"/>
      <c r="C670" s="7"/>
      <c r="D670" s="7"/>
      <c r="E670" s="7"/>
      <c r="F670" s="7"/>
    </row>
    <row r="671" spans="1:6" x14ac:dyDescent="0.35">
      <c r="A671" s="7"/>
      <c r="B671" s="7"/>
      <c r="C671" s="7"/>
      <c r="D671" s="7"/>
      <c r="E671" s="7"/>
      <c r="F671" s="7"/>
    </row>
    <row r="672" spans="1:6" x14ac:dyDescent="0.35">
      <c r="A672" s="7"/>
      <c r="B672" s="7"/>
      <c r="C672" s="7"/>
      <c r="D672" s="7"/>
      <c r="E672" s="7"/>
      <c r="F672" s="7"/>
    </row>
    <row r="673" spans="1:6" x14ac:dyDescent="0.35">
      <c r="A673" s="7"/>
      <c r="B673" s="7"/>
      <c r="C673" s="7"/>
      <c r="D673" s="7"/>
      <c r="E673" s="7"/>
      <c r="F673" s="7"/>
    </row>
    <row r="674" spans="1:6" x14ac:dyDescent="0.35">
      <c r="A674" s="7"/>
      <c r="B674" s="7"/>
      <c r="C674" s="7"/>
      <c r="D674" s="7"/>
      <c r="E674" s="7"/>
      <c r="F674" s="7"/>
    </row>
    <row r="675" spans="1:6" x14ac:dyDescent="0.35">
      <c r="A675" s="7"/>
      <c r="B675" s="7"/>
      <c r="C675" s="7"/>
      <c r="D675" s="7"/>
      <c r="E675" s="7"/>
      <c r="F675" s="7"/>
    </row>
    <row r="676" spans="1:6" x14ac:dyDescent="0.35">
      <c r="A676" s="7"/>
      <c r="B676" s="7"/>
      <c r="C676" s="7"/>
      <c r="D676" s="7"/>
      <c r="E676" s="7"/>
      <c r="F676" s="7"/>
    </row>
    <row r="677" spans="1:6" x14ac:dyDescent="0.35">
      <c r="A677" s="7"/>
      <c r="B677" s="7"/>
      <c r="C677" s="7"/>
      <c r="D677" s="7"/>
      <c r="E677" s="7"/>
      <c r="F677" s="7"/>
    </row>
    <row r="678" spans="1:6" x14ac:dyDescent="0.35">
      <c r="A678" s="7"/>
      <c r="B678" s="7"/>
      <c r="C678" s="7"/>
      <c r="D678" s="7"/>
      <c r="E678" s="7"/>
      <c r="F678" s="7"/>
    </row>
    <row r="679" spans="1:6" x14ac:dyDescent="0.35">
      <c r="A679" s="7"/>
      <c r="B679" s="7"/>
      <c r="C679" s="7"/>
      <c r="D679" s="7"/>
      <c r="E679" s="7"/>
      <c r="F679" s="7"/>
    </row>
    <row r="680" spans="1:6" x14ac:dyDescent="0.35">
      <c r="A680" s="7"/>
      <c r="B680" s="7"/>
      <c r="C680" s="7"/>
      <c r="D680" s="7"/>
      <c r="E680" s="7"/>
      <c r="F680" s="7"/>
    </row>
    <row r="681" spans="1:6" x14ac:dyDescent="0.35">
      <c r="A681" s="7"/>
      <c r="B681" s="7"/>
      <c r="C681" s="7"/>
      <c r="D681" s="7"/>
      <c r="E681" s="7"/>
      <c r="F681" s="7"/>
    </row>
    <row r="682" spans="1:6" x14ac:dyDescent="0.35">
      <c r="A682" s="7"/>
      <c r="B682" s="7"/>
      <c r="C682" s="7"/>
      <c r="D682" s="7"/>
      <c r="E682" s="7"/>
      <c r="F682" s="7"/>
    </row>
    <row r="683" spans="1:6" x14ac:dyDescent="0.35">
      <c r="A683" s="7"/>
      <c r="B683" s="7"/>
      <c r="C683" s="7"/>
      <c r="D683" s="7"/>
      <c r="E683" s="7"/>
      <c r="F683" s="7"/>
    </row>
    <row r="684" spans="1:6" x14ac:dyDescent="0.35">
      <c r="A684" s="7"/>
      <c r="B684" s="7"/>
      <c r="C684" s="7"/>
      <c r="D684" s="7"/>
      <c r="E684" s="7"/>
      <c r="F684" s="7"/>
    </row>
    <row r="685" spans="1:6" x14ac:dyDescent="0.35">
      <c r="A685" s="7"/>
      <c r="B685" s="7"/>
      <c r="C685" s="7"/>
      <c r="D685" s="7"/>
      <c r="E685" s="7"/>
      <c r="F685" s="7"/>
    </row>
    <row r="686" spans="1:6" x14ac:dyDescent="0.35">
      <c r="A686" s="7"/>
      <c r="B686" s="7"/>
      <c r="C686" s="7"/>
      <c r="D686" s="7"/>
      <c r="E686" s="7"/>
      <c r="F686" s="7"/>
    </row>
    <row r="687" spans="1:6" x14ac:dyDescent="0.35">
      <c r="A687" s="7"/>
      <c r="B687" s="7"/>
      <c r="C687" s="7"/>
      <c r="D687" s="7"/>
      <c r="E687" s="7"/>
      <c r="F687" s="7"/>
    </row>
    <row r="688" spans="1:6" x14ac:dyDescent="0.35">
      <c r="A688" s="7"/>
      <c r="B688" s="7"/>
      <c r="C688" s="7"/>
      <c r="D688" s="7"/>
      <c r="E688" s="7"/>
      <c r="F688" s="7"/>
    </row>
    <row r="689" spans="1:6" x14ac:dyDescent="0.35">
      <c r="A689" s="7"/>
      <c r="B689" s="7"/>
      <c r="C689" s="7"/>
      <c r="D689" s="7"/>
      <c r="E689" s="7"/>
      <c r="F689" s="7"/>
    </row>
    <row r="690" spans="1:6" x14ac:dyDescent="0.35">
      <c r="A690" s="7"/>
      <c r="B690" s="7"/>
      <c r="C690" s="7"/>
      <c r="D690" s="7"/>
      <c r="E690" s="7"/>
      <c r="F690" s="7"/>
    </row>
    <row r="691" spans="1:6" x14ac:dyDescent="0.35">
      <c r="A691" s="7"/>
      <c r="B691" s="7"/>
      <c r="C691" s="7"/>
      <c r="D691" s="7"/>
      <c r="E691" s="7"/>
      <c r="F691" s="7"/>
    </row>
    <row r="692" spans="1:6" x14ac:dyDescent="0.35">
      <c r="A692" s="7"/>
      <c r="B692" s="7"/>
      <c r="C692" s="7"/>
      <c r="D692" s="7"/>
      <c r="E692" s="7"/>
      <c r="F692" s="7"/>
    </row>
    <row r="693" spans="1:6" x14ac:dyDescent="0.35">
      <c r="A693" s="7"/>
      <c r="B693" s="7"/>
      <c r="C693" s="7"/>
      <c r="D693" s="7"/>
      <c r="E693" s="7"/>
      <c r="F693" s="7"/>
    </row>
    <row r="694" spans="1:6" x14ac:dyDescent="0.35">
      <c r="A694" s="7"/>
      <c r="B694" s="7"/>
      <c r="C694" s="7"/>
      <c r="D694" s="7"/>
      <c r="E694" s="7"/>
      <c r="F694" s="7"/>
    </row>
    <row r="695" spans="1:6" x14ac:dyDescent="0.35">
      <c r="A695" s="7"/>
      <c r="B695" s="7"/>
      <c r="C695" s="7"/>
      <c r="D695" s="7"/>
      <c r="E695" s="7"/>
      <c r="F695" s="7"/>
    </row>
    <row r="696" spans="1:6" x14ac:dyDescent="0.35">
      <c r="A696" s="7"/>
      <c r="B696" s="7"/>
      <c r="C696" s="7"/>
      <c r="D696" s="7"/>
      <c r="E696" s="7"/>
      <c r="F696" s="7"/>
    </row>
    <row r="697" spans="1:6" x14ac:dyDescent="0.35">
      <c r="A697" s="7"/>
      <c r="B697" s="7"/>
      <c r="C697" s="7"/>
      <c r="D697" s="7"/>
      <c r="E697" s="7"/>
      <c r="F697" s="7"/>
    </row>
    <row r="698" spans="1:6" x14ac:dyDescent="0.35">
      <c r="A698" s="7"/>
      <c r="B698" s="7"/>
      <c r="C698" s="7"/>
      <c r="D698" s="7"/>
      <c r="E698" s="7"/>
      <c r="F698" s="7"/>
    </row>
    <row r="699" spans="1:6" x14ac:dyDescent="0.35">
      <c r="A699" s="7"/>
      <c r="B699" s="7"/>
      <c r="C699" s="7"/>
      <c r="D699" s="7"/>
      <c r="E699" s="7"/>
      <c r="F699" s="7"/>
    </row>
    <row r="700" spans="1:6" x14ac:dyDescent="0.35">
      <c r="A700" s="7"/>
      <c r="B700" s="7"/>
      <c r="C700" s="7"/>
      <c r="D700" s="7"/>
      <c r="E700" s="7"/>
      <c r="F700" s="7"/>
    </row>
    <row r="701" spans="1:6" x14ac:dyDescent="0.35">
      <c r="A701" s="7"/>
      <c r="B701" s="7"/>
      <c r="C701" s="7"/>
      <c r="D701" s="7"/>
      <c r="E701" s="7"/>
      <c r="F701" s="7"/>
    </row>
    <row r="702" spans="1:6" x14ac:dyDescent="0.35">
      <c r="A702" s="7"/>
      <c r="B702" s="7"/>
      <c r="C702" s="7"/>
      <c r="D702" s="7"/>
      <c r="E702" s="7"/>
      <c r="F702" s="7"/>
    </row>
    <row r="703" spans="1:6" x14ac:dyDescent="0.35">
      <c r="A703" s="7"/>
      <c r="B703" s="7"/>
      <c r="C703" s="7"/>
      <c r="D703" s="7"/>
      <c r="E703" s="7"/>
      <c r="F703" s="7"/>
    </row>
    <row r="704" spans="1:6" x14ac:dyDescent="0.35">
      <c r="A704" s="7"/>
      <c r="B704" s="7"/>
      <c r="C704" s="7"/>
      <c r="D704" s="7"/>
      <c r="E704" s="7"/>
      <c r="F704" s="7"/>
    </row>
    <row r="705" spans="1:6" x14ac:dyDescent="0.35">
      <c r="A705" s="7"/>
      <c r="B705" s="7"/>
      <c r="C705" s="7"/>
      <c r="D705" s="7"/>
      <c r="E705" s="7"/>
      <c r="F705" s="7"/>
    </row>
    <row r="706" spans="1:6" x14ac:dyDescent="0.35">
      <c r="A706" s="7"/>
      <c r="B706" s="7"/>
      <c r="C706" s="7"/>
      <c r="D706" s="7"/>
      <c r="E706" s="7"/>
      <c r="F706" s="7"/>
    </row>
    <row r="707" spans="1:6" x14ac:dyDescent="0.35">
      <c r="A707" s="7"/>
      <c r="B707" s="7"/>
      <c r="C707" s="7"/>
      <c r="D707" s="7"/>
      <c r="E707" s="7"/>
      <c r="F707" s="7"/>
    </row>
    <row r="708" spans="1:6" x14ac:dyDescent="0.35">
      <c r="A708" s="7"/>
      <c r="B708" s="7"/>
      <c r="C708" s="7"/>
      <c r="D708" s="7"/>
      <c r="E708" s="7"/>
      <c r="F708" s="7"/>
    </row>
    <row r="709" spans="1:6" x14ac:dyDescent="0.35">
      <c r="A709" s="7"/>
      <c r="B709" s="7"/>
      <c r="C709" s="7"/>
      <c r="D709" s="7"/>
      <c r="E709" s="7"/>
      <c r="F709" s="7"/>
    </row>
    <row r="710" spans="1:6" x14ac:dyDescent="0.35">
      <c r="A710" s="7"/>
      <c r="B710" s="7"/>
      <c r="C710" s="7"/>
      <c r="D710" s="7"/>
      <c r="E710" s="7"/>
      <c r="F710" s="7"/>
    </row>
    <row r="711" spans="1:6" x14ac:dyDescent="0.35">
      <c r="A711" s="7"/>
      <c r="B711" s="7"/>
      <c r="C711" s="7"/>
      <c r="D711" s="7"/>
      <c r="E711" s="7"/>
      <c r="F711" s="7"/>
    </row>
    <row r="712" spans="1:6" x14ac:dyDescent="0.35">
      <c r="A712" s="7"/>
      <c r="B712" s="7"/>
      <c r="C712" s="7"/>
      <c r="D712" s="7"/>
      <c r="E712" s="7"/>
      <c r="F712" s="7"/>
    </row>
    <row r="713" spans="1:6" x14ac:dyDescent="0.35">
      <c r="A713" s="7"/>
      <c r="B713" s="7"/>
      <c r="C713" s="7"/>
      <c r="D713" s="7"/>
      <c r="E713" s="7"/>
      <c r="F713" s="7"/>
    </row>
    <row r="714" spans="1:6" x14ac:dyDescent="0.35">
      <c r="A714" s="7"/>
      <c r="B714" s="7"/>
      <c r="C714" s="7"/>
      <c r="D714" s="7"/>
      <c r="E714" s="7"/>
      <c r="F714" s="7"/>
    </row>
    <row r="715" spans="1:6" x14ac:dyDescent="0.35">
      <c r="A715" s="7"/>
      <c r="B715" s="7"/>
      <c r="C715" s="7"/>
      <c r="D715" s="7"/>
      <c r="E715" s="7"/>
      <c r="F715" s="7"/>
    </row>
    <row r="716" spans="1:6" x14ac:dyDescent="0.35">
      <c r="A716" s="7"/>
      <c r="B716" s="7"/>
      <c r="C716" s="7"/>
      <c r="D716" s="7"/>
      <c r="E716" s="7"/>
      <c r="F716" s="7"/>
    </row>
    <row r="717" spans="1:6" x14ac:dyDescent="0.35">
      <c r="A717" s="7"/>
      <c r="B717" s="7"/>
      <c r="C717" s="7"/>
      <c r="D717" s="7"/>
      <c r="E717" s="7"/>
      <c r="F717" s="7"/>
    </row>
    <row r="718" spans="1:6" x14ac:dyDescent="0.35">
      <c r="A718" s="7"/>
      <c r="B718" s="7"/>
      <c r="C718" s="7"/>
      <c r="D718" s="7"/>
      <c r="E718" s="7"/>
      <c r="F718" s="7"/>
    </row>
    <row r="719" spans="1:6" x14ac:dyDescent="0.35">
      <c r="A719" s="7"/>
      <c r="B719" s="7"/>
      <c r="C719" s="7"/>
      <c r="D719" s="7"/>
      <c r="E719" s="7"/>
      <c r="F719" s="7"/>
    </row>
    <row r="720" spans="1:6" x14ac:dyDescent="0.35">
      <c r="A720" s="7"/>
      <c r="B720" s="7"/>
      <c r="C720" s="7"/>
      <c r="D720" s="7"/>
      <c r="E720" s="7"/>
      <c r="F720" s="7"/>
    </row>
    <row r="721" spans="1:6" x14ac:dyDescent="0.35">
      <c r="A721" s="7"/>
      <c r="B721" s="7"/>
      <c r="C721" s="7"/>
      <c r="D721" s="7"/>
      <c r="E721" s="7"/>
      <c r="F721" s="7"/>
    </row>
    <row r="722" spans="1:6" x14ac:dyDescent="0.35">
      <c r="A722" s="7"/>
      <c r="B722" s="7"/>
      <c r="C722" s="7"/>
      <c r="D722" s="7"/>
      <c r="E722" s="7"/>
      <c r="F722" s="7"/>
    </row>
    <row r="723" spans="1:6" x14ac:dyDescent="0.35">
      <c r="A723" s="7"/>
      <c r="B723" s="7"/>
      <c r="C723" s="7"/>
      <c r="D723" s="7"/>
      <c r="E723" s="7"/>
      <c r="F723" s="7"/>
    </row>
    <row r="724" spans="1:6" x14ac:dyDescent="0.35">
      <c r="A724" s="7"/>
      <c r="B724" s="7"/>
      <c r="C724" s="7"/>
      <c r="D724" s="7"/>
      <c r="E724" s="7"/>
      <c r="F724" s="7"/>
    </row>
    <row r="725" spans="1:6" x14ac:dyDescent="0.35">
      <c r="A725" s="7"/>
      <c r="B725" s="7"/>
      <c r="C725" s="7"/>
      <c r="D725" s="7"/>
      <c r="E725" s="7"/>
      <c r="F725" s="7"/>
    </row>
    <row r="726" spans="1:6" x14ac:dyDescent="0.35">
      <c r="A726" s="7"/>
      <c r="B726" s="7"/>
      <c r="C726" s="7"/>
      <c r="D726" s="7"/>
      <c r="E726" s="7"/>
      <c r="F726" s="7"/>
    </row>
    <row r="727" spans="1:6" x14ac:dyDescent="0.35">
      <c r="A727" s="7"/>
      <c r="B727" s="7"/>
      <c r="C727" s="7"/>
      <c r="D727" s="7"/>
      <c r="E727" s="7"/>
      <c r="F727" s="7"/>
    </row>
    <row r="728" spans="1:6" x14ac:dyDescent="0.35">
      <c r="A728" s="7"/>
      <c r="B728" s="7"/>
      <c r="C728" s="7"/>
      <c r="D728" s="7"/>
      <c r="E728" s="7"/>
      <c r="F728" s="7"/>
    </row>
    <row r="729" spans="1:6" x14ac:dyDescent="0.35">
      <c r="A729" s="7"/>
      <c r="B729" s="7"/>
      <c r="C729" s="7"/>
      <c r="D729" s="7"/>
      <c r="E729" s="7"/>
      <c r="F729" s="7"/>
    </row>
    <row r="730" spans="1:6" x14ac:dyDescent="0.35">
      <c r="A730" s="7"/>
      <c r="B730" s="7"/>
      <c r="C730" s="7"/>
      <c r="D730" s="7"/>
      <c r="E730" s="7"/>
      <c r="F730" s="7"/>
    </row>
    <row r="731" spans="1:6" x14ac:dyDescent="0.35">
      <c r="A731" s="7"/>
      <c r="B731" s="7"/>
      <c r="C731" s="7"/>
      <c r="D731" s="7"/>
      <c r="E731" s="7"/>
      <c r="F731" s="7"/>
    </row>
    <row r="732" spans="1:6" x14ac:dyDescent="0.35">
      <c r="A732" s="7"/>
      <c r="B732" s="7"/>
      <c r="C732" s="7"/>
      <c r="D732" s="7"/>
      <c r="E732" s="7"/>
      <c r="F732" s="7"/>
    </row>
    <row r="733" spans="1:6" x14ac:dyDescent="0.35">
      <c r="A733" s="7"/>
      <c r="B733" s="7"/>
      <c r="C733" s="7"/>
      <c r="D733" s="7"/>
      <c r="E733" s="7"/>
      <c r="F733" s="7"/>
    </row>
    <row r="734" spans="1:6" x14ac:dyDescent="0.35">
      <c r="A734" s="7"/>
      <c r="B734" s="7"/>
      <c r="C734" s="7"/>
      <c r="D734" s="7"/>
      <c r="E734" s="7"/>
      <c r="F734" s="7"/>
    </row>
    <row r="735" spans="1:6" x14ac:dyDescent="0.35">
      <c r="A735" s="7"/>
      <c r="B735" s="7"/>
      <c r="C735" s="7"/>
      <c r="D735" s="7"/>
      <c r="E735" s="7"/>
      <c r="F735" s="7"/>
    </row>
    <row r="736" spans="1:6" x14ac:dyDescent="0.35">
      <c r="A736" s="7"/>
      <c r="B736" s="7"/>
      <c r="C736" s="7"/>
      <c r="D736" s="7"/>
      <c r="E736" s="7"/>
      <c r="F736" s="7"/>
    </row>
    <row r="737" spans="1:6" x14ac:dyDescent="0.35">
      <c r="A737" s="7"/>
      <c r="B737" s="7"/>
      <c r="C737" s="7"/>
      <c r="D737" s="7"/>
      <c r="E737" s="7"/>
      <c r="F737" s="7"/>
    </row>
    <row r="738" spans="1:6" x14ac:dyDescent="0.35">
      <c r="A738" s="7"/>
      <c r="B738" s="7"/>
      <c r="C738" s="7"/>
      <c r="D738" s="7"/>
      <c r="E738" s="7"/>
      <c r="F738" s="7"/>
    </row>
    <row r="739" spans="1:6" x14ac:dyDescent="0.35">
      <c r="A739" s="7"/>
      <c r="B739" s="7"/>
      <c r="C739" s="7"/>
      <c r="D739" s="7"/>
      <c r="E739" s="7"/>
      <c r="F739" s="7"/>
    </row>
    <row r="740" spans="1:6" x14ac:dyDescent="0.35">
      <c r="A740" s="7"/>
      <c r="B740" s="7"/>
      <c r="C740" s="7"/>
      <c r="D740" s="7"/>
      <c r="E740" s="7"/>
      <c r="F740" s="7"/>
    </row>
    <row r="741" spans="1:6" x14ac:dyDescent="0.35">
      <c r="A741" s="7"/>
      <c r="B741" s="7"/>
      <c r="C741" s="7"/>
      <c r="D741" s="7"/>
      <c r="E741" s="7"/>
      <c r="F741" s="7"/>
    </row>
    <row r="742" spans="1:6" x14ac:dyDescent="0.35">
      <c r="A742" s="7"/>
      <c r="B742" s="7"/>
      <c r="C742" s="7"/>
      <c r="D742" s="7"/>
      <c r="E742" s="7"/>
      <c r="F742" s="7"/>
    </row>
    <row r="743" spans="1:6" x14ac:dyDescent="0.35">
      <c r="A743" s="7"/>
      <c r="B743" s="7"/>
      <c r="C743" s="7"/>
      <c r="D743" s="7"/>
      <c r="E743" s="7"/>
      <c r="F743" s="7"/>
    </row>
    <row r="744" spans="1:6" x14ac:dyDescent="0.35">
      <c r="A744" s="7"/>
      <c r="B744" s="7"/>
      <c r="C744" s="7"/>
      <c r="D744" s="7"/>
      <c r="E744" s="7"/>
      <c r="F744" s="7"/>
    </row>
    <row r="745" spans="1:6" x14ac:dyDescent="0.35">
      <c r="A745" s="7"/>
      <c r="B745" s="7"/>
      <c r="C745" s="7"/>
      <c r="D745" s="7"/>
      <c r="E745" s="7"/>
      <c r="F745" s="7"/>
    </row>
    <row r="746" spans="1:6" x14ac:dyDescent="0.35">
      <c r="A746" s="7"/>
      <c r="B746" s="7"/>
      <c r="C746" s="7"/>
      <c r="D746" s="7"/>
      <c r="E746" s="7"/>
      <c r="F746" s="7"/>
    </row>
    <row r="747" spans="1:6" x14ac:dyDescent="0.35">
      <c r="A747" s="7"/>
      <c r="B747" s="7"/>
      <c r="C747" s="7"/>
      <c r="D747" s="7"/>
      <c r="E747" s="7"/>
      <c r="F747" s="7"/>
    </row>
    <row r="748" spans="1:6" x14ac:dyDescent="0.35">
      <c r="A748" s="7"/>
      <c r="B748" s="7"/>
      <c r="C748" s="7"/>
      <c r="D748" s="7"/>
      <c r="E748" s="7"/>
      <c r="F748" s="7"/>
    </row>
    <row r="749" spans="1:6" x14ac:dyDescent="0.35">
      <c r="A749" s="7"/>
      <c r="B749" s="7"/>
      <c r="C749" s="7"/>
      <c r="D749" s="7"/>
      <c r="E749" s="7"/>
      <c r="F749" s="7"/>
    </row>
    <row r="750" spans="1:6" x14ac:dyDescent="0.35">
      <c r="A750" s="7"/>
      <c r="B750" s="7"/>
      <c r="C750" s="7"/>
      <c r="D750" s="7"/>
      <c r="E750" s="7"/>
      <c r="F750" s="7"/>
    </row>
    <row r="751" spans="1:6" x14ac:dyDescent="0.35">
      <c r="A751" s="7"/>
      <c r="B751" s="7"/>
      <c r="C751" s="7"/>
      <c r="D751" s="7"/>
      <c r="E751" s="7"/>
      <c r="F751" s="7"/>
    </row>
    <row r="752" spans="1:6" x14ac:dyDescent="0.35">
      <c r="A752" s="7"/>
      <c r="B752" s="7"/>
      <c r="C752" s="7"/>
      <c r="D752" s="7"/>
      <c r="E752" s="7"/>
      <c r="F752" s="7"/>
    </row>
    <row r="753" spans="1:6" x14ac:dyDescent="0.35">
      <c r="A753" s="7"/>
      <c r="B753" s="7"/>
      <c r="C753" s="7"/>
      <c r="D753" s="7"/>
      <c r="E753" s="7"/>
      <c r="F753" s="7"/>
    </row>
    <row r="754" spans="1:6" x14ac:dyDescent="0.35">
      <c r="A754" s="7"/>
      <c r="B754" s="7"/>
      <c r="C754" s="7"/>
      <c r="D754" s="7"/>
      <c r="E754" s="7"/>
      <c r="F754" s="7"/>
    </row>
    <row r="755" spans="1:6" x14ac:dyDescent="0.35">
      <c r="A755" s="7"/>
      <c r="B755" s="7"/>
      <c r="C755" s="7"/>
      <c r="D755" s="7"/>
      <c r="E755" s="7"/>
      <c r="F755" s="7"/>
    </row>
    <row r="756" spans="1:6" x14ac:dyDescent="0.35">
      <c r="A756" s="7"/>
      <c r="B756" s="7"/>
      <c r="C756" s="7"/>
      <c r="D756" s="7"/>
      <c r="E756" s="7"/>
      <c r="F756" s="7"/>
    </row>
    <row r="757" spans="1:6" x14ac:dyDescent="0.35">
      <c r="A757" s="7"/>
      <c r="B757" s="7"/>
      <c r="C757" s="7"/>
      <c r="D757" s="7"/>
      <c r="E757" s="7"/>
      <c r="F757" s="7"/>
    </row>
    <row r="758" spans="1:6" x14ac:dyDescent="0.35">
      <c r="A758" s="7"/>
      <c r="B758" s="7"/>
      <c r="C758" s="7"/>
      <c r="D758" s="7"/>
      <c r="E758" s="7"/>
      <c r="F758" s="7"/>
    </row>
    <row r="759" spans="1:6" x14ac:dyDescent="0.35">
      <c r="A759" s="7"/>
      <c r="B759" s="7"/>
      <c r="C759" s="7"/>
      <c r="D759" s="7"/>
      <c r="E759" s="7"/>
      <c r="F759" s="7"/>
    </row>
    <row r="760" spans="1:6" x14ac:dyDescent="0.35">
      <c r="A760" s="7"/>
      <c r="B760" s="7"/>
      <c r="C760" s="7"/>
      <c r="D760" s="7"/>
      <c r="E760" s="7"/>
      <c r="F760" s="7"/>
    </row>
    <row r="761" spans="1:6" x14ac:dyDescent="0.35">
      <c r="A761" s="7"/>
      <c r="B761" s="7"/>
      <c r="C761" s="7"/>
      <c r="D761" s="7"/>
      <c r="E761" s="7"/>
      <c r="F761" s="7"/>
    </row>
    <row r="762" spans="1:6" x14ac:dyDescent="0.35">
      <c r="A762" s="7"/>
      <c r="B762" s="7"/>
      <c r="C762" s="7"/>
      <c r="D762" s="7"/>
      <c r="E762" s="7"/>
      <c r="F762" s="7"/>
    </row>
    <row r="763" spans="1:6" x14ac:dyDescent="0.35">
      <c r="A763" s="7"/>
      <c r="B763" s="7"/>
      <c r="C763" s="7"/>
      <c r="D763" s="7"/>
      <c r="E763" s="7"/>
      <c r="F763" s="7"/>
    </row>
    <row r="764" spans="1:6" x14ac:dyDescent="0.35">
      <c r="A764" s="7"/>
      <c r="B764" s="7"/>
      <c r="C764" s="7"/>
      <c r="D764" s="7"/>
      <c r="E764" s="7"/>
      <c r="F764" s="7"/>
    </row>
    <row r="765" spans="1:6" x14ac:dyDescent="0.35">
      <c r="A765" s="7"/>
      <c r="B765" s="7"/>
      <c r="C765" s="7"/>
      <c r="D765" s="7"/>
      <c r="E765" s="7"/>
      <c r="F765" s="7"/>
    </row>
    <row r="766" spans="1:6" x14ac:dyDescent="0.35">
      <c r="A766" s="7"/>
      <c r="B766" s="7"/>
      <c r="C766" s="7"/>
      <c r="D766" s="7"/>
      <c r="E766" s="7"/>
      <c r="F766" s="7"/>
    </row>
    <row r="767" spans="1:6" x14ac:dyDescent="0.35">
      <c r="A767" s="7"/>
      <c r="B767" s="7"/>
      <c r="C767" s="7"/>
      <c r="D767" s="7"/>
      <c r="E767" s="7"/>
      <c r="F767" s="7"/>
    </row>
    <row r="768" spans="1:6" x14ac:dyDescent="0.35">
      <c r="A768" s="7"/>
      <c r="B768" s="7"/>
      <c r="C768" s="7"/>
      <c r="D768" s="7"/>
      <c r="E768" s="7"/>
      <c r="F768" s="7"/>
    </row>
    <row r="769" spans="1:6" x14ac:dyDescent="0.35">
      <c r="A769" s="7"/>
      <c r="B769" s="7"/>
      <c r="C769" s="7"/>
      <c r="D769" s="7"/>
      <c r="E769" s="7"/>
      <c r="F769" s="7"/>
    </row>
    <row r="770" spans="1:6" x14ac:dyDescent="0.35">
      <c r="A770" s="7"/>
      <c r="B770" s="7"/>
      <c r="C770" s="7"/>
      <c r="D770" s="7"/>
      <c r="E770" s="7"/>
      <c r="F770" s="7"/>
    </row>
    <row r="771" spans="1:6" x14ac:dyDescent="0.35">
      <c r="A771" s="7"/>
      <c r="B771" s="7"/>
      <c r="C771" s="7"/>
      <c r="D771" s="7"/>
      <c r="E771" s="7"/>
      <c r="F771" s="7"/>
    </row>
    <row r="772" spans="1:6" x14ac:dyDescent="0.35">
      <c r="A772" s="7"/>
      <c r="B772" s="7"/>
      <c r="C772" s="7"/>
      <c r="D772" s="7"/>
      <c r="E772" s="7"/>
      <c r="F772" s="7"/>
    </row>
    <row r="773" spans="1:6" x14ac:dyDescent="0.35">
      <c r="A773" s="7"/>
      <c r="B773" s="7"/>
      <c r="C773" s="7"/>
      <c r="D773" s="7"/>
      <c r="E773" s="7"/>
      <c r="F773" s="7"/>
    </row>
    <row r="774" spans="1:6" x14ac:dyDescent="0.35">
      <c r="A774" s="7"/>
      <c r="B774" s="7"/>
      <c r="C774" s="7"/>
      <c r="D774" s="7"/>
      <c r="E774" s="7"/>
      <c r="F774" s="7"/>
    </row>
    <row r="775" spans="1:6" x14ac:dyDescent="0.35">
      <c r="A775" s="7"/>
      <c r="B775" s="7"/>
      <c r="C775" s="7"/>
      <c r="D775" s="7"/>
      <c r="E775" s="7"/>
      <c r="F775" s="7"/>
    </row>
    <row r="776" spans="1:6" x14ac:dyDescent="0.35">
      <c r="A776" s="7"/>
      <c r="B776" s="7"/>
      <c r="C776" s="7"/>
      <c r="D776" s="7"/>
      <c r="E776" s="7"/>
      <c r="F776" s="7"/>
    </row>
    <row r="777" spans="1:6" x14ac:dyDescent="0.35">
      <c r="A777" s="7"/>
      <c r="B777" s="7"/>
      <c r="C777" s="7"/>
      <c r="D777" s="7"/>
      <c r="E777" s="7"/>
      <c r="F777" s="7"/>
    </row>
    <row r="778" spans="1:6" x14ac:dyDescent="0.35">
      <c r="A778" s="7"/>
      <c r="B778" s="7"/>
      <c r="C778" s="7"/>
      <c r="D778" s="7"/>
      <c r="E778" s="7"/>
      <c r="F778" s="7"/>
    </row>
    <row r="779" spans="1:6" x14ac:dyDescent="0.35">
      <c r="A779" s="7"/>
      <c r="B779" s="7"/>
      <c r="C779" s="7"/>
      <c r="D779" s="7"/>
      <c r="E779" s="7"/>
      <c r="F779" s="7"/>
    </row>
    <row r="780" spans="1:6" x14ac:dyDescent="0.35">
      <c r="A780" s="7"/>
      <c r="B780" s="7"/>
      <c r="C780" s="7"/>
      <c r="D780" s="7"/>
      <c r="E780" s="7"/>
      <c r="F780" s="7"/>
    </row>
    <row r="781" spans="1:6" x14ac:dyDescent="0.35">
      <c r="A781" s="7"/>
      <c r="B781" s="7"/>
      <c r="C781" s="7"/>
      <c r="D781" s="7"/>
      <c r="E781" s="7"/>
      <c r="F781" s="7"/>
    </row>
    <row r="782" spans="1:6" x14ac:dyDescent="0.35">
      <c r="A782" s="7"/>
      <c r="B782" s="7"/>
      <c r="C782" s="7"/>
      <c r="D782" s="7"/>
      <c r="E782" s="7"/>
      <c r="F782" s="7"/>
    </row>
    <row r="783" spans="1:6" x14ac:dyDescent="0.35">
      <c r="A783" s="7"/>
      <c r="B783" s="7"/>
      <c r="C783" s="7"/>
      <c r="D783" s="7"/>
      <c r="E783" s="7"/>
      <c r="F783" s="7"/>
    </row>
    <row r="784" spans="1:6" x14ac:dyDescent="0.35">
      <c r="A784" s="7"/>
      <c r="B784" s="7"/>
      <c r="C784" s="7"/>
      <c r="D784" s="7"/>
      <c r="E784" s="7"/>
      <c r="F784" s="7"/>
    </row>
    <row r="785" spans="1:6" x14ac:dyDescent="0.35">
      <c r="A785" s="7"/>
      <c r="B785" s="7"/>
      <c r="C785" s="7"/>
      <c r="D785" s="7"/>
      <c r="E785" s="7"/>
      <c r="F785" s="7"/>
    </row>
    <row r="786" spans="1:6" x14ac:dyDescent="0.35">
      <c r="A786" s="7"/>
      <c r="B786" s="7"/>
      <c r="C786" s="7"/>
      <c r="D786" s="7"/>
      <c r="E786" s="7"/>
      <c r="F786" s="7"/>
    </row>
    <row r="787" spans="1:6" x14ac:dyDescent="0.35">
      <c r="A787" s="7"/>
      <c r="B787" s="7"/>
      <c r="C787" s="7"/>
      <c r="D787" s="7"/>
      <c r="E787" s="7"/>
      <c r="F787" s="7"/>
    </row>
    <row r="788" spans="1:6" x14ac:dyDescent="0.35">
      <c r="A788" s="7"/>
      <c r="B788" s="7"/>
      <c r="C788" s="7"/>
      <c r="D788" s="7"/>
      <c r="E788" s="7"/>
      <c r="F788" s="7"/>
    </row>
    <row r="789" spans="1:6" x14ac:dyDescent="0.35">
      <c r="A789" s="7"/>
      <c r="B789" s="7"/>
      <c r="C789" s="7"/>
      <c r="D789" s="7"/>
      <c r="E789" s="7"/>
      <c r="F789" s="7"/>
    </row>
    <row r="790" spans="1:6" x14ac:dyDescent="0.35">
      <c r="A790" s="7"/>
      <c r="B790" s="7"/>
      <c r="C790" s="7"/>
      <c r="D790" s="7"/>
      <c r="E790" s="7"/>
      <c r="F790" s="7"/>
    </row>
    <row r="791" spans="1:6" x14ac:dyDescent="0.35">
      <c r="A791" s="7"/>
      <c r="B791" s="7"/>
      <c r="C791" s="7"/>
      <c r="D791" s="7"/>
      <c r="E791" s="7"/>
      <c r="F791" s="7"/>
    </row>
    <row r="792" spans="1:6" x14ac:dyDescent="0.35">
      <c r="A792" s="7"/>
      <c r="B792" s="7"/>
      <c r="C792" s="7"/>
      <c r="D792" s="7"/>
      <c r="E792" s="7"/>
      <c r="F792" s="7"/>
    </row>
    <row r="793" spans="1:6" x14ac:dyDescent="0.35">
      <c r="A793" s="7"/>
      <c r="B793" s="7"/>
      <c r="C793" s="7"/>
      <c r="D793" s="7"/>
      <c r="E793" s="7"/>
      <c r="F793" s="7"/>
    </row>
    <row r="794" spans="1:6" x14ac:dyDescent="0.35">
      <c r="A794" s="7"/>
      <c r="B794" s="7"/>
      <c r="C794" s="7"/>
      <c r="D794" s="7"/>
      <c r="E794" s="7"/>
      <c r="F794" s="7"/>
    </row>
    <row r="795" spans="1:6" x14ac:dyDescent="0.35">
      <c r="A795" s="7"/>
      <c r="B795" s="7"/>
      <c r="C795" s="7"/>
      <c r="D795" s="7"/>
      <c r="E795" s="7"/>
      <c r="F795" s="7"/>
    </row>
    <row r="796" spans="1:6" x14ac:dyDescent="0.35">
      <c r="A796" s="7"/>
      <c r="B796" s="7"/>
      <c r="C796" s="7"/>
      <c r="D796" s="7"/>
      <c r="E796" s="7"/>
      <c r="F796" s="7"/>
    </row>
    <row r="797" spans="1:6" x14ac:dyDescent="0.35">
      <c r="A797" s="7"/>
      <c r="B797" s="7"/>
      <c r="C797" s="7"/>
      <c r="D797" s="7"/>
      <c r="E797" s="7"/>
      <c r="F797" s="7"/>
    </row>
    <row r="798" spans="1:6" x14ac:dyDescent="0.35">
      <c r="A798" s="7"/>
      <c r="B798" s="7"/>
      <c r="C798" s="7"/>
      <c r="D798" s="7"/>
      <c r="E798" s="7"/>
      <c r="F798" s="7"/>
    </row>
    <row r="799" spans="1:6" x14ac:dyDescent="0.35">
      <c r="A799" s="7"/>
      <c r="B799" s="7"/>
      <c r="C799" s="7"/>
      <c r="D799" s="7"/>
      <c r="E799" s="7"/>
      <c r="F799" s="7"/>
    </row>
    <row r="800" spans="1:6" x14ac:dyDescent="0.35">
      <c r="A800" s="7"/>
      <c r="B800" s="7"/>
      <c r="C800" s="7"/>
      <c r="D800" s="7"/>
      <c r="E800" s="7"/>
      <c r="F800" s="7"/>
    </row>
    <row r="801" spans="1:6" x14ac:dyDescent="0.35">
      <c r="A801" s="7"/>
      <c r="B801" s="7"/>
      <c r="C801" s="7"/>
      <c r="D801" s="7"/>
      <c r="E801" s="7"/>
      <c r="F801" s="7"/>
    </row>
    <row r="802" spans="1:6" x14ac:dyDescent="0.35">
      <c r="A802" s="7"/>
      <c r="B802" s="7"/>
      <c r="C802" s="7"/>
      <c r="D802" s="7"/>
      <c r="E802" s="7"/>
      <c r="F802" s="7"/>
    </row>
    <row r="803" spans="1:6" x14ac:dyDescent="0.35">
      <c r="A803" s="7"/>
      <c r="B803" s="7"/>
      <c r="C803" s="7"/>
      <c r="D803" s="7"/>
      <c r="E803" s="7"/>
      <c r="F803" s="7"/>
    </row>
    <row r="804" spans="1:6" x14ac:dyDescent="0.35">
      <c r="A804" s="7"/>
      <c r="B804" s="7"/>
      <c r="C804" s="7"/>
      <c r="D804" s="7"/>
      <c r="E804" s="7"/>
      <c r="F804" s="7"/>
    </row>
    <row r="805" spans="1:6" x14ac:dyDescent="0.35">
      <c r="A805" s="7"/>
      <c r="B805" s="7"/>
      <c r="C805" s="7"/>
      <c r="D805" s="7"/>
      <c r="E805" s="7"/>
      <c r="F805" s="7"/>
    </row>
    <row r="806" spans="1:6" x14ac:dyDescent="0.35">
      <c r="A806" s="7"/>
      <c r="B806" s="7"/>
      <c r="C806" s="7"/>
      <c r="D806" s="7"/>
      <c r="E806" s="7"/>
      <c r="F806" s="7"/>
    </row>
    <row r="807" spans="1:6" x14ac:dyDescent="0.35">
      <c r="A807" s="7"/>
      <c r="B807" s="7"/>
      <c r="C807" s="7"/>
      <c r="D807" s="7"/>
      <c r="E807" s="7"/>
      <c r="F807" s="7"/>
    </row>
    <row r="808" spans="1:6" x14ac:dyDescent="0.35">
      <c r="A808" s="7"/>
      <c r="B808" s="7"/>
      <c r="C808" s="7"/>
      <c r="D808" s="7"/>
      <c r="E808" s="7"/>
      <c r="F808" s="7"/>
    </row>
    <row r="809" spans="1:6" x14ac:dyDescent="0.35">
      <c r="A809" s="7"/>
      <c r="B809" s="7"/>
      <c r="C809" s="7"/>
      <c r="D809" s="7"/>
      <c r="E809" s="7"/>
      <c r="F809" s="7"/>
    </row>
    <row r="810" spans="1:6" x14ac:dyDescent="0.35">
      <c r="A810" s="7"/>
      <c r="B810" s="7"/>
      <c r="C810" s="7"/>
      <c r="D810" s="7"/>
      <c r="E810" s="7"/>
      <c r="F810" s="7"/>
    </row>
    <row r="811" spans="1:6" x14ac:dyDescent="0.35">
      <c r="A811" s="7"/>
      <c r="B811" s="7"/>
      <c r="C811" s="7"/>
      <c r="D811" s="7"/>
      <c r="E811" s="7"/>
      <c r="F811" s="7"/>
    </row>
    <row r="812" spans="1:6" x14ac:dyDescent="0.35">
      <c r="A812" s="7"/>
      <c r="B812" s="7"/>
      <c r="C812" s="7"/>
      <c r="D812" s="7"/>
      <c r="E812" s="7"/>
      <c r="F812" s="7"/>
    </row>
    <row r="813" spans="1:6" x14ac:dyDescent="0.35">
      <c r="A813" s="7"/>
      <c r="B813" s="7"/>
      <c r="C813" s="7"/>
      <c r="D813" s="7"/>
      <c r="E813" s="7"/>
      <c r="F813" s="7"/>
    </row>
    <row r="814" spans="1:6" x14ac:dyDescent="0.35">
      <c r="A814" s="7"/>
      <c r="B814" s="7"/>
      <c r="C814" s="7"/>
      <c r="D814" s="7"/>
      <c r="E814" s="7"/>
      <c r="F814" s="7"/>
    </row>
    <row r="815" spans="1:6" x14ac:dyDescent="0.35">
      <c r="A815" s="7"/>
      <c r="B815" s="7"/>
      <c r="C815" s="7"/>
      <c r="D815" s="7"/>
      <c r="E815" s="7"/>
      <c r="F815" s="7"/>
    </row>
    <row r="816" spans="1:6" x14ac:dyDescent="0.35">
      <c r="A816" s="7"/>
      <c r="B816" s="7"/>
      <c r="C816" s="7"/>
      <c r="D816" s="7"/>
      <c r="E816" s="7"/>
      <c r="F816" s="7"/>
    </row>
    <row r="817" spans="1:6" x14ac:dyDescent="0.35">
      <c r="A817" s="7"/>
      <c r="B817" s="7"/>
      <c r="C817" s="7"/>
      <c r="D817" s="7"/>
      <c r="E817" s="7"/>
      <c r="F817" s="7"/>
    </row>
    <row r="818" spans="1:6" x14ac:dyDescent="0.35">
      <c r="A818" s="7"/>
      <c r="B818" s="7"/>
      <c r="C818" s="7"/>
      <c r="D818" s="7"/>
      <c r="E818" s="7"/>
      <c r="F818" s="7"/>
    </row>
    <row r="819" spans="1:6" x14ac:dyDescent="0.35">
      <c r="A819" s="7"/>
      <c r="B819" s="7"/>
      <c r="C819" s="7"/>
      <c r="D819" s="7"/>
      <c r="E819" s="7"/>
      <c r="F819" s="7"/>
    </row>
    <row r="820" spans="1:6" x14ac:dyDescent="0.35">
      <c r="A820" s="7"/>
      <c r="B820" s="7"/>
      <c r="C820" s="7"/>
      <c r="D820" s="7"/>
      <c r="E820" s="7"/>
      <c r="F820" s="7"/>
    </row>
    <row r="821" spans="1:6" x14ac:dyDescent="0.35">
      <c r="A821" s="7"/>
      <c r="B821" s="7"/>
      <c r="C821" s="7"/>
      <c r="D821" s="7"/>
      <c r="E821" s="7"/>
      <c r="F821" s="7"/>
    </row>
    <row r="822" spans="1:6" x14ac:dyDescent="0.35">
      <c r="A822" s="7"/>
      <c r="B822" s="7"/>
      <c r="C822" s="7"/>
      <c r="D822" s="7"/>
      <c r="E822" s="7"/>
      <c r="F822" s="7"/>
    </row>
    <row r="823" spans="1:6" x14ac:dyDescent="0.35">
      <c r="A823" s="7"/>
      <c r="B823" s="7"/>
      <c r="C823" s="7"/>
      <c r="D823" s="7"/>
      <c r="E823" s="7"/>
      <c r="F823" s="7"/>
    </row>
    <row r="824" spans="1:6" x14ac:dyDescent="0.35">
      <c r="A824" s="7"/>
      <c r="B824" s="7"/>
      <c r="C824" s="7"/>
      <c r="D824" s="7"/>
      <c r="E824" s="7"/>
      <c r="F824" s="7"/>
    </row>
    <row r="825" spans="1:6" x14ac:dyDescent="0.35">
      <c r="A825" s="7"/>
      <c r="B825" s="7"/>
      <c r="C825" s="7"/>
      <c r="D825" s="7"/>
      <c r="E825" s="7"/>
      <c r="F825" s="7"/>
    </row>
    <row r="826" spans="1:6" x14ac:dyDescent="0.35">
      <c r="A826" s="7"/>
      <c r="B826" s="7"/>
      <c r="C826" s="7"/>
      <c r="D826" s="7"/>
      <c r="E826" s="7"/>
      <c r="F826" s="7"/>
    </row>
    <row r="827" spans="1:6" x14ac:dyDescent="0.35">
      <c r="A827" s="7"/>
      <c r="B827" s="7"/>
      <c r="C827" s="7"/>
      <c r="D827" s="7"/>
      <c r="E827" s="7"/>
      <c r="F827" s="7"/>
    </row>
    <row r="828" spans="1:6" x14ac:dyDescent="0.35">
      <c r="A828" s="7"/>
      <c r="B828" s="7"/>
      <c r="C828" s="7"/>
      <c r="D828" s="7"/>
      <c r="E828" s="7"/>
      <c r="F828" s="7"/>
    </row>
    <row r="829" spans="1:6" x14ac:dyDescent="0.35">
      <c r="A829" s="7"/>
      <c r="B829" s="7"/>
      <c r="C829" s="7"/>
      <c r="D829" s="7"/>
      <c r="E829" s="7"/>
      <c r="F829" s="7"/>
    </row>
    <row r="830" spans="1:6" x14ac:dyDescent="0.35">
      <c r="A830" s="7"/>
      <c r="B830" s="7"/>
      <c r="C830" s="7"/>
      <c r="D830" s="7"/>
      <c r="E830" s="7"/>
      <c r="F830" s="7"/>
    </row>
    <row r="831" spans="1:6" x14ac:dyDescent="0.35">
      <c r="A831" s="7"/>
      <c r="B831" s="7"/>
      <c r="C831" s="7"/>
      <c r="D831" s="7"/>
      <c r="E831" s="7"/>
      <c r="F831" s="7"/>
    </row>
    <row r="832" spans="1:6" x14ac:dyDescent="0.35">
      <c r="A832" s="7"/>
      <c r="B832" s="7"/>
      <c r="C832" s="7"/>
      <c r="D832" s="7"/>
      <c r="E832" s="7"/>
      <c r="F832" s="7"/>
    </row>
    <row r="833" spans="1:6" x14ac:dyDescent="0.35">
      <c r="A833" s="7"/>
      <c r="B833" s="7"/>
      <c r="C833" s="7"/>
      <c r="D833" s="7"/>
      <c r="E833" s="7"/>
      <c r="F833" s="7"/>
    </row>
    <row r="834" spans="1:6" x14ac:dyDescent="0.35">
      <c r="A834" s="7"/>
      <c r="B834" s="7"/>
      <c r="C834" s="7"/>
      <c r="D834" s="7"/>
      <c r="E834" s="7"/>
      <c r="F834" s="7"/>
    </row>
    <row r="835" spans="1:6" x14ac:dyDescent="0.35">
      <c r="A835" s="7"/>
      <c r="B835" s="7"/>
      <c r="C835" s="7"/>
      <c r="D835" s="7"/>
      <c r="E835" s="7"/>
      <c r="F835" s="7"/>
    </row>
    <row r="836" spans="1:6" x14ac:dyDescent="0.35">
      <c r="A836" s="7"/>
      <c r="B836" s="7"/>
      <c r="C836" s="7"/>
      <c r="D836" s="7"/>
      <c r="E836" s="7"/>
      <c r="F836" s="7"/>
    </row>
    <row r="837" spans="1:6" x14ac:dyDescent="0.35">
      <c r="A837" s="7"/>
      <c r="B837" s="7"/>
      <c r="C837" s="7"/>
      <c r="D837" s="7"/>
      <c r="E837" s="7"/>
      <c r="F837" s="7"/>
    </row>
    <row r="838" spans="1:6" x14ac:dyDescent="0.35">
      <c r="A838" s="7"/>
      <c r="B838" s="7"/>
      <c r="C838" s="7"/>
      <c r="D838" s="7"/>
      <c r="E838" s="7"/>
      <c r="F838" s="7"/>
    </row>
    <row r="839" spans="1:6" x14ac:dyDescent="0.35">
      <c r="A839" s="7"/>
      <c r="B839" s="7"/>
      <c r="C839" s="7"/>
      <c r="D839" s="7"/>
      <c r="E839" s="7"/>
      <c r="F839" s="7"/>
    </row>
    <row r="840" spans="1:6" x14ac:dyDescent="0.35">
      <c r="A840" s="7"/>
      <c r="B840" s="7"/>
      <c r="C840" s="7"/>
      <c r="D840" s="7"/>
      <c r="E840" s="7"/>
      <c r="F840" s="7"/>
    </row>
    <row r="841" spans="1:6" x14ac:dyDescent="0.35">
      <c r="A841" s="7"/>
      <c r="B841" s="7"/>
      <c r="C841" s="7"/>
      <c r="D841" s="7"/>
      <c r="E841" s="7"/>
      <c r="F841" s="7"/>
    </row>
    <row r="842" spans="1:6" x14ac:dyDescent="0.35">
      <c r="A842" s="7"/>
      <c r="B842" s="7"/>
      <c r="C842" s="7"/>
      <c r="D842" s="7"/>
      <c r="E842" s="7"/>
      <c r="F842" s="7"/>
    </row>
    <row r="843" spans="1:6" x14ac:dyDescent="0.35">
      <c r="A843" s="7"/>
      <c r="B843" s="7"/>
      <c r="C843" s="7"/>
      <c r="D843" s="7"/>
      <c r="E843" s="7"/>
      <c r="F843" s="7"/>
    </row>
    <row r="844" spans="1:6" x14ac:dyDescent="0.35">
      <c r="A844" s="7"/>
      <c r="B844" s="7"/>
      <c r="C844" s="7"/>
      <c r="D844" s="7"/>
      <c r="E844" s="7"/>
      <c r="F844" s="7"/>
    </row>
    <row r="845" spans="1:6" x14ac:dyDescent="0.35">
      <c r="A845" s="7"/>
      <c r="B845" s="7"/>
      <c r="C845" s="7"/>
      <c r="D845" s="7"/>
      <c r="E845" s="7"/>
      <c r="F845" s="7"/>
    </row>
    <row r="846" spans="1:6" x14ac:dyDescent="0.35">
      <c r="A846" s="7"/>
      <c r="B846" s="7"/>
      <c r="C846" s="7"/>
      <c r="D846" s="7"/>
      <c r="E846" s="7"/>
      <c r="F846" s="7"/>
    </row>
    <row r="847" spans="1:6" x14ac:dyDescent="0.35">
      <c r="A847" s="7"/>
      <c r="B847" s="7"/>
      <c r="C847" s="7"/>
      <c r="D847" s="7"/>
      <c r="E847" s="7"/>
      <c r="F847" s="7"/>
    </row>
    <row r="848" spans="1:6" x14ac:dyDescent="0.35">
      <c r="A848" s="7"/>
      <c r="B848" s="7"/>
      <c r="C848" s="7"/>
      <c r="D848" s="7"/>
      <c r="E848" s="7"/>
      <c r="F848" s="7"/>
    </row>
    <row r="849" spans="1:6" x14ac:dyDescent="0.35">
      <c r="A849" s="7"/>
      <c r="B849" s="7"/>
      <c r="C849" s="7"/>
      <c r="D849" s="7"/>
      <c r="E849" s="7"/>
      <c r="F849" s="7"/>
    </row>
    <row r="850" spans="1:6" x14ac:dyDescent="0.35">
      <c r="A850" s="7"/>
      <c r="B850" s="7"/>
      <c r="C850" s="7"/>
      <c r="D850" s="7"/>
      <c r="E850" s="7"/>
      <c r="F850" s="7"/>
    </row>
    <row r="851" spans="1:6" x14ac:dyDescent="0.35">
      <c r="A851" s="7"/>
      <c r="B851" s="7"/>
      <c r="C851" s="7"/>
      <c r="D851" s="7"/>
      <c r="E851" s="7"/>
      <c r="F851" s="7"/>
    </row>
    <row r="852" spans="1:6" x14ac:dyDescent="0.35">
      <c r="A852" s="7"/>
      <c r="B852" s="7"/>
      <c r="C852" s="7"/>
      <c r="D852" s="7"/>
      <c r="E852" s="7"/>
      <c r="F852" s="7"/>
    </row>
    <row r="853" spans="1:6" x14ac:dyDescent="0.35">
      <c r="A853" s="7"/>
      <c r="B853" s="7"/>
      <c r="C853" s="7"/>
      <c r="D853" s="7"/>
      <c r="E853" s="7"/>
      <c r="F853" s="7"/>
    </row>
    <row r="854" spans="1:6" x14ac:dyDescent="0.35">
      <c r="A854" s="7"/>
      <c r="B854" s="7"/>
      <c r="C854" s="7"/>
      <c r="D854" s="7"/>
      <c r="E854" s="7"/>
      <c r="F854" s="7"/>
    </row>
    <row r="855" spans="1:6" x14ac:dyDescent="0.35">
      <c r="A855" s="7"/>
      <c r="B855" s="7"/>
      <c r="C855" s="7"/>
      <c r="D855" s="7"/>
      <c r="E855" s="7"/>
      <c r="F855" s="7"/>
    </row>
    <row r="856" spans="1:6" x14ac:dyDescent="0.35">
      <c r="A856" s="7"/>
      <c r="B856" s="7"/>
      <c r="C856" s="7"/>
      <c r="D856" s="7"/>
      <c r="E856" s="7"/>
      <c r="F856" s="7"/>
    </row>
    <row r="857" spans="1:6" x14ac:dyDescent="0.35">
      <c r="A857" s="7"/>
      <c r="B857" s="7"/>
      <c r="C857" s="7"/>
      <c r="D857" s="7"/>
      <c r="E857" s="7"/>
      <c r="F857" s="7"/>
    </row>
    <row r="858" spans="1:6" x14ac:dyDescent="0.35">
      <c r="A858" s="7"/>
      <c r="B858" s="7"/>
      <c r="C858" s="7"/>
      <c r="D858" s="7"/>
      <c r="E858" s="7"/>
      <c r="F858" s="7"/>
    </row>
    <row r="859" spans="1:6" x14ac:dyDescent="0.35">
      <c r="A859" s="7"/>
      <c r="B859" s="7"/>
      <c r="C859" s="7"/>
      <c r="D859" s="7"/>
      <c r="E859" s="7"/>
      <c r="F859" s="7"/>
    </row>
    <row r="860" spans="1:6" x14ac:dyDescent="0.35">
      <c r="A860" s="7"/>
      <c r="B860" s="7"/>
      <c r="C860" s="7"/>
      <c r="D860" s="7"/>
      <c r="E860" s="7"/>
      <c r="F860" s="7"/>
    </row>
    <row r="861" spans="1:6" x14ac:dyDescent="0.35">
      <c r="A861" s="7"/>
      <c r="B861" s="7"/>
      <c r="C861" s="7"/>
      <c r="D861" s="7"/>
      <c r="E861" s="7"/>
      <c r="F861" s="7"/>
    </row>
    <row r="862" spans="1:6" x14ac:dyDescent="0.35">
      <c r="A862" s="7"/>
      <c r="B862" s="7"/>
      <c r="C862" s="7"/>
      <c r="D862" s="7"/>
      <c r="E862" s="7"/>
      <c r="F862" s="7"/>
    </row>
    <row r="863" spans="1:6" x14ac:dyDescent="0.35">
      <c r="A863" s="7"/>
      <c r="B863" s="7"/>
      <c r="C863" s="7"/>
      <c r="D863" s="7"/>
      <c r="E863" s="7"/>
      <c r="F863" s="7"/>
    </row>
    <row r="864" spans="1:6" x14ac:dyDescent="0.35">
      <c r="A864" s="7"/>
      <c r="B864" s="7"/>
      <c r="C864" s="7"/>
      <c r="D864" s="7"/>
      <c r="E864" s="7"/>
      <c r="F864" s="7"/>
    </row>
    <row r="865" spans="1:6" x14ac:dyDescent="0.35">
      <c r="A865" s="7"/>
      <c r="B865" s="7"/>
      <c r="C865" s="7"/>
      <c r="D865" s="7"/>
      <c r="E865" s="7"/>
      <c r="F865" s="7"/>
    </row>
    <row r="866" spans="1:6" x14ac:dyDescent="0.35">
      <c r="A866" s="7"/>
      <c r="B866" s="7"/>
      <c r="C866" s="7"/>
      <c r="D866" s="7"/>
      <c r="E866" s="7"/>
      <c r="F866" s="7"/>
    </row>
    <row r="867" spans="1:6" x14ac:dyDescent="0.35">
      <c r="A867" s="7"/>
      <c r="B867" s="7"/>
      <c r="C867" s="7"/>
      <c r="D867" s="7"/>
      <c r="E867" s="7"/>
      <c r="F867" s="7"/>
    </row>
    <row r="868" spans="1:6" x14ac:dyDescent="0.35">
      <c r="A868" s="7"/>
      <c r="B868" s="7"/>
      <c r="C868" s="7"/>
      <c r="D868" s="7"/>
      <c r="E868" s="7"/>
      <c r="F868" s="7"/>
    </row>
    <row r="869" spans="1:6" x14ac:dyDescent="0.35">
      <c r="A869" s="7"/>
      <c r="B869" s="7"/>
      <c r="C869" s="7"/>
      <c r="D869" s="7"/>
      <c r="E869" s="7"/>
      <c r="F869" s="7"/>
    </row>
    <row r="870" spans="1:6" x14ac:dyDescent="0.35">
      <c r="A870" s="7"/>
      <c r="B870" s="7"/>
      <c r="C870" s="7"/>
      <c r="D870" s="7"/>
      <c r="E870" s="7"/>
      <c r="F870" s="7"/>
    </row>
    <row r="871" spans="1:6" x14ac:dyDescent="0.35">
      <c r="A871" s="7"/>
      <c r="B871" s="7"/>
      <c r="C871" s="7"/>
      <c r="D871" s="7"/>
      <c r="E871" s="7"/>
      <c r="F871" s="7"/>
    </row>
    <row r="872" spans="1:6" x14ac:dyDescent="0.35">
      <c r="A872" s="7"/>
      <c r="B872" s="7"/>
      <c r="C872" s="7"/>
      <c r="D872" s="7"/>
      <c r="E872" s="7"/>
      <c r="F872" s="7"/>
    </row>
    <row r="873" spans="1:6" x14ac:dyDescent="0.35">
      <c r="A873" s="7"/>
      <c r="B873" s="7"/>
      <c r="C873" s="7"/>
      <c r="D873" s="7"/>
      <c r="E873" s="7"/>
      <c r="F873" s="7"/>
    </row>
    <row r="874" spans="1:6" x14ac:dyDescent="0.35">
      <c r="A874" s="7"/>
      <c r="B874" s="7"/>
      <c r="C874" s="7"/>
      <c r="D874" s="7"/>
      <c r="E874" s="7"/>
      <c r="F874" s="7"/>
    </row>
    <row r="875" spans="1:6" x14ac:dyDescent="0.35">
      <c r="A875" s="7"/>
      <c r="B875" s="7"/>
      <c r="C875" s="7"/>
      <c r="D875" s="7"/>
      <c r="E875" s="7"/>
      <c r="F875" s="7"/>
    </row>
    <row r="876" spans="1:6" x14ac:dyDescent="0.35">
      <c r="A876" s="7"/>
      <c r="B876" s="7"/>
      <c r="C876" s="7"/>
      <c r="D876" s="7"/>
      <c r="E876" s="7"/>
      <c r="F876" s="7"/>
    </row>
    <row r="877" spans="1:6" x14ac:dyDescent="0.35">
      <c r="A877" s="7"/>
      <c r="B877" s="7"/>
      <c r="C877" s="7"/>
      <c r="D877" s="7"/>
      <c r="E877" s="7"/>
      <c r="F877" s="7"/>
    </row>
    <row r="878" spans="1:6" x14ac:dyDescent="0.35">
      <c r="A878" s="7"/>
      <c r="B878" s="7"/>
      <c r="C878" s="7"/>
      <c r="D878" s="7"/>
      <c r="E878" s="7"/>
      <c r="F878" s="7"/>
    </row>
    <row r="879" spans="1:6" x14ac:dyDescent="0.35">
      <c r="A879" s="7"/>
      <c r="B879" s="7"/>
      <c r="C879" s="7"/>
      <c r="D879" s="7"/>
      <c r="E879" s="7"/>
      <c r="F879" s="7"/>
    </row>
    <row r="880" spans="1:6" x14ac:dyDescent="0.35">
      <c r="A880" s="7"/>
      <c r="B880" s="7"/>
      <c r="C880" s="7"/>
      <c r="D880" s="7"/>
      <c r="E880" s="7"/>
      <c r="F880" s="7"/>
    </row>
    <row r="881" spans="1:6" x14ac:dyDescent="0.35">
      <c r="A881" s="7"/>
      <c r="B881" s="7"/>
      <c r="C881" s="7"/>
      <c r="D881" s="7"/>
      <c r="E881" s="7"/>
      <c r="F881" s="7"/>
    </row>
    <row r="882" spans="1:6" x14ac:dyDescent="0.35">
      <c r="A882" s="7"/>
      <c r="B882" s="7"/>
      <c r="C882" s="7"/>
      <c r="D882" s="7"/>
      <c r="E882" s="7"/>
      <c r="F882" s="7"/>
    </row>
    <row r="883" spans="1:6" x14ac:dyDescent="0.35">
      <c r="A883" s="7"/>
      <c r="B883" s="7"/>
      <c r="C883" s="7"/>
      <c r="D883" s="7"/>
      <c r="E883" s="7"/>
      <c r="F883" s="7"/>
    </row>
    <row r="884" spans="1:6" x14ac:dyDescent="0.35">
      <c r="A884" s="7"/>
      <c r="B884" s="7"/>
      <c r="C884" s="7"/>
      <c r="D884" s="7"/>
      <c r="E884" s="7"/>
      <c r="F884" s="7"/>
    </row>
    <row r="885" spans="1:6" x14ac:dyDescent="0.35">
      <c r="A885" s="7"/>
      <c r="B885" s="7"/>
      <c r="C885" s="7"/>
      <c r="D885" s="7"/>
      <c r="E885" s="7"/>
      <c r="F885" s="7"/>
    </row>
    <row r="886" spans="1:6" x14ac:dyDescent="0.35">
      <c r="A886" s="7"/>
      <c r="B886" s="7"/>
      <c r="C886" s="7"/>
      <c r="D886" s="7"/>
      <c r="E886" s="7"/>
      <c r="F886" s="7"/>
    </row>
    <row r="887" spans="1:6" x14ac:dyDescent="0.35">
      <c r="A887" s="7"/>
      <c r="B887" s="7"/>
      <c r="C887" s="7"/>
      <c r="D887" s="7"/>
      <c r="E887" s="7"/>
      <c r="F887" s="7"/>
    </row>
    <row r="888" spans="1:6" x14ac:dyDescent="0.35">
      <c r="A888" s="7"/>
      <c r="B888" s="7"/>
      <c r="C888" s="7"/>
      <c r="D888" s="7"/>
      <c r="E888" s="7"/>
      <c r="F888" s="7"/>
    </row>
    <row r="889" spans="1:6" x14ac:dyDescent="0.35">
      <c r="A889" s="7"/>
      <c r="B889" s="7"/>
      <c r="C889" s="7"/>
      <c r="D889" s="7"/>
      <c r="E889" s="7"/>
      <c r="F889" s="7"/>
    </row>
    <row r="890" spans="1:6" x14ac:dyDescent="0.35">
      <c r="A890" s="7"/>
      <c r="B890" s="7"/>
      <c r="C890" s="7"/>
      <c r="D890" s="7"/>
      <c r="E890" s="7"/>
      <c r="F890" s="7"/>
    </row>
    <row r="891" spans="1:6" x14ac:dyDescent="0.35">
      <c r="A891" s="7"/>
      <c r="B891" s="7"/>
      <c r="C891" s="7"/>
      <c r="D891" s="7"/>
      <c r="E891" s="7"/>
      <c r="F891" s="7"/>
    </row>
    <row r="892" spans="1:6" x14ac:dyDescent="0.35">
      <c r="A892" s="7"/>
      <c r="B892" s="7"/>
      <c r="C892" s="7"/>
      <c r="D892" s="7"/>
      <c r="E892" s="7"/>
      <c r="F892" s="7"/>
    </row>
    <row r="893" spans="1:6" x14ac:dyDescent="0.35">
      <c r="A893" s="7"/>
      <c r="B893" s="7"/>
      <c r="C893" s="7"/>
      <c r="D893" s="7"/>
      <c r="E893" s="7"/>
      <c r="F893" s="7"/>
    </row>
    <row r="894" spans="1:6" x14ac:dyDescent="0.35">
      <c r="A894" s="7"/>
      <c r="B894" s="7"/>
      <c r="C894" s="7"/>
      <c r="D894" s="7"/>
      <c r="E894" s="7"/>
      <c r="F894" s="7"/>
    </row>
    <row r="895" spans="1:6" x14ac:dyDescent="0.35">
      <c r="A895" s="7"/>
      <c r="B895" s="7"/>
      <c r="C895" s="7"/>
      <c r="D895" s="7"/>
      <c r="E895" s="7"/>
      <c r="F895" s="7"/>
    </row>
    <row r="896" spans="1:6" x14ac:dyDescent="0.35">
      <c r="A896" s="7"/>
      <c r="B896" s="7"/>
      <c r="C896" s="7"/>
      <c r="D896" s="7"/>
      <c r="E896" s="7"/>
      <c r="F896" s="7"/>
    </row>
    <row r="897" spans="1:6" x14ac:dyDescent="0.35">
      <c r="A897" s="7"/>
      <c r="B897" s="7"/>
      <c r="C897" s="7"/>
      <c r="D897" s="7"/>
      <c r="E897" s="7"/>
      <c r="F897" s="7"/>
    </row>
    <row r="898" spans="1:6" x14ac:dyDescent="0.35">
      <c r="A898" s="7"/>
      <c r="B898" s="7"/>
      <c r="C898" s="7"/>
      <c r="D898" s="7"/>
      <c r="E898" s="7"/>
      <c r="F898" s="7"/>
    </row>
    <row r="899" spans="1:6" x14ac:dyDescent="0.35">
      <c r="A899" s="7"/>
      <c r="B899" s="7"/>
      <c r="C899" s="7"/>
      <c r="D899" s="7"/>
      <c r="E899" s="7"/>
      <c r="F899" s="7"/>
    </row>
    <row r="900" spans="1:6" x14ac:dyDescent="0.35">
      <c r="A900" s="7"/>
      <c r="B900" s="7"/>
      <c r="C900" s="7"/>
      <c r="D900" s="7"/>
      <c r="E900" s="7"/>
      <c r="F900" s="7"/>
    </row>
    <row r="901" spans="1:6" x14ac:dyDescent="0.35">
      <c r="A901" s="7"/>
      <c r="B901" s="7"/>
      <c r="C901" s="7"/>
      <c r="D901" s="7"/>
      <c r="E901" s="7"/>
      <c r="F901" s="7"/>
    </row>
    <row r="902" spans="1:6" x14ac:dyDescent="0.35">
      <c r="A902" s="7"/>
      <c r="B902" s="7"/>
      <c r="C902" s="7"/>
      <c r="D902" s="7"/>
      <c r="E902" s="7"/>
      <c r="F902" s="7"/>
    </row>
    <row r="903" spans="1:6" x14ac:dyDescent="0.35">
      <c r="A903" s="7"/>
      <c r="B903" s="7"/>
      <c r="C903" s="7"/>
      <c r="D903" s="7"/>
      <c r="E903" s="7"/>
      <c r="F903" s="7"/>
    </row>
    <row r="904" spans="1:6" x14ac:dyDescent="0.35">
      <c r="A904" s="7"/>
      <c r="B904" s="7"/>
      <c r="C904" s="7"/>
      <c r="D904" s="7"/>
      <c r="E904" s="7"/>
      <c r="F904" s="7"/>
    </row>
    <row r="905" spans="1:6" x14ac:dyDescent="0.35">
      <c r="A905" s="7"/>
      <c r="B905" s="7"/>
      <c r="C905" s="7"/>
      <c r="D905" s="7"/>
      <c r="E905" s="7"/>
      <c r="F905" s="7"/>
    </row>
    <row r="906" spans="1:6" x14ac:dyDescent="0.35">
      <c r="A906" s="7"/>
      <c r="B906" s="7"/>
      <c r="C906" s="7"/>
      <c r="D906" s="7"/>
      <c r="E906" s="7"/>
      <c r="F906" s="7"/>
    </row>
    <row r="907" spans="1:6" x14ac:dyDescent="0.35">
      <c r="A907" s="7"/>
      <c r="B907" s="7"/>
      <c r="C907" s="7"/>
      <c r="D907" s="7"/>
      <c r="E907" s="7"/>
      <c r="F907" s="7"/>
    </row>
  </sheetData>
  <mergeCells count="6">
    <mergeCell ref="A241:F241"/>
    <mergeCell ref="A2:F2"/>
    <mergeCell ref="A106:F106"/>
    <mergeCell ref="A159:F159"/>
    <mergeCell ref="A187:F187"/>
    <mergeCell ref="A236:F23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ASW39"/>
  <sheetViews>
    <sheetView zoomScale="80" zoomScaleNormal="80" workbookViewId="0">
      <pane xSplit="1" ySplit="1" topLeftCell="B2" activePane="bottomRight" state="frozen"/>
      <selection pane="topRight" activeCell="B1" sqref="B1"/>
      <selection pane="bottomLeft" activeCell="A2" sqref="A2"/>
      <selection pane="bottomRight" activeCell="ZX1" sqref="ZX1:ZX1048576"/>
    </sheetView>
  </sheetViews>
  <sheetFormatPr defaultRowHeight="14" x14ac:dyDescent="0.3"/>
  <cols>
    <col min="1" max="1" width="43.08984375" style="1" customWidth="1"/>
    <col min="2" max="10" width="8.7265625" style="1"/>
    <col min="11" max="11" width="17.36328125" style="1" customWidth="1"/>
    <col min="12" max="12" width="17.81640625" style="1" customWidth="1"/>
    <col min="13" max="18" width="8.7265625" style="1"/>
    <col min="19" max="19" width="17.54296875" style="1" customWidth="1"/>
    <col min="20" max="20" width="10" style="1" customWidth="1"/>
    <col min="21" max="21" width="21.36328125" style="1" customWidth="1"/>
    <col min="22" max="22" width="11.81640625" style="1" customWidth="1"/>
    <col min="23" max="23" width="16" style="1" customWidth="1"/>
    <col min="24" max="24" width="20.453125" style="1" customWidth="1"/>
    <col min="25" max="33" width="8.7265625" style="1" customWidth="1"/>
    <col min="34" max="34" width="25.7265625" style="1" customWidth="1"/>
    <col min="35" max="35" width="19.36328125" style="1" customWidth="1"/>
    <col min="36" max="36" width="10.7265625" style="1" customWidth="1"/>
    <col min="37" max="37" width="8.7265625" style="1"/>
    <col min="38" max="38" width="18.08984375" style="1" customWidth="1"/>
    <col min="39" max="40" width="8.7265625" style="1"/>
    <col min="41" max="41" width="17.36328125" style="1" customWidth="1"/>
    <col min="42" max="42" width="15.81640625" style="1" customWidth="1"/>
    <col min="43" max="60" width="8.7265625" style="1"/>
    <col min="61" max="61" width="22" style="1" customWidth="1"/>
    <col min="62" max="70" width="8.7265625" style="1"/>
    <col min="71" max="71" width="20.26953125" style="1" customWidth="1"/>
    <col min="72" max="76" width="8.7265625" style="1"/>
    <col min="77" max="77" width="13.1796875" style="1" customWidth="1"/>
    <col min="78" max="78" width="15.26953125" style="1" customWidth="1"/>
    <col min="79" max="114" width="8.7265625" style="1"/>
    <col min="115" max="115" width="17.81640625" style="1" customWidth="1"/>
    <col min="116" max="120" width="8.7265625" style="1"/>
    <col min="121" max="121" width="26.36328125" style="1" customWidth="1"/>
    <col min="122" max="122" width="17.1796875" style="1" customWidth="1"/>
    <col min="123" max="134" width="8.7265625" style="1"/>
    <col min="135" max="135" width="21.6328125" style="1" customWidth="1"/>
    <col min="136" max="136" width="24.6328125" style="1" customWidth="1"/>
    <col min="137" max="158" width="8.7265625" style="1"/>
    <col min="159" max="159" width="18.54296875" style="1" customWidth="1"/>
    <col min="160" max="666" width="8.7265625" style="1"/>
    <col min="667" max="667" width="16.81640625" style="1" customWidth="1"/>
    <col min="668" max="668" width="8.7265625" style="1"/>
    <col min="669" max="669" width="11.26953125" style="1" customWidth="1"/>
    <col min="670" max="699" width="8.7265625" style="1"/>
    <col min="700" max="700" width="8.7265625" style="3"/>
    <col min="701" max="722" width="8.7265625" style="1"/>
    <col min="723" max="723" width="16.81640625" style="1" customWidth="1"/>
    <col min="724" max="731" width="8.7265625" style="1"/>
    <col min="732" max="732" width="10.81640625" style="1" customWidth="1"/>
    <col min="733" max="811" width="8.7265625" style="1"/>
    <col min="812" max="812" width="12.08984375" style="1" customWidth="1"/>
    <col min="813" max="843" width="8.7265625" style="1"/>
    <col min="844" max="844" width="13.36328125" style="1" customWidth="1"/>
    <col min="845" max="1035" width="8.7265625" style="1"/>
    <col min="1036" max="1036" width="11.26953125" style="1" customWidth="1"/>
    <col min="1037" max="1098" width="8.7265625" style="1"/>
    <col min="1099" max="1099" width="11.7265625" style="1" customWidth="1"/>
    <col min="1100" max="1189" width="8.7265625" style="1"/>
    <col min="1190" max="1190" width="9" style="1" bestFit="1" customWidth="1"/>
    <col min="1191" max="1192" width="8.7265625" style="1"/>
    <col min="1193" max="1193" width="8.81640625" style="1" bestFit="1" customWidth="1"/>
    <col min="1194" max="16384" width="8.7265625" style="1"/>
  </cols>
  <sheetData>
    <row r="1" spans="1:1193" x14ac:dyDescent="0.3">
      <c r="A1" s="1" t="s">
        <v>1189</v>
      </c>
      <c r="B1" s="1" t="s">
        <v>0</v>
      </c>
      <c r="C1" s="1" t="s">
        <v>1</v>
      </c>
      <c r="D1" s="1" t="s">
        <v>2</v>
      </c>
      <c r="E1" s="1" t="s">
        <v>3</v>
      </c>
      <c r="F1" s="1" t="s">
        <v>4</v>
      </c>
      <c r="G1" s="1" t="s">
        <v>5</v>
      </c>
      <c r="H1" s="1" t="s">
        <v>6</v>
      </c>
      <c r="I1" s="1" t="s">
        <v>7</v>
      </c>
      <c r="J1" s="1" t="s">
        <v>8</v>
      </c>
      <c r="K1" s="3" t="s">
        <v>9</v>
      </c>
      <c r="L1" s="1" t="s">
        <v>10</v>
      </c>
      <c r="M1" s="1" t="s">
        <v>11</v>
      </c>
      <c r="N1" s="1" t="s">
        <v>12</v>
      </c>
      <c r="O1" s="1" t="s">
        <v>13</v>
      </c>
      <c r="P1" s="1" t="s">
        <v>14</v>
      </c>
      <c r="Q1" s="1" t="s">
        <v>15</v>
      </c>
      <c r="R1" s="1" t="s">
        <v>16</v>
      </c>
      <c r="S1" s="3" t="s">
        <v>17</v>
      </c>
      <c r="T1" s="1" t="s">
        <v>18</v>
      </c>
      <c r="U1" s="1"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 t="s">
        <v>254</v>
      </c>
      <c r="IW1" s="1" t="s">
        <v>255</v>
      </c>
      <c r="IX1" s="1" t="s">
        <v>256</v>
      </c>
      <c r="IY1" s="1" t="s">
        <v>257</v>
      </c>
      <c r="IZ1" s="1" t="s">
        <v>258</v>
      </c>
      <c r="JA1" s="1" t="s">
        <v>259</v>
      </c>
      <c r="JB1" s="1" t="s">
        <v>260</v>
      </c>
      <c r="JC1" s="1" t="s">
        <v>261</v>
      </c>
      <c r="JD1" s="1" t="s">
        <v>262</v>
      </c>
      <c r="JE1" s="1" t="s">
        <v>263</v>
      </c>
      <c r="JF1" s="1" t="s">
        <v>264</v>
      </c>
      <c r="JG1" s="1" t="s">
        <v>265</v>
      </c>
      <c r="JH1" s="1" t="s">
        <v>266</v>
      </c>
      <c r="JI1" s="1" t="s">
        <v>267</v>
      </c>
      <c r="JJ1" s="1" t="s">
        <v>268</v>
      </c>
      <c r="JK1" s="1" t="s">
        <v>269</v>
      </c>
      <c r="JL1" s="1" t="s">
        <v>270</v>
      </c>
      <c r="JM1" s="1" t="s">
        <v>271</v>
      </c>
      <c r="JN1" s="1" t="s">
        <v>272</v>
      </c>
      <c r="JO1" s="1" t="s">
        <v>273</v>
      </c>
      <c r="JP1" s="1" t="s">
        <v>274</v>
      </c>
      <c r="JQ1" s="1" t="s">
        <v>275</v>
      </c>
      <c r="JR1" s="1" t="s">
        <v>276</v>
      </c>
      <c r="JS1" s="1" t="s">
        <v>277</v>
      </c>
      <c r="JT1" s="1" t="s">
        <v>278</v>
      </c>
      <c r="JU1" s="1" t="s">
        <v>279</v>
      </c>
      <c r="JV1" s="1" t="s">
        <v>280</v>
      </c>
      <c r="JW1" s="1" t="s">
        <v>281</v>
      </c>
      <c r="JX1" s="1" t="s">
        <v>282</v>
      </c>
      <c r="JY1" s="1" t="s">
        <v>283</v>
      </c>
      <c r="JZ1" s="1" t="s">
        <v>284</v>
      </c>
      <c r="KA1" s="1" t="s">
        <v>285</v>
      </c>
      <c r="KB1" s="1" t="s">
        <v>286</v>
      </c>
      <c r="KC1" s="1" t="s">
        <v>287</v>
      </c>
      <c r="KD1" s="1" t="s">
        <v>288</v>
      </c>
      <c r="KE1" s="1" t="s">
        <v>289</v>
      </c>
      <c r="KF1" s="1" t="s">
        <v>290</v>
      </c>
      <c r="KG1" s="1" t="s">
        <v>291</v>
      </c>
      <c r="KH1" s="1" t="s">
        <v>292</v>
      </c>
      <c r="KI1" s="1" t="s">
        <v>293</v>
      </c>
      <c r="KJ1" s="1" t="s">
        <v>294</v>
      </c>
      <c r="KK1" s="1" t="s">
        <v>295</v>
      </c>
      <c r="KL1" s="1" t="s">
        <v>296</v>
      </c>
      <c r="KM1" s="1" t="s">
        <v>297</v>
      </c>
      <c r="KN1" s="1" t="s">
        <v>298</v>
      </c>
      <c r="KO1" s="1" t="s">
        <v>299</v>
      </c>
      <c r="KP1" s="1" t="s">
        <v>300</v>
      </c>
      <c r="KQ1" s="1" t="s">
        <v>301</v>
      </c>
      <c r="KR1" s="1" t="s">
        <v>302</v>
      </c>
      <c r="KS1" s="1" t="s">
        <v>303</v>
      </c>
      <c r="KT1" s="1" t="s">
        <v>304</v>
      </c>
      <c r="KU1" s="1" t="s">
        <v>305</v>
      </c>
      <c r="KV1" s="1" t="s">
        <v>306</v>
      </c>
      <c r="KW1" s="1" t="s">
        <v>307</v>
      </c>
      <c r="KX1" s="1" t="s">
        <v>308</v>
      </c>
      <c r="KY1" s="1" t="s">
        <v>309</v>
      </c>
      <c r="KZ1" s="1" t="s">
        <v>310</v>
      </c>
      <c r="LA1" s="1" t="s">
        <v>311</v>
      </c>
      <c r="LB1" s="1" t="s">
        <v>312</v>
      </c>
      <c r="LC1" s="1" t="s">
        <v>313</v>
      </c>
      <c r="LD1" s="1" t="s">
        <v>314</v>
      </c>
      <c r="LE1" s="1" t="s">
        <v>315</v>
      </c>
      <c r="LF1" s="1" t="s">
        <v>316</v>
      </c>
      <c r="LG1" s="1" t="s">
        <v>317</v>
      </c>
      <c r="LH1" s="1" t="s">
        <v>318</v>
      </c>
      <c r="LI1" s="1" t="s">
        <v>319</v>
      </c>
      <c r="LJ1" s="1" t="s">
        <v>320</v>
      </c>
      <c r="LK1" s="1" t="s">
        <v>321</v>
      </c>
      <c r="LL1" s="1" t="s">
        <v>322</v>
      </c>
      <c r="LM1" s="1" t="s">
        <v>323</v>
      </c>
      <c r="LN1" s="1" t="s">
        <v>324</v>
      </c>
      <c r="LO1" s="1" t="s">
        <v>325</v>
      </c>
      <c r="LP1" s="1" t="s">
        <v>326</v>
      </c>
      <c r="LQ1" s="1" t="s">
        <v>327</v>
      </c>
      <c r="LR1" s="1" t="s">
        <v>328</v>
      </c>
      <c r="LS1" s="1" t="s">
        <v>329</v>
      </c>
      <c r="LT1" s="1" t="s">
        <v>330</v>
      </c>
      <c r="LU1" s="1" t="s">
        <v>331</v>
      </c>
      <c r="LV1" s="1" t="s">
        <v>332</v>
      </c>
      <c r="LW1" s="1" t="s">
        <v>333</v>
      </c>
      <c r="LX1" s="1" t="s">
        <v>334</v>
      </c>
      <c r="LY1" s="1" t="s">
        <v>335</v>
      </c>
      <c r="LZ1" s="1" t="s">
        <v>336</v>
      </c>
      <c r="MA1" s="1" t="s">
        <v>337</v>
      </c>
      <c r="MB1" s="1" t="s">
        <v>338</v>
      </c>
      <c r="MC1" s="1" t="s">
        <v>339</v>
      </c>
      <c r="MD1" s="1" t="s">
        <v>340</v>
      </c>
      <c r="ME1" s="1" t="s">
        <v>341</v>
      </c>
      <c r="MF1" s="1" t="s">
        <v>342</v>
      </c>
      <c r="MG1" s="1" t="s">
        <v>343</v>
      </c>
      <c r="MH1" s="1" t="s">
        <v>344</v>
      </c>
      <c r="MI1" s="1" t="s">
        <v>345</v>
      </c>
      <c r="MJ1" s="1" t="s">
        <v>346</v>
      </c>
      <c r="MK1" s="1" t="s">
        <v>347</v>
      </c>
      <c r="ML1" s="1" t="s">
        <v>348</v>
      </c>
      <c r="MM1" s="1" t="s">
        <v>349</v>
      </c>
      <c r="MN1" s="1" t="s">
        <v>350</v>
      </c>
      <c r="MO1" s="1" t="s">
        <v>351</v>
      </c>
      <c r="MP1" s="1" t="s">
        <v>352</v>
      </c>
      <c r="MQ1" s="1" t="s">
        <v>353</v>
      </c>
      <c r="MR1" s="1" t="s">
        <v>354</v>
      </c>
      <c r="MS1" s="1" t="s">
        <v>355</v>
      </c>
      <c r="MT1" s="1" t="s">
        <v>356</v>
      </c>
      <c r="MU1" s="1" t="s">
        <v>357</v>
      </c>
      <c r="MV1" s="1" t="s">
        <v>358</v>
      </c>
      <c r="MW1" s="1" t="s">
        <v>359</v>
      </c>
      <c r="MX1" s="1" t="s">
        <v>360</v>
      </c>
      <c r="MY1" s="1" t="s">
        <v>361</v>
      </c>
      <c r="MZ1" s="1" t="s">
        <v>362</v>
      </c>
      <c r="NA1" s="1" t="s">
        <v>363</v>
      </c>
      <c r="NB1" s="1" t="s">
        <v>364</v>
      </c>
      <c r="NC1" s="1" t="s">
        <v>365</v>
      </c>
      <c r="ND1" s="1" t="s">
        <v>366</v>
      </c>
      <c r="NE1" s="1" t="s">
        <v>367</v>
      </c>
      <c r="NF1" s="1" t="s">
        <v>368</v>
      </c>
      <c r="NG1" s="1" t="s">
        <v>369</v>
      </c>
      <c r="NH1" s="1" t="s">
        <v>370</v>
      </c>
      <c r="NI1" s="1" t="s">
        <v>371</v>
      </c>
      <c r="NJ1" s="1" t="s">
        <v>372</v>
      </c>
      <c r="NK1" s="1" t="s">
        <v>373</v>
      </c>
      <c r="NL1" s="1" t="s">
        <v>374</v>
      </c>
      <c r="NM1" s="1" t="s">
        <v>375</v>
      </c>
      <c r="NN1" s="1" t="s">
        <v>376</v>
      </c>
      <c r="NO1" s="1" t="s">
        <v>377</v>
      </c>
      <c r="NP1" s="1" t="s">
        <v>378</v>
      </c>
      <c r="NQ1" s="1" t="s">
        <v>379</v>
      </c>
      <c r="NR1" s="1" t="s">
        <v>380</v>
      </c>
      <c r="NS1" s="1" t="s">
        <v>381</v>
      </c>
      <c r="NT1" s="1" t="s">
        <v>382</v>
      </c>
      <c r="NU1" s="1" t="s">
        <v>383</v>
      </c>
      <c r="NV1" s="1" t="s">
        <v>384</v>
      </c>
      <c r="NW1" s="1" t="s">
        <v>385</v>
      </c>
      <c r="NX1" s="1" t="s">
        <v>386</v>
      </c>
      <c r="NY1" s="1" t="s">
        <v>387</v>
      </c>
      <c r="NZ1" s="1" t="s">
        <v>388</v>
      </c>
      <c r="OA1" s="1" t="s">
        <v>389</v>
      </c>
      <c r="OB1" s="1" t="s">
        <v>390</v>
      </c>
      <c r="OC1" s="1" t="s">
        <v>391</v>
      </c>
      <c r="OD1" s="1" t="s">
        <v>392</v>
      </c>
      <c r="OE1" s="1" t="s">
        <v>393</v>
      </c>
      <c r="OF1" s="1" t="s">
        <v>394</v>
      </c>
      <c r="OG1" s="1" t="s">
        <v>395</v>
      </c>
      <c r="OH1" s="1" t="s">
        <v>396</v>
      </c>
      <c r="OI1" s="1" t="s">
        <v>397</v>
      </c>
      <c r="OJ1" s="1" t="s">
        <v>398</v>
      </c>
      <c r="OK1" s="1" t="s">
        <v>399</v>
      </c>
      <c r="OL1" s="1" t="s">
        <v>400</v>
      </c>
      <c r="OM1" s="1" t="s">
        <v>401</v>
      </c>
      <c r="ON1" s="1" t="s">
        <v>402</v>
      </c>
      <c r="OO1" s="1" t="s">
        <v>403</v>
      </c>
      <c r="OP1" s="1" t="s">
        <v>404</v>
      </c>
      <c r="OQ1" s="1" t="s">
        <v>405</v>
      </c>
      <c r="OR1" s="1" t="s">
        <v>406</v>
      </c>
      <c r="OS1" s="1" t="s">
        <v>407</v>
      </c>
      <c r="OT1" s="1" t="s">
        <v>408</v>
      </c>
      <c r="OU1" s="1" t="s">
        <v>409</v>
      </c>
      <c r="OV1" s="1" t="s">
        <v>410</v>
      </c>
      <c r="OW1" s="1" t="s">
        <v>411</v>
      </c>
      <c r="OX1" s="1" t="s">
        <v>412</v>
      </c>
      <c r="OY1" s="1" t="s">
        <v>413</v>
      </c>
      <c r="OZ1" s="1" t="s">
        <v>414</v>
      </c>
      <c r="PA1" s="1" t="s">
        <v>415</v>
      </c>
      <c r="PB1" s="1" t="s">
        <v>416</v>
      </c>
      <c r="PC1" s="1" t="s">
        <v>417</v>
      </c>
      <c r="PD1" s="1" t="s">
        <v>418</v>
      </c>
      <c r="PE1" s="1" t="s">
        <v>419</v>
      </c>
      <c r="PF1" s="1" t="s">
        <v>420</v>
      </c>
      <c r="PG1" s="1" t="s">
        <v>421</v>
      </c>
      <c r="PH1" s="1" t="s">
        <v>422</v>
      </c>
      <c r="PI1" s="1" t="s">
        <v>423</v>
      </c>
      <c r="PJ1" s="1" t="s">
        <v>424</v>
      </c>
      <c r="PK1" s="1" t="s">
        <v>425</v>
      </c>
      <c r="PL1" s="1" t="s">
        <v>426</v>
      </c>
      <c r="PM1" s="1" t="s">
        <v>427</v>
      </c>
      <c r="PN1" s="1" t="s">
        <v>428</v>
      </c>
      <c r="PO1" s="1" t="s">
        <v>429</v>
      </c>
      <c r="PP1" s="1" t="s">
        <v>430</v>
      </c>
      <c r="PQ1" s="1" t="s">
        <v>431</v>
      </c>
      <c r="PR1" s="1" t="s">
        <v>432</v>
      </c>
      <c r="PS1" s="1" t="s">
        <v>433</v>
      </c>
      <c r="PT1" s="1" t="s">
        <v>434</v>
      </c>
      <c r="PU1" s="1" t="s">
        <v>435</v>
      </c>
      <c r="PV1" s="1" t="s">
        <v>436</v>
      </c>
      <c r="PW1" s="1" t="s">
        <v>437</v>
      </c>
      <c r="PX1" s="1" t="s">
        <v>438</v>
      </c>
      <c r="PY1" s="1" t="s">
        <v>439</v>
      </c>
      <c r="PZ1" s="1" t="s">
        <v>440</v>
      </c>
      <c r="QA1" s="1" t="s">
        <v>441</v>
      </c>
      <c r="QB1" s="1" t="s">
        <v>442</v>
      </c>
      <c r="QC1" s="1" t="s">
        <v>443</v>
      </c>
      <c r="QD1" s="1" t="s">
        <v>444</v>
      </c>
      <c r="QE1" s="1" t="s">
        <v>445</v>
      </c>
      <c r="QF1" s="1" t="s">
        <v>446</v>
      </c>
      <c r="QG1" s="1" t="s">
        <v>447</v>
      </c>
      <c r="QH1" s="1" t="s">
        <v>448</v>
      </c>
      <c r="QI1" s="1" t="s">
        <v>449</v>
      </c>
      <c r="QJ1" s="1" t="s">
        <v>450</v>
      </c>
      <c r="QK1" s="1" t="s">
        <v>451</v>
      </c>
      <c r="QL1" s="1" t="s">
        <v>452</v>
      </c>
      <c r="QM1" s="1" t="s">
        <v>453</v>
      </c>
      <c r="QN1" s="1" t="s">
        <v>454</v>
      </c>
      <c r="QO1" s="1" t="s">
        <v>455</v>
      </c>
      <c r="QP1" s="1" t="s">
        <v>456</v>
      </c>
      <c r="QQ1" s="1" t="s">
        <v>457</v>
      </c>
      <c r="QR1" s="1" t="s">
        <v>458</v>
      </c>
      <c r="QS1" s="1" t="s">
        <v>459</v>
      </c>
      <c r="QT1" s="1" t="s">
        <v>460</v>
      </c>
      <c r="QU1" s="1" t="s">
        <v>461</v>
      </c>
      <c r="QV1" s="1" t="s">
        <v>462</v>
      </c>
      <c r="QW1" s="1" t="s">
        <v>463</v>
      </c>
      <c r="QX1" s="1" t="s">
        <v>464</v>
      </c>
      <c r="QY1" s="1" t="s">
        <v>465</v>
      </c>
      <c r="QZ1" s="1" t="s">
        <v>466</v>
      </c>
      <c r="RA1" s="1" t="s">
        <v>467</v>
      </c>
      <c r="RB1" s="1" t="s">
        <v>468</v>
      </c>
      <c r="RC1" s="1" t="s">
        <v>469</v>
      </c>
      <c r="RD1" s="1" t="s">
        <v>470</v>
      </c>
      <c r="RE1" s="1" t="s">
        <v>471</v>
      </c>
      <c r="RF1" s="1" t="s">
        <v>472</v>
      </c>
      <c r="RG1" s="1" t="s">
        <v>473</v>
      </c>
      <c r="RH1" s="1" t="s">
        <v>474</v>
      </c>
      <c r="RI1" s="1" t="s">
        <v>475</v>
      </c>
      <c r="RJ1" s="1" t="s">
        <v>476</v>
      </c>
      <c r="RK1" s="1" t="s">
        <v>477</v>
      </c>
      <c r="RL1" s="1" t="s">
        <v>478</v>
      </c>
      <c r="RM1" s="1" t="s">
        <v>479</v>
      </c>
      <c r="RN1" s="1" t="s">
        <v>480</v>
      </c>
      <c r="RO1" s="1" t="s">
        <v>481</v>
      </c>
      <c r="RP1" s="1" t="s">
        <v>482</v>
      </c>
      <c r="RQ1" s="1" t="s">
        <v>483</v>
      </c>
      <c r="RR1" s="1" t="s">
        <v>484</v>
      </c>
      <c r="RS1" s="1" t="s">
        <v>485</v>
      </c>
      <c r="RT1" s="1" t="s">
        <v>486</v>
      </c>
      <c r="RU1" s="1" t="s">
        <v>487</v>
      </c>
      <c r="RV1" s="1" t="s">
        <v>488</v>
      </c>
      <c r="RW1" s="1" t="s">
        <v>489</v>
      </c>
      <c r="RX1" s="1" t="s">
        <v>490</v>
      </c>
      <c r="RY1" s="1" t="s">
        <v>491</v>
      </c>
      <c r="RZ1" s="1" t="s">
        <v>492</v>
      </c>
      <c r="SA1" s="1" t="s">
        <v>493</v>
      </c>
      <c r="SB1" s="1" t="s">
        <v>494</v>
      </c>
      <c r="SC1" s="1" t="s">
        <v>495</v>
      </c>
      <c r="SD1" s="1" t="s">
        <v>496</v>
      </c>
      <c r="SE1" s="1" t="s">
        <v>497</v>
      </c>
      <c r="SF1" s="1" t="s">
        <v>498</v>
      </c>
      <c r="SG1" s="1" t="s">
        <v>499</v>
      </c>
      <c r="SH1" s="1" t="s">
        <v>500</v>
      </c>
      <c r="SI1" s="1" t="s">
        <v>501</v>
      </c>
      <c r="SJ1" s="1" t="s">
        <v>502</v>
      </c>
      <c r="SK1" s="1" t="s">
        <v>503</v>
      </c>
      <c r="SL1" s="1" t="s">
        <v>504</v>
      </c>
      <c r="SM1" s="1" t="s">
        <v>505</v>
      </c>
      <c r="SN1" s="1" t="s">
        <v>506</v>
      </c>
      <c r="SO1" s="1" t="s">
        <v>507</v>
      </c>
      <c r="SP1" s="1" t="s">
        <v>508</v>
      </c>
      <c r="SQ1" s="1" t="s">
        <v>509</v>
      </c>
      <c r="SR1" s="1" t="s">
        <v>510</v>
      </c>
      <c r="SS1" s="1" t="s">
        <v>511</v>
      </c>
      <c r="ST1" s="1" t="s">
        <v>512</v>
      </c>
      <c r="SU1" s="1" t="s">
        <v>513</v>
      </c>
      <c r="SV1" s="1" t="s">
        <v>514</v>
      </c>
      <c r="SW1" s="1" t="s">
        <v>515</v>
      </c>
      <c r="SX1" s="1" t="s">
        <v>516</v>
      </c>
      <c r="SY1" s="1" t="s">
        <v>517</v>
      </c>
      <c r="SZ1" s="1" t="s">
        <v>518</v>
      </c>
      <c r="TA1" s="1" t="s">
        <v>519</v>
      </c>
      <c r="TB1" s="1" t="s">
        <v>520</v>
      </c>
      <c r="TC1" s="1" t="s">
        <v>521</v>
      </c>
      <c r="TD1" s="1" t="s">
        <v>522</v>
      </c>
      <c r="TE1" s="1" t="s">
        <v>523</v>
      </c>
      <c r="TF1" s="1" t="s">
        <v>524</v>
      </c>
      <c r="TG1" s="1" t="s">
        <v>525</v>
      </c>
      <c r="TH1" s="1" t="s">
        <v>526</v>
      </c>
      <c r="TI1" s="1" t="s">
        <v>527</v>
      </c>
      <c r="TJ1" s="1" t="s">
        <v>528</v>
      </c>
      <c r="TK1" s="1" t="s">
        <v>529</v>
      </c>
      <c r="TL1" s="1" t="s">
        <v>530</v>
      </c>
      <c r="TM1" s="1" t="s">
        <v>531</v>
      </c>
      <c r="TN1" s="1" t="s">
        <v>532</v>
      </c>
      <c r="TO1" s="1" t="s">
        <v>533</v>
      </c>
      <c r="TP1" s="1" t="s">
        <v>534</v>
      </c>
      <c r="TQ1" s="1" t="s">
        <v>535</v>
      </c>
      <c r="TR1" s="1" t="s">
        <v>536</v>
      </c>
      <c r="TS1" s="1" t="s">
        <v>537</v>
      </c>
      <c r="TT1" s="1" t="s">
        <v>538</v>
      </c>
      <c r="TU1" s="1" t="s">
        <v>539</v>
      </c>
      <c r="TV1" s="1" t="s">
        <v>540</v>
      </c>
      <c r="TW1" s="1" t="s">
        <v>541</v>
      </c>
      <c r="TX1" s="1" t="s">
        <v>542</v>
      </c>
      <c r="TY1" s="1" t="s">
        <v>543</v>
      </c>
      <c r="TZ1" s="1" t="s">
        <v>544</v>
      </c>
      <c r="UA1" s="1" t="s">
        <v>545</v>
      </c>
      <c r="UB1" s="1" t="s">
        <v>546</v>
      </c>
      <c r="UC1" s="1" t="s">
        <v>547</v>
      </c>
      <c r="UD1" s="1" t="s">
        <v>548</v>
      </c>
      <c r="UE1" s="1" t="s">
        <v>549</v>
      </c>
      <c r="UF1" s="1" t="s">
        <v>550</v>
      </c>
      <c r="UG1" s="1" t="s">
        <v>551</v>
      </c>
      <c r="UH1" s="1" t="s">
        <v>552</v>
      </c>
      <c r="UI1" s="1" t="s">
        <v>553</v>
      </c>
      <c r="UJ1" s="1" t="s">
        <v>554</v>
      </c>
      <c r="UK1" s="1" t="s">
        <v>555</v>
      </c>
      <c r="UL1" s="1" t="s">
        <v>556</v>
      </c>
      <c r="UM1" s="1" t="s">
        <v>557</v>
      </c>
      <c r="UN1" s="1" t="s">
        <v>558</v>
      </c>
      <c r="UO1" s="1" t="s">
        <v>559</v>
      </c>
      <c r="UP1" s="1" t="s">
        <v>560</v>
      </c>
      <c r="UQ1" s="1" t="s">
        <v>561</v>
      </c>
      <c r="UR1" s="1" t="s">
        <v>562</v>
      </c>
      <c r="US1" s="1" t="s">
        <v>563</v>
      </c>
      <c r="UT1" s="1" t="s">
        <v>564</v>
      </c>
      <c r="UU1" s="1" t="s">
        <v>565</v>
      </c>
      <c r="UV1" s="1" t="s">
        <v>566</v>
      </c>
      <c r="UW1" s="1" t="s">
        <v>567</v>
      </c>
      <c r="UX1" s="1" t="s">
        <v>568</v>
      </c>
      <c r="UY1" s="1" t="s">
        <v>569</v>
      </c>
      <c r="UZ1" s="1" t="s">
        <v>570</v>
      </c>
      <c r="VA1" s="1" t="s">
        <v>571</v>
      </c>
      <c r="VB1" s="1" t="s">
        <v>572</v>
      </c>
      <c r="VC1" s="1" t="s">
        <v>573</v>
      </c>
      <c r="VD1" s="1" t="s">
        <v>574</v>
      </c>
      <c r="VE1" s="1" t="s">
        <v>575</v>
      </c>
      <c r="VF1" s="1" t="s">
        <v>576</v>
      </c>
      <c r="VG1" s="1" t="s">
        <v>577</v>
      </c>
      <c r="VH1" s="1" t="s">
        <v>578</v>
      </c>
      <c r="VI1" s="1" t="s">
        <v>579</v>
      </c>
      <c r="VJ1" s="1" t="s">
        <v>580</v>
      </c>
      <c r="VK1" s="1" t="s">
        <v>581</v>
      </c>
      <c r="VL1" s="1" t="s">
        <v>582</v>
      </c>
      <c r="VM1" s="1" t="s">
        <v>583</v>
      </c>
      <c r="VN1" s="1" t="s">
        <v>584</v>
      </c>
      <c r="VO1" s="1" t="s">
        <v>585</v>
      </c>
      <c r="VP1" s="1" t="s">
        <v>586</v>
      </c>
      <c r="VQ1" s="1" t="s">
        <v>587</v>
      </c>
      <c r="VR1" s="1" t="s">
        <v>588</v>
      </c>
      <c r="VS1" s="1" t="s">
        <v>589</v>
      </c>
      <c r="VT1" s="1" t="s">
        <v>590</v>
      </c>
      <c r="VU1" s="1" t="s">
        <v>591</v>
      </c>
      <c r="VV1" s="1" t="s">
        <v>592</v>
      </c>
      <c r="VW1" s="1" t="s">
        <v>593</v>
      </c>
      <c r="VX1" s="1" t="s">
        <v>594</v>
      </c>
      <c r="VY1" s="1" t="s">
        <v>595</v>
      </c>
      <c r="VZ1" s="1" t="s">
        <v>596</v>
      </c>
      <c r="WA1" s="1" t="s">
        <v>597</v>
      </c>
      <c r="WB1" s="1" t="s">
        <v>598</v>
      </c>
      <c r="WC1" s="1" t="s">
        <v>599</v>
      </c>
      <c r="WD1" s="1" t="s">
        <v>600</v>
      </c>
      <c r="WE1" s="1" t="s">
        <v>601</v>
      </c>
      <c r="WF1" s="1" t="s">
        <v>602</v>
      </c>
      <c r="WG1" s="1" t="s">
        <v>603</v>
      </c>
      <c r="WH1" s="1" t="s">
        <v>604</v>
      </c>
      <c r="WI1" s="1" t="s">
        <v>605</v>
      </c>
      <c r="WJ1" s="1" t="s">
        <v>606</v>
      </c>
      <c r="WK1" s="1" t="s">
        <v>607</v>
      </c>
      <c r="WL1" s="1" t="s">
        <v>608</v>
      </c>
      <c r="WM1" s="1" t="s">
        <v>609</v>
      </c>
      <c r="WN1" s="1" t="s">
        <v>610</v>
      </c>
      <c r="WO1" s="1" t="s">
        <v>611</v>
      </c>
      <c r="WP1" s="1" t="s">
        <v>612</v>
      </c>
      <c r="WQ1" s="1" t="s">
        <v>613</v>
      </c>
      <c r="WR1" s="1" t="s">
        <v>614</v>
      </c>
      <c r="WS1" s="1" t="s">
        <v>615</v>
      </c>
      <c r="WT1" s="1" t="s">
        <v>616</v>
      </c>
      <c r="WU1" s="1" t="s">
        <v>617</v>
      </c>
      <c r="WV1" s="1" t="s">
        <v>618</v>
      </c>
      <c r="WW1" s="1" t="s">
        <v>619</v>
      </c>
      <c r="WX1" s="1" t="s">
        <v>620</v>
      </c>
      <c r="WY1" s="1" t="s">
        <v>621</v>
      </c>
      <c r="WZ1" s="1" t="s">
        <v>622</v>
      </c>
      <c r="XA1" s="1" t="s">
        <v>623</v>
      </c>
      <c r="XB1" s="1" t="s">
        <v>624</v>
      </c>
      <c r="XC1" s="1" t="s">
        <v>625</v>
      </c>
      <c r="XD1" s="1" t="s">
        <v>626</v>
      </c>
      <c r="XE1" s="1" t="s">
        <v>627</v>
      </c>
      <c r="XF1" s="1" t="s">
        <v>628</v>
      </c>
      <c r="XG1" s="1" t="s">
        <v>629</v>
      </c>
      <c r="XH1" s="1" t="s">
        <v>630</v>
      </c>
      <c r="XI1" s="1" t="s">
        <v>631</v>
      </c>
      <c r="XJ1" s="1" t="s">
        <v>632</v>
      </c>
      <c r="XK1" s="1" t="s">
        <v>633</v>
      </c>
      <c r="XL1" s="1" t="s">
        <v>634</v>
      </c>
      <c r="XM1" s="1" t="s">
        <v>635</v>
      </c>
      <c r="XN1" s="1" t="s">
        <v>636</v>
      </c>
      <c r="XO1" s="1" t="s">
        <v>637</v>
      </c>
      <c r="XP1" s="1" t="s">
        <v>638</v>
      </c>
      <c r="XQ1" s="1" t="s">
        <v>639</v>
      </c>
      <c r="XR1" s="1" t="s">
        <v>640</v>
      </c>
      <c r="XS1" s="1" t="s">
        <v>641</v>
      </c>
      <c r="XT1" s="1" t="s">
        <v>642</v>
      </c>
      <c r="XU1" s="1" t="s">
        <v>643</v>
      </c>
      <c r="XV1" s="1" t="s">
        <v>644</v>
      </c>
      <c r="XW1" s="1" t="s">
        <v>645</v>
      </c>
      <c r="XX1" s="1" t="s">
        <v>646</v>
      </c>
      <c r="XY1" s="1" t="s">
        <v>647</v>
      </c>
      <c r="XZ1" s="1" t="s">
        <v>648</v>
      </c>
      <c r="YA1" s="1" t="s">
        <v>649</v>
      </c>
      <c r="YB1" s="1" t="s">
        <v>650</v>
      </c>
      <c r="YC1" s="1" t="s">
        <v>651</v>
      </c>
      <c r="YD1" s="1" t="s">
        <v>652</v>
      </c>
      <c r="YE1" s="1" t="s">
        <v>653</v>
      </c>
      <c r="YF1" s="1" t="s">
        <v>654</v>
      </c>
      <c r="YG1" s="1" t="s">
        <v>655</v>
      </c>
      <c r="YH1" s="1" t="s">
        <v>656</v>
      </c>
      <c r="YI1" s="1" t="s">
        <v>657</v>
      </c>
      <c r="YJ1" s="1" t="s">
        <v>658</v>
      </c>
      <c r="YK1" s="1" t="s">
        <v>659</v>
      </c>
      <c r="YL1" s="1" t="s">
        <v>660</v>
      </c>
      <c r="YM1" s="1" t="s">
        <v>661</v>
      </c>
      <c r="YN1" s="1" t="s">
        <v>662</v>
      </c>
      <c r="YO1" s="1" t="s">
        <v>663</v>
      </c>
      <c r="YP1" s="1" t="s">
        <v>664</v>
      </c>
      <c r="YQ1" s="1" t="s">
        <v>665</v>
      </c>
      <c r="YR1" s="1" t="s">
        <v>666</v>
      </c>
      <c r="YS1" s="1" t="s">
        <v>667</v>
      </c>
      <c r="YT1" s="1" t="s">
        <v>668</v>
      </c>
      <c r="YU1" s="1" t="s">
        <v>669</v>
      </c>
      <c r="YV1" s="1" t="s">
        <v>670</v>
      </c>
      <c r="YW1" s="1" t="s">
        <v>671</v>
      </c>
      <c r="YX1" s="1" t="s">
        <v>672</v>
      </c>
      <c r="YY1" s="1" t="s">
        <v>673</v>
      </c>
      <c r="YZ1" s="1" t="s">
        <v>674</v>
      </c>
      <c r="ZA1" s="1" t="s">
        <v>675</v>
      </c>
      <c r="ZB1" s="1" t="s">
        <v>676</v>
      </c>
      <c r="ZC1" s="1" t="s">
        <v>677</v>
      </c>
      <c r="ZD1" s="1" t="s">
        <v>678</v>
      </c>
      <c r="ZE1" s="1" t="s">
        <v>679</v>
      </c>
      <c r="ZF1" s="1" t="s">
        <v>680</v>
      </c>
      <c r="ZG1" s="1" t="s">
        <v>681</v>
      </c>
      <c r="ZH1" s="1" t="s">
        <v>682</v>
      </c>
      <c r="ZI1" s="1" t="s">
        <v>683</v>
      </c>
      <c r="ZJ1" s="1" t="s">
        <v>684</v>
      </c>
      <c r="ZK1" s="1" t="s">
        <v>685</v>
      </c>
      <c r="ZL1" s="1" t="s">
        <v>686</v>
      </c>
      <c r="ZM1" s="1" t="s">
        <v>687</v>
      </c>
      <c r="ZN1" s="1" t="s">
        <v>688</v>
      </c>
      <c r="ZO1" s="1" t="s">
        <v>689</v>
      </c>
      <c r="ZP1" s="1" t="s">
        <v>690</v>
      </c>
      <c r="ZQ1" s="1" t="s">
        <v>691</v>
      </c>
      <c r="ZR1" s="1" t="s">
        <v>692</v>
      </c>
      <c r="ZS1" s="1" t="s">
        <v>693</v>
      </c>
      <c r="ZT1" s="1" t="s">
        <v>694</v>
      </c>
      <c r="ZU1" s="1" t="s">
        <v>695</v>
      </c>
      <c r="ZV1" s="1" t="s">
        <v>696</v>
      </c>
      <c r="ZW1" s="1" t="s">
        <v>697</v>
      </c>
      <c r="ZX1" s="3" t="s">
        <v>698</v>
      </c>
      <c r="ZY1" s="1" t="s">
        <v>699</v>
      </c>
      <c r="ZZ1" s="1" t="s">
        <v>700</v>
      </c>
      <c r="AAA1" s="1" t="s">
        <v>701</v>
      </c>
      <c r="AAB1" s="1" t="s">
        <v>702</v>
      </c>
      <c r="AAC1" s="1" t="s">
        <v>703</v>
      </c>
      <c r="AAD1" s="1" t="s">
        <v>704</v>
      </c>
      <c r="AAE1" s="1" t="s">
        <v>705</v>
      </c>
      <c r="AAF1" s="1" t="s">
        <v>706</v>
      </c>
      <c r="AAG1" s="1" t="s">
        <v>707</v>
      </c>
      <c r="AAH1" s="1" t="s">
        <v>708</v>
      </c>
      <c r="AAI1" s="1" t="s">
        <v>709</v>
      </c>
      <c r="AAJ1" s="1" t="s">
        <v>710</v>
      </c>
      <c r="AAK1" s="1" t="s">
        <v>711</v>
      </c>
      <c r="AAL1" s="1" t="s">
        <v>712</v>
      </c>
      <c r="AAM1" s="1" t="s">
        <v>713</v>
      </c>
      <c r="AAN1" s="1" t="s">
        <v>714</v>
      </c>
      <c r="AAO1" s="1" t="s">
        <v>715</v>
      </c>
      <c r="AAP1" s="1" t="s">
        <v>716</v>
      </c>
      <c r="AAQ1" s="1" t="s">
        <v>717</v>
      </c>
      <c r="AAR1" s="1" t="s">
        <v>718</v>
      </c>
      <c r="AAS1" s="1" t="s">
        <v>719</v>
      </c>
      <c r="AAT1" s="1" t="s">
        <v>720</v>
      </c>
      <c r="AAU1" s="1" t="s">
        <v>721</v>
      </c>
      <c r="AAV1" s="1" t="s">
        <v>722</v>
      </c>
      <c r="AAW1" s="1" t="s">
        <v>723</v>
      </c>
      <c r="AAX1" s="1" t="s">
        <v>724</v>
      </c>
      <c r="AAY1" s="1" t="s">
        <v>725</v>
      </c>
      <c r="AAZ1" s="1" t="s">
        <v>726</v>
      </c>
      <c r="ABA1" s="1" t="s">
        <v>727</v>
      </c>
      <c r="ABB1" s="1" t="s">
        <v>728</v>
      </c>
      <c r="ABC1" s="1" t="s">
        <v>729</v>
      </c>
      <c r="ABD1" s="1" t="s">
        <v>730</v>
      </c>
      <c r="ABE1" s="1" t="s">
        <v>731</v>
      </c>
      <c r="ABF1" s="1" t="s">
        <v>732</v>
      </c>
      <c r="ABG1" s="1" t="s">
        <v>733</v>
      </c>
      <c r="ABH1" s="1" t="s">
        <v>734</v>
      </c>
      <c r="ABI1" s="1" t="s">
        <v>735</v>
      </c>
      <c r="ABJ1" s="1" t="s">
        <v>736</v>
      </c>
      <c r="ABK1" s="1" t="s">
        <v>737</v>
      </c>
      <c r="ABL1" s="1" t="s">
        <v>738</v>
      </c>
      <c r="ABM1" s="1" t="s">
        <v>739</v>
      </c>
      <c r="ABN1" s="1" t="s">
        <v>740</v>
      </c>
      <c r="ABO1" s="1" t="s">
        <v>741</v>
      </c>
      <c r="ABP1" s="1" t="s">
        <v>742</v>
      </c>
      <c r="ABQ1" s="1" t="s">
        <v>743</v>
      </c>
      <c r="ABR1" s="1" t="s">
        <v>744</v>
      </c>
      <c r="ABS1" s="1" t="s">
        <v>745</v>
      </c>
      <c r="ABT1" s="1" t="s">
        <v>746</v>
      </c>
      <c r="ABU1" s="1" t="s">
        <v>747</v>
      </c>
      <c r="ABV1" s="1" t="s">
        <v>748</v>
      </c>
      <c r="ABW1" s="1" t="s">
        <v>749</v>
      </c>
      <c r="ABX1" s="1" t="s">
        <v>750</v>
      </c>
      <c r="ABY1" s="1" t="s">
        <v>751</v>
      </c>
      <c r="ABZ1" s="1" t="s">
        <v>752</v>
      </c>
      <c r="ACA1" s="1" t="s">
        <v>753</v>
      </c>
      <c r="ACB1" s="1" t="s">
        <v>754</v>
      </c>
      <c r="ACC1" s="1" t="s">
        <v>755</v>
      </c>
      <c r="ACD1" s="1" t="s">
        <v>756</v>
      </c>
      <c r="ACE1" s="1" t="s">
        <v>757</v>
      </c>
      <c r="ACF1" s="1" t="s">
        <v>758</v>
      </c>
      <c r="ACG1" s="1" t="s">
        <v>759</v>
      </c>
      <c r="ACH1" s="1" t="s">
        <v>760</v>
      </c>
      <c r="ACI1" s="1" t="s">
        <v>761</v>
      </c>
      <c r="ACJ1" s="1" t="s">
        <v>762</v>
      </c>
      <c r="ACK1" s="1" t="s">
        <v>763</v>
      </c>
      <c r="ACL1" s="1" t="s">
        <v>764</v>
      </c>
      <c r="ACM1" s="1" t="s">
        <v>765</v>
      </c>
      <c r="ACN1" s="1" t="s">
        <v>766</v>
      </c>
      <c r="ACO1" s="1" t="s">
        <v>767</v>
      </c>
      <c r="ACP1" s="1" t="s">
        <v>768</v>
      </c>
      <c r="ACQ1" s="1" t="s">
        <v>769</v>
      </c>
      <c r="ACR1" s="1" t="s">
        <v>770</v>
      </c>
      <c r="ACS1" s="1" t="s">
        <v>771</v>
      </c>
      <c r="ACT1" s="1" t="s">
        <v>772</v>
      </c>
      <c r="ACU1" s="1" t="s">
        <v>773</v>
      </c>
      <c r="ACV1" s="1" t="s">
        <v>774</v>
      </c>
      <c r="ACW1" s="1" t="s">
        <v>775</v>
      </c>
      <c r="ACX1" s="1" t="s">
        <v>776</v>
      </c>
      <c r="ACY1" s="1" t="s">
        <v>777</v>
      </c>
      <c r="ACZ1" s="1" t="s">
        <v>778</v>
      </c>
      <c r="ADA1" s="1" t="s">
        <v>779</v>
      </c>
      <c r="ADB1" s="1" t="s">
        <v>780</v>
      </c>
      <c r="ADC1" s="1" t="s">
        <v>781</v>
      </c>
      <c r="ADD1" s="1" t="s">
        <v>782</v>
      </c>
      <c r="ADE1" s="1" t="s">
        <v>783</v>
      </c>
      <c r="ADF1" s="1" t="s">
        <v>784</v>
      </c>
      <c r="ADG1" s="1" t="s">
        <v>785</v>
      </c>
      <c r="ADH1" s="1" t="s">
        <v>786</v>
      </c>
      <c r="ADI1" s="1" t="s">
        <v>787</v>
      </c>
      <c r="ADJ1" s="1" t="s">
        <v>788</v>
      </c>
      <c r="ADK1" s="1" t="s">
        <v>789</v>
      </c>
      <c r="ADL1" s="1" t="s">
        <v>790</v>
      </c>
      <c r="ADM1" s="1" t="s">
        <v>791</v>
      </c>
      <c r="ADN1" s="1" t="s">
        <v>792</v>
      </c>
      <c r="ADO1" s="1" t="s">
        <v>793</v>
      </c>
      <c r="ADP1" s="1" t="s">
        <v>794</v>
      </c>
      <c r="ADQ1" s="1" t="s">
        <v>795</v>
      </c>
      <c r="ADR1" s="1" t="s">
        <v>796</v>
      </c>
      <c r="ADS1" s="1" t="s">
        <v>797</v>
      </c>
      <c r="ADT1" s="1" t="s">
        <v>798</v>
      </c>
      <c r="ADU1" s="1" t="s">
        <v>799</v>
      </c>
      <c r="ADV1" s="1" t="s">
        <v>800</v>
      </c>
      <c r="ADW1" s="1" t="s">
        <v>801</v>
      </c>
      <c r="ADX1" s="1" t="s">
        <v>802</v>
      </c>
      <c r="ADY1" s="1" t="s">
        <v>803</v>
      </c>
      <c r="ADZ1" s="1" t="s">
        <v>804</v>
      </c>
      <c r="AEA1" s="1" t="s">
        <v>805</v>
      </c>
      <c r="AEB1" s="1" t="s">
        <v>806</v>
      </c>
      <c r="AEC1" s="1" t="s">
        <v>807</v>
      </c>
      <c r="AED1" s="1" t="s">
        <v>808</v>
      </c>
      <c r="AEE1" s="1" t="s">
        <v>809</v>
      </c>
      <c r="AEF1" s="1" t="s">
        <v>810</v>
      </c>
      <c r="AEG1" s="1" t="s">
        <v>811</v>
      </c>
      <c r="AEH1" s="1" t="s">
        <v>812</v>
      </c>
      <c r="AEI1" s="1" t="s">
        <v>813</v>
      </c>
      <c r="AEJ1" s="1" t="s">
        <v>814</v>
      </c>
      <c r="AEK1" s="1" t="s">
        <v>815</v>
      </c>
      <c r="AEL1" s="1" t="s">
        <v>816</v>
      </c>
      <c r="AEM1" s="1" t="s">
        <v>817</v>
      </c>
      <c r="AEN1" s="1" t="s">
        <v>818</v>
      </c>
      <c r="AEO1" s="1" t="s">
        <v>819</v>
      </c>
      <c r="AEP1" s="1" t="s">
        <v>820</v>
      </c>
      <c r="AEQ1" s="1" t="s">
        <v>821</v>
      </c>
      <c r="AER1" s="1" t="s">
        <v>822</v>
      </c>
      <c r="AES1" s="1" t="s">
        <v>823</v>
      </c>
      <c r="AET1" s="1" t="s">
        <v>824</v>
      </c>
      <c r="AEU1" s="1" t="s">
        <v>825</v>
      </c>
      <c r="AEV1" s="1" t="s">
        <v>826</v>
      </c>
      <c r="AEW1" s="1" t="s">
        <v>827</v>
      </c>
      <c r="AEX1" s="1" t="s">
        <v>828</v>
      </c>
      <c r="AEY1" s="1" t="s">
        <v>829</v>
      </c>
      <c r="AEZ1" s="1" t="s">
        <v>830</v>
      </c>
      <c r="AFA1" s="1" t="s">
        <v>831</v>
      </c>
      <c r="AFB1" s="1" t="s">
        <v>832</v>
      </c>
      <c r="AFC1" s="1" t="s">
        <v>833</v>
      </c>
      <c r="AFD1" s="1" t="s">
        <v>834</v>
      </c>
      <c r="AFE1" s="1" t="s">
        <v>835</v>
      </c>
      <c r="AFF1" s="1" t="s">
        <v>836</v>
      </c>
      <c r="AFG1" s="1" t="s">
        <v>837</v>
      </c>
      <c r="AFH1" s="1" t="s">
        <v>838</v>
      </c>
      <c r="AFI1" s="1" t="s">
        <v>839</v>
      </c>
      <c r="AFJ1" s="1" t="s">
        <v>840</v>
      </c>
      <c r="AFK1" s="1" t="s">
        <v>841</v>
      </c>
      <c r="AFL1" s="1" t="s">
        <v>842</v>
      </c>
      <c r="AFM1" s="1" t="s">
        <v>843</v>
      </c>
      <c r="AFN1" s="1" t="s">
        <v>844</v>
      </c>
      <c r="AFO1" s="1" t="s">
        <v>845</v>
      </c>
      <c r="AFP1" s="1" t="s">
        <v>846</v>
      </c>
      <c r="AFQ1" s="1" t="s">
        <v>847</v>
      </c>
      <c r="AFR1" s="1" t="s">
        <v>848</v>
      </c>
      <c r="AFS1" s="1" t="s">
        <v>849</v>
      </c>
      <c r="AFT1" s="1" t="s">
        <v>850</v>
      </c>
      <c r="AFU1" s="1" t="s">
        <v>851</v>
      </c>
      <c r="AFV1" s="1" t="s">
        <v>852</v>
      </c>
      <c r="AFW1" s="1" t="s">
        <v>853</v>
      </c>
      <c r="AFX1" s="1" t="s">
        <v>854</v>
      </c>
      <c r="AFY1" s="1" t="s">
        <v>855</v>
      </c>
      <c r="AFZ1" s="1" t="s">
        <v>856</v>
      </c>
      <c r="AGA1" s="1" t="s">
        <v>857</v>
      </c>
      <c r="AGB1" s="1" t="s">
        <v>858</v>
      </c>
      <c r="AGC1" s="1" t="s">
        <v>859</v>
      </c>
      <c r="AGD1" s="1" t="s">
        <v>860</v>
      </c>
      <c r="AGE1" s="1" t="s">
        <v>861</v>
      </c>
      <c r="AGF1" s="1" t="s">
        <v>862</v>
      </c>
      <c r="AGG1" s="1" t="s">
        <v>863</v>
      </c>
      <c r="AGH1" s="1" t="s">
        <v>864</v>
      </c>
      <c r="AGI1" s="1" t="s">
        <v>865</v>
      </c>
      <c r="AGJ1" s="1" t="s">
        <v>866</v>
      </c>
      <c r="AGK1" s="1" t="s">
        <v>867</v>
      </c>
      <c r="AGL1" s="1" t="s">
        <v>868</v>
      </c>
      <c r="AGM1" s="1" t="s">
        <v>869</v>
      </c>
      <c r="AGN1" s="1" t="s">
        <v>870</v>
      </c>
      <c r="AGO1" s="1" t="s">
        <v>871</v>
      </c>
      <c r="AGP1" s="1" t="s">
        <v>872</v>
      </c>
      <c r="AGQ1" s="1" t="s">
        <v>873</v>
      </c>
      <c r="AGR1" s="1" t="s">
        <v>874</v>
      </c>
      <c r="AGS1" s="1" t="s">
        <v>875</v>
      </c>
      <c r="AGT1" s="1" t="s">
        <v>876</v>
      </c>
      <c r="AGU1" s="1" t="s">
        <v>877</v>
      </c>
      <c r="AGV1" s="1" t="s">
        <v>878</v>
      </c>
      <c r="AGW1" s="1" t="s">
        <v>879</v>
      </c>
      <c r="AGX1" s="1" t="s">
        <v>880</v>
      </c>
      <c r="AGY1" s="1" t="s">
        <v>881</v>
      </c>
      <c r="AGZ1" s="1" t="s">
        <v>882</v>
      </c>
      <c r="AHA1" s="1" t="s">
        <v>883</v>
      </c>
      <c r="AHB1" s="1" t="s">
        <v>884</v>
      </c>
      <c r="AHC1" s="1" t="s">
        <v>885</v>
      </c>
      <c r="AHD1" s="1" t="s">
        <v>886</v>
      </c>
      <c r="AHE1" s="1" t="s">
        <v>887</v>
      </c>
      <c r="AHF1" s="1" t="s">
        <v>888</v>
      </c>
      <c r="AHG1" s="1" t="s">
        <v>889</v>
      </c>
      <c r="AHH1" s="1" t="s">
        <v>890</v>
      </c>
      <c r="AHI1" s="1" t="s">
        <v>891</v>
      </c>
      <c r="AHJ1" s="1" t="s">
        <v>892</v>
      </c>
      <c r="AHK1" s="1" t="s">
        <v>893</v>
      </c>
      <c r="AHL1" s="1" t="s">
        <v>894</v>
      </c>
      <c r="AHM1" s="1" t="s">
        <v>895</v>
      </c>
      <c r="AHN1" s="1" t="s">
        <v>896</v>
      </c>
      <c r="AHO1" s="1" t="s">
        <v>897</v>
      </c>
      <c r="AHP1" s="1" t="s">
        <v>898</v>
      </c>
      <c r="AHQ1" s="1" t="s">
        <v>899</v>
      </c>
      <c r="AHR1" s="1" t="s">
        <v>900</v>
      </c>
      <c r="AHS1" s="1" t="s">
        <v>901</v>
      </c>
      <c r="AHT1" s="1" t="s">
        <v>902</v>
      </c>
      <c r="AHU1" s="1" t="s">
        <v>903</v>
      </c>
      <c r="AHV1" s="1" t="s">
        <v>904</v>
      </c>
      <c r="AHW1" s="1" t="s">
        <v>905</v>
      </c>
      <c r="AHX1" s="1" t="s">
        <v>906</v>
      </c>
      <c r="AHY1" s="1" t="s">
        <v>907</v>
      </c>
      <c r="AHZ1" s="1" t="s">
        <v>908</v>
      </c>
      <c r="AIA1" s="1" t="s">
        <v>909</v>
      </c>
      <c r="AIB1" s="1" t="s">
        <v>910</v>
      </c>
      <c r="AIC1" s="1" t="s">
        <v>911</v>
      </c>
      <c r="AID1" s="1" t="s">
        <v>912</v>
      </c>
      <c r="AIE1" s="1" t="s">
        <v>913</v>
      </c>
      <c r="AIF1" s="1" t="s">
        <v>914</v>
      </c>
      <c r="AIG1" s="1" t="s">
        <v>915</v>
      </c>
      <c r="AIH1" s="1" t="s">
        <v>916</v>
      </c>
      <c r="AII1" s="1" t="s">
        <v>917</v>
      </c>
      <c r="AIJ1" s="1" t="s">
        <v>918</v>
      </c>
      <c r="AIK1" s="1" t="s">
        <v>919</v>
      </c>
      <c r="AIL1" s="1" t="s">
        <v>920</v>
      </c>
      <c r="AIM1" s="1" t="s">
        <v>921</v>
      </c>
      <c r="AIN1" s="1" t="s">
        <v>922</v>
      </c>
      <c r="AIO1" s="1" t="s">
        <v>923</v>
      </c>
      <c r="AIP1" s="1" t="s">
        <v>924</v>
      </c>
      <c r="AIQ1" s="1" t="s">
        <v>925</v>
      </c>
      <c r="AIR1" s="1" t="s">
        <v>926</v>
      </c>
      <c r="AIS1" s="1" t="s">
        <v>927</v>
      </c>
      <c r="AIT1" s="1" t="s">
        <v>928</v>
      </c>
      <c r="AIU1" s="1" t="s">
        <v>929</v>
      </c>
      <c r="AIV1" s="1" t="s">
        <v>930</v>
      </c>
      <c r="AIW1" s="1" t="s">
        <v>931</v>
      </c>
      <c r="AIX1" s="1" t="s">
        <v>932</v>
      </c>
      <c r="AIY1" s="1" t="s">
        <v>933</v>
      </c>
      <c r="AIZ1" s="1" t="s">
        <v>934</v>
      </c>
      <c r="AJA1" s="1" t="s">
        <v>935</v>
      </c>
      <c r="AJB1" s="1" t="s">
        <v>936</v>
      </c>
      <c r="AJC1" s="1" t="s">
        <v>937</v>
      </c>
      <c r="AJD1" s="1" t="s">
        <v>938</v>
      </c>
      <c r="AJE1" s="1" t="s">
        <v>939</v>
      </c>
      <c r="AJF1" s="1" t="s">
        <v>940</v>
      </c>
      <c r="AJG1" s="1" t="s">
        <v>941</v>
      </c>
      <c r="AJH1" s="1" t="s">
        <v>942</v>
      </c>
      <c r="AJI1" s="1" t="s">
        <v>943</v>
      </c>
      <c r="AJJ1" s="1" t="s">
        <v>944</v>
      </c>
      <c r="AJK1" s="1" t="s">
        <v>945</v>
      </c>
      <c r="AJL1" s="1" t="s">
        <v>946</v>
      </c>
      <c r="AJM1" s="1" t="s">
        <v>947</v>
      </c>
      <c r="AJN1" s="1" t="s">
        <v>948</v>
      </c>
      <c r="AJO1" s="1" t="s">
        <v>949</v>
      </c>
      <c r="AJP1" s="1" t="s">
        <v>950</v>
      </c>
      <c r="AJQ1" s="1" t="s">
        <v>951</v>
      </c>
      <c r="AJR1" s="1" t="s">
        <v>952</v>
      </c>
      <c r="AJS1" s="1" t="s">
        <v>953</v>
      </c>
      <c r="AJT1" s="1" t="s">
        <v>954</v>
      </c>
      <c r="AJU1" s="1" t="s">
        <v>955</v>
      </c>
      <c r="AJV1" s="1" t="s">
        <v>956</v>
      </c>
      <c r="AJW1" s="1" t="s">
        <v>957</v>
      </c>
      <c r="AJX1" s="1" t="s">
        <v>958</v>
      </c>
      <c r="AJY1" s="1" t="s">
        <v>959</v>
      </c>
      <c r="AJZ1" s="1" t="s">
        <v>960</v>
      </c>
      <c r="AKA1" s="1" t="s">
        <v>961</v>
      </c>
      <c r="AKB1" s="1" t="s">
        <v>962</v>
      </c>
      <c r="AKC1" s="1" t="s">
        <v>963</v>
      </c>
      <c r="AKD1" s="1" t="s">
        <v>964</v>
      </c>
      <c r="AKE1" s="1" t="s">
        <v>965</v>
      </c>
      <c r="AKF1" s="1" t="s">
        <v>966</v>
      </c>
      <c r="AKG1" s="1" t="s">
        <v>967</v>
      </c>
      <c r="AKH1" s="1" t="s">
        <v>968</v>
      </c>
      <c r="AKI1" s="1" t="s">
        <v>969</v>
      </c>
      <c r="AKJ1" s="1" t="s">
        <v>970</v>
      </c>
      <c r="AKK1" s="1" t="s">
        <v>971</v>
      </c>
      <c r="AKL1" s="1" t="s">
        <v>972</v>
      </c>
      <c r="AKM1" s="1" t="s">
        <v>973</v>
      </c>
      <c r="AKN1" s="1" t="s">
        <v>974</v>
      </c>
      <c r="AKO1" s="1" t="s">
        <v>975</v>
      </c>
      <c r="AKP1" s="1" t="s">
        <v>976</v>
      </c>
      <c r="AKQ1" s="1" t="s">
        <v>977</v>
      </c>
      <c r="AKR1" s="1" t="s">
        <v>978</v>
      </c>
      <c r="AKS1" s="1" t="s">
        <v>979</v>
      </c>
      <c r="AKT1" s="1" t="s">
        <v>980</v>
      </c>
      <c r="AKU1" s="1" t="s">
        <v>981</v>
      </c>
      <c r="AKV1" s="1" t="s">
        <v>982</v>
      </c>
      <c r="AKW1" s="1" t="s">
        <v>983</v>
      </c>
      <c r="AKX1" s="1" t="s">
        <v>984</v>
      </c>
      <c r="AKY1" s="1" t="s">
        <v>985</v>
      </c>
      <c r="AKZ1" s="1" t="s">
        <v>986</v>
      </c>
      <c r="ALA1" s="1" t="s">
        <v>987</v>
      </c>
      <c r="ALB1" s="1" t="s">
        <v>988</v>
      </c>
      <c r="ALC1" s="1" t="s">
        <v>989</v>
      </c>
      <c r="ALD1" s="1" t="s">
        <v>990</v>
      </c>
      <c r="ALE1" s="1" t="s">
        <v>991</v>
      </c>
      <c r="ALF1" s="1" t="s">
        <v>992</v>
      </c>
      <c r="ALG1" s="1" t="s">
        <v>993</v>
      </c>
      <c r="ALH1" s="1" t="s">
        <v>994</v>
      </c>
      <c r="ALI1" s="1" t="s">
        <v>995</v>
      </c>
      <c r="ALJ1" s="1" t="s">
        <v>996</v>
      </c>
      <c r="ALK1" s="1" t="s">
        <v>997</v>
      </c>
      <c r="ALL1" s="1" t="s">
        <v>998</v>
      </c>
      <c r="ALM1" s="1" t="s">
        <v>999</v>
      </c>
      <c r="ALN1" s="1" t="s">
        <v>1000</v>
      </c>
      <c r="ALO1" s="1" t="s">
        <v>1001</v>
      </c>
      <c r="ALP1" s="1" t="s">
        <v>1002</v>
      </c>
      <c r="ALQ1" s="1" t="s">
        <v>1003</v>
      </c>
      <c r="ALR1" s="1" t="s">
        <v>1004</v>
      </c>
      <c r="ALS1" s="1" t="s">
        <v>1005</v>
      </c>
      <c r="ALT1" s="1" t="s">
        <v>1006</v>
      </c>
      <c r="ALU1" s="1" t="s">
        <v>1007</v>
      </c>
      <c r="ALV1" s="1" t="s">
        <v>1008</v>
      </c>
      <c r="ALW1" s="1" t="s">
        <v>1009</v>
      </c>
      <c r="ALX1" s="1" t="s">
        <v>1010</v>
      </c>
      <c r="ALY1" s="1" t="s">
        <v>1011</v>
      </c>
      <c r="ALZ1" s="1" t="s">
        <v>1012</v>
      </c>
      <c r="AMA1" s="1" t="s">
        <v>1013</v>
      </c>
      <c r="AMB1" s="1" t="s">
        <v>1014</v>
      </c>
      <c r="AMC1" s="1" t="s">
        <v>1015</v>
      </c>
      <c r="AMD1" s="1" t="s">
        <v>1016</v>
      </c>
      <c r="AME1" s="1" t="s">
        <v>1017</v>
      </c>
      <c r="AMF1" s="1" t="s">
        <v>1018</v>
      </c>
      <c r="AMG1" s="1" t="s">
        <v>1019</v>
      </c>
      <c r="AMH1" s="1" t="s">
        <v>1020</v>
      </c>
      <c r="AMI1" s="1" t="s">
        <v>1021</v>
      </c>
      <c r="AMJ1" s="1" t="s">
        <v>1022</v>
      </c>
      <c r="AMK1" s="1" t="s">
        <v>1023</v>
      </c>
      <c r="AML1" s="1" t="s">
        <v>1024</v>
      </c>
      <c r="AMM1" s="1" t="s">
        <v>1025</v>
      </c>
      <c r="AMN1" s="1" t="s">
        <v>1026</v>
      </c>
      <c r="AMO1" s="1" t="s">
        <v>1027</v>
      </c>
      <c r="AMP1" s="1" t="s">
        <v>1028</v>
      </c>
      <c r="AMQ1" s="1" t="s">
        <v>1029</v>
      </c>
      <c r="AMR1" s="1" t="s">
        <v>1030</v>
      </c>
      <c r="AMS1" s="1" t="s">
        <v>1031</v>
      </c>
      <c r="AMT1" s="1" t="s">
        <v>1032</v>
      </c>
      <c r="AMU1" s="1" t="s">
        <v>1033</v>
      </c>
      <c r="AMV1" s="1" t="s">
        <v>1034</v>
      </c>
      <c r="AMW1" s="1" t="s">
        <v>1035</v>
      </c>
      <c r="AMX1" s="1" t="s">
        <v>1036</v>
      </c>
      <c r="AMY1" s="1" t="s">
        <v>1037</v>
      </c>
      <c r="AMZ1" s="1" t="s">
        <v>1038</v>
      </c>
      <c r="ANA1" s="1" t="s">
        <v>1039</v>
      </c>
      <c r="ANB1" s="1" t="s">
        <v>1040</v>
      </c>
      <c r="ANC1" s="1" t="s">
        <v>1041</v>
      </c>
      <c r="AND1" s="1" t="s">
        <v>1042</v>
      </c>
      <c r="ANE1" s="1" t="s">
        <v>1043</v>
      </c>
      <c r="ANF1" s="1" t="s">
        <v>1044</v>
      </c>
      <c r="ANG1" s="1" t="s">
        <v>1045</v>
      </c>
      <c r="ANH1" s="1" t="s">
        <v>1046</v>
      </c>
      <c r="ANI1" s="1" t="s">
        <v>1047</v>
      </c>
      <c r="ANJ1" s="1" t="s">
        <v>1048</v>
      </c>
      <c r="ANK1" s="1" t="s">
        <v>1049</v>
      </c>
      <c r="ANL1" s="1" t="s">
        <v>1050</v>
      </c>
      <c r="ANM1" s="1" t="s">
        <v>1051</v>
      </c>
      <c r="ANN1" s="1" t="s">
        <v>1052</v>
      </c>
      <c r="ANO1" s="1" t="s">
        <v>1053</v>
      </c>
      <c r="ANP1" s="1" t="s">
        <v>1054</v>
      </c>
      <c r="ANQ1" s="1" t="s">
        <v>1055</v>
      </c>
      <c r="ANR1" s="1" t="s">
        <v>1056</v>
      </c>
      <c r="ANS1" s="1" t="s">
        <v>1057</v>
      </c>
      <c r="ANT1" s="1" t="s">
        <v>1058</v>
      </c>
      <c r="ANU1" s="1" t="s">
        <v>1059</v>
      </c>
      <c r="ANV1" s="1" t="s">
        <v>1060</v>
      </c>
      <c r="ANW1" s="1" t="s">
        <v>1061</v>
      </c>
      <c r="ANX1" s="1" t="s">
        <v>1062</v>
      </c>
      <c r="ANY1" s="1" t="s">
        <v>1063</v>
      </c>
      <c r="ANZ1" s="1" t="s">
        <v>1064</v>
      </c>
      <c r="AOA1" s="1" t="s">
        <v>1065</v>
      </c>
      <c r="AOB1" s="1" t="s">
        <v>1066</v>
      </c>
      <c r="AOC1" s="1" t="s">
        <v>1067</v>
      </c>
      <c r="AOD1" s="1" t="s">
        <v>1068</v>
      </c>
      <c r="AOE1" s="1" t="s">
        <v>1069</v>
      </c>
      <c r="AOF1" s="1" t="s">
        <v>1070</v>
      </c>
      <c r="AOG1" s="1" t="s">
        <v>1071</v>
      </c>
      <c r="AOH1" s="1" t="s">
        <v>1072</v>
      </c>
      <c r="AOI1" s="1" t="s">
        <v>1073</v>
      </c>
      <c r="AOJ1" s="1" t="s">
        <v>1074</v>
      </c>
      <c r="AOK1" s="1" t="s">
        <v>1075</v>
      </c>
      <c r="AOL1" s="1" t="s">
        <v>1076</v>
      </c>
      <c r="AOM1" s="1" t="s">
        <v>1077</v>
      </c>
      <c r="AON1" s="1" t="s">
        <v>1078</v>
      </c>
      <c r="AOO1" s="1" t="s">
        <v>1079</v>
      </c>
      <c r="AOP1" s="1" t="s">
        <v>1080</v>
      </c>
      <c r="AOQ1" s="1" t="s">
        <v>1081</v>
      </c>
      <c r="AOR1" s="1" t="s">
        <v>1082</v>
      </c>
      <c r="AOS1" s="1" t="s">
        <v>1083</v>
      </c>
      <c r="AOT1" s="1" t="s">
        <v>1084</v>
      </c>
      <c r="AOU1" s="1" t="s">
        <v>1085</v>
      </c>
      <c r="AOV1" s="1" t="s">
        <v>1086</v>
      </c>
      <c r="AOW1" s="1" t="s">
        <v>1087</v>
      </c>
      <c r="AOX1" s="1" t="s">
        <v>1088</v>
      </c>
      <c r="AOY1" s="1" t="s">
        <v>1089</v>
      </c>
      <c r="AOZ1" s="1" t="s">
        <v>1090</v>
      </c>
      <c r="APA1" s="1" t="s">
        <v>1091</v>
      </c>
      <c r="APB1" s="1" t="s">
        <v>1092</v>
      </c>
      <c r="APC1" s="1" t="s">
        <v>1093</v>
      </c>
      <c r="APD1" s="1" t="s">
        <v>1094</v>
      </c>
      <c r="APE1" s="1" t="s">
        <v>1095</v>
      </c>
      <c r="APF1" s="1" t="s">
        <v>1096</v>
      </c>
      <c r="APG1" s="1" t="s">
        <v>1097</v>
      </c>
      <c r="APH1" s="1" t="s">
        <v>1098</v>
      </c>
      <c r="API1" s="1" t="s">
        <v>1099</v>
      </c>
      <c r="APJ1" s="1" t="s">
        <v>1100</v>
      </c>
      <c r="APK1" s="1" t="s">
        <v>1101</v>
      </c>
      <c r="APL1" s="1" t="s">
        <v>1102</v>
      </c>
      <c r="APM1" s="1" t="s">
        <v>1103</v>
      </c>
      <c r="APN1" s="1" t="s">
        <v>1104</v>
      </c>
      <c r="APO1" s="1" t="s">
        <v>1105</v>
      </c>
      <c r="APP1" s="1" t="s">
        <v>1106</v>
      </c>
      <c r="APQ1" s="1" t="s">
        <v>1107</v>
      </c>
      <c r="APR1" s="1" t="s">
        <v>1108</v>
      </c>
      <c r="APS1" s="1" t="s">
        <v>1109</v>
      </c>
      <c r="APT1" s="1" t="s">
        <v>1110</v>
      </c>
      <c r="APU1" s="1" t="s">
        <v>1111</v>
      </c>
      <c r="APV1" s="1" t="s">
        <v>1112</v>
      </c>
      <c r="APW1" s="1" t="s">
        <v>1113</v>
      </c>
      <c r="APX1" s="1" t="s">
        <v>1114</v>
      </c>
      <c r="APY1" s="1" t="s">
        <v>1115</v>
      </c>
      <c r="APZ1" s="1" t="s">
        <v>1116</v>
      </c>
      <c r="AQA1" s="1" t="s">
        <v>1117</v>
      </c>
      <c r="AQB1" s="1" t="s">
        <v>1118</v>
      </c>
      <c r="AQC1" s="1" t="s">
        <v>1119</v>
      </c>
      <c r="AQD1" s="1" t="s">
        <v>1120</v>
      </c>
      <c r="AQE1" s="1" t="s">
        <v>1121</v>
      </c>
      <c r="AQF1" s="1" t="s">
        <v>1122</v>
      </c>
      <c r="AQG1" s="1" t="s">
        <v>1123</v>
      </c>
      <c r="AQH1" s="1" t="s">
        <v>1124</v>
      </c>
      <c r="AQI1" s="1" t="s">
        <v>1125</v>
      </c>
      <c r="AQJ1" s="1" t="s">
        <v>1126</v>
      </c>
      <c r="AQK1" s="1" t="s">
        <v>1127</v>
      </c>
      <c r="AQL1" s="1" t="s">
        <v>1128</v>
      </c>
      <c r="AQM1" s="1" t="s">
        <v>1129</v>
      </c>
      <c r="AQN1" s="1" t="s">
        <v>1130</v>
      </c>
      <c r="AQO1" s="1" t="s">
        <v>1131</v>
      </c>
      <c r="AQP1" s="1" t="s">
        <v>1132</v>
      </c>
      <c r="AQQ1" s="1" t="s">
        <v>1133</v>
      </c>
      <c r="AQR1" s="1" t="s">
        <v>1134</v>
      </c>
      <c r="AQS1" s="1" t="s">
        <v>1135</v>
      </c>
      <c r="AQT1" s="1" t="s">
        <v>1136</v>
      </c>
      <c r="AQU1" s="1" t="s">
        <v>1137</v>
      </c>
      <c r="AQV1" s="1" t="s">
        <v>1138</v>
      </c>
      <c r="AQW1" s="1" t="s">
        <v>1139</v>
      </c>
      <c r="AQX1" s="1" t="s">
        <v>1140</v>
      </c>
      <c r="AQY1" s="1" t="s">
        <v>1141</v>
      </c>
      <c r="AQZ1" s="1" t="s">
        <v>1142</v>
      </c>
      <c r="ARA1" s="1" t="s">
        <v>1143</v>
      </c>
      <c r="ARB1" s="1" t="s">
        <v>1144</v>
      </c>
      <c r="ARC1" s="1" t="s">
        <v>1145</v>
      </c>
      <c r="ARD1" s="1" t="s">
        <v>1146</v>
      </c>
      <c r="ARE1" s="1" t="s">
        <v>1147</v>
      </c>
      <c r="ARF1" s="1" t="s">
        <v>1148</v>
      </c>
      <c r="ARG1" s="1" t="s">
        <v>1149</v>
      </c>
      <c r="ARH1" s="1" t="s">
        <v>1150</v>
      </c>
      <c r="ARI1" s="1" t="s">
        <v>1151</v>
      </c>
      <c r="ARJ1" s="1" t="s">
        <v>1152</v>
      </c>
      <c r="ARK1" s="1" t="s">
        <v>1153</v>
      </c>
      <c r="ARL1" s="1" t="s">
        <v>1154</v>
      </c>
      <c r="ARM1" s="1" t="s">
        <v>1155</v>
      </c>
      <c r="ARN1" s="1" t="s">
        <v>1156</v>
      </c>
      <c r="ARO1" s="1" t="s">
        <v>1157</v>
      </c>
      <c r="ARP1" s="1" t="s">
        <v>1158</v>
      </c>
      <c r="ARQ1" s="1" t="s">
        <v>1159</v>
      </c>
      <c r="ARR1" s="1" t="s">
        <v>1160</v>
      </c>
      <c r="ARS1" s="1" t="s">
        <v>1161</v>
      </c>
      <c r="ART1" s="1" t="s">
        <v>1162</v>
      </c>
      <c r="ARU1" s="1" t="s">
        <v>1163</v>
      </c>
      <c r="ARV1" s="1" t="s">
        <v>1164</v>
      </c>
      <c r="ARW1" s="1" t="s">
        <v>1165</v>
      </c>
      <c r="ARX1" s="1" t="s">
        <v>1166</v>
      </c>
      <c r="ARY1" s="1" t="s">
        <v>1167</v>
      </c>
      <c r="ARZ1" s="1" t="s">
        <v>1168</v>
      </c>
      <c r="ASA1" s="1" t="s">
        <v>1169</v>
      </c>
      <c r="ASB1" s="1" t="s">
        <v>1170</v>
      </c>
      <c r="ASC1" s="1" t="s">
        <v>1171</v>
      </c>
      <c r="ASD1" s="1" t="s">
        <v>1172</v>
      </c>
      <c r="ASE1" s="1" t="s">
        <v>1173</v>
      </c>
      <c r="ASF1" s="1" t="s">
        <v>1174</v>
      </c>
      <c r="ASG1" s="1" t="s">
        <v>1175</v>
      </c>
      <c r="ASH1" s="1" t="s">
        <v>1176</v>
      </c>
      <c r="ASI1" s="1" t="s">
        <v>1177</v>
      </c>
      <c r="ASJ1" s="1" t="s">
        <v>1178</v>
      </c>
      <c r="ASK1" s="1" t="s">
        <v>1179</v>
      </c>
      <c r="ASL1" s="1" t="s">
        <v>1180</v>
      </c>
      <c r="ASM1" s="1" t="s">
        <v>1181</v>
      </c>
      <c r="ASN1" s="1" t="s">
        <v>1182</v>
      </c>
      <c r="ASO1" s="1" t="s">
        <v>1183</v>
      </c>
      <c r="ASP1" s="1" t="s">
        <v>1184</v>
      </c>
      <c r="ASQ1" s="1" t="s">
        <v>1185</v>
      </c>
      <c r="ASR1" s="1" t="s">
        <v>1186</v>
      </c>
      <c r="ASS1" s="1" t="s">
        <v>1187</v>
      </c>
      <c r="AST1" s="1" t="s">
        <v>1188</v>
      </c>
      <c r="ASU1" s="1" t="s">
        <v>1190</v>
      </c>
      <c r="ASV1" s="1" t="s">
        <v>1191</v>
      </c>
      <c r="ASW1" s="1" t="s">
        <v>1192</v>
      </c>
    </row>
    <row r="2" spans="1:1193" x14ac:dyDescent="0.3">
      <c r="A2" s="1" t="s">
        <v>1237</v>
      </c>
      <c r="B2" s="1" t="s">
        <v>1209</v>
      </c>
      <c r="C2" s="1" t="s">
        <v>1210</v>
      </c>
      <c r="D2" s="1" t="s">
        <v>1211</v>
      </c>
      <c r="E2" s="2">
        <v>356676102911101</v>
      </c>
      <c r="F2" s="1" t="s">
        <v>1211</v>
      </c>
      <c r="H2" s="1" t="s">
        <v>1193</v>
      </c>
      <c r="I2" s="1" t="s">
        <v>1194</v>
      </c>
      <c r="J2" s="1" t="s">
        <v>1194</v>
      </c>
      <c r="L2" s="1" t="s">
        <v>1212</v>
      </c>
      <c r="M2" s="1" t="s">
        <v>1213</v>
      </c>
      <c r="N2" s="2">
        <v>0</v>
      </c>
      <c r="O2" s="2">
        <v>0</v>
      </c>
      <c r="P2" s="2">
        <v>0</v>
      </c>
      <c r="Q2" s="2">
        <v>0</v>
      </c>
      <c r="R2" s="2">
        <v>1</v>
      </c>
      <c r="AH2" s="3"/>
      <c r="AJ2" s="4"/>
      <c r="DQ2" s="3"/>
      <c r="AIO2" s="1" t="s">
        <v>1214</v>
      </c>
      <c r="AIP2" s="2">
        <v>1</v>
      </c>
      <c r="AIQ2" s="2">
        <v>0</v>
      </c>
      <c r="AIR2" s="2">
        <v>1</v>
      </c>
      <c r="AIS2" s="2">
        <v>1</v>
      </c>
      <c r="AIT2" s="2">
        <v>1</v>
      </c>
      <c r="AIU2" s="2">
        <v>0</v>
      </c>
      <c r="AIV2" s="2">
        <v>1</v>
      </c>
      <c r="AIW2" s="2">
        <v>0</v>
      </c>
      <c r="AIY2" s="1" t="s">
        <v>1200</v>
      </c>
      <c r="AJI2" s="1" t="s">
        <v>2842</v>
      </c>
      <c r="AJJ2" s="2">
        <v>0</v>
      </c>
      <c r="AJK2" s="2">
        <v>1</v>
      </c>
      <c r="AJL2" s="2">
        <v>1</v>
      </c>
      <c r="AJM2" s="2">
        <v>0</v>
      </c>
      <c r="AJN2" s="2">
        <v>0</v>
      </c>
      <c r="AJO2" s="2">
        <v>0</v>
      </c>
      <c r="AJP2" s="2">
        <v>0</v>
      </c>
      <c r="AJQ2" s="1" t="s">
        <v>1215</v>
      </c>
      <c r="AJR2" s="2">
        <v>0</v>
      </c>
      <c r="AJS2" s="2">
        <v>1</v>
      </c>
      <c r="AJT2" s="2">
        <v>0</v>
      </c>
      <c r="AJU2" s="2">
        <v>0</v>
      </c>
      <c r="AJV2" s="2">
        <v>0</v>
      </c>
      <c r="AJX2" s="1" t="s">
        <v>1199</v>
      </c>
      <c r="AJY2" s="1" t="s">
        <v>1200</v>
      </c>
      <c r="AKF2" s="1" t="s">
        <v>1199</v>
      </c>
      <c r="AKP2" s="2">
        <v>150</v>
      </c>
      <c r="AKQ2" s="1" t="s">
        <v>1200</v>
      </c>
      <c r="AKR2" s="1" t="s">
        <v>1216</v>
      </c>
      <c r="ALD2" s="1" t="s">
        <v>1217</v>
      </c>
      <c r="ALE2" s="2">
        <v>1</v>
      </c>
      <c r="ALF2" s="2">
        <v>1</v>
      </c>
      <c r="ALG2" s="2">
        <v>0</v>
      </c>
      <c r="ALH2" s="2">
        <v>0</v>
      </c>
      <c r="ALI2" s="2">
        <v>0</v>
      </c>
      <c r="ALJ2" s="2">
        <v>0</v>
      </c>
      <c r="ALK2" s="2">
        <v>0</v>
      </c>
      <c r="ALL2" s="2">
        <v>0</v>
      </c>
      <c r="ALM2" s="2">
        <v>0</v>
      </c>
      <c r="ALN2" s="2">
        <v>1</v>
      </c>
      <c r="ALO2" s="3" t="s">
        <v>1218</v>
      </c>
      <c r="ALP2" s="1" t="s">
        <v>1199</v>
      </c>
      <c r="ALR2" s="1" t="s">
        <v>1219</v>
      </c>
      <c r="ALS2" s="2">
        <v>1</v>
      </c>
      <c r="ALT2" s="2">
        <v>1</v>
      </c>
      <c r="ALU2" s="2">
        <v>0</v>
      </c>
      <c r="ALV2" s="2">
        <v>0</v>
      </c>
      <c r="ALW2" s="2">
        <v>0</v>
      </c>
      <c r="ALX2" s="2">
        <v>1</v>
      </c>
      <c r="ALY2" s="2">
        <v>0</v>
      </c>
      <c r="ALZ2" s="2">
        <v>0</v>
      </c>
      <c r="AMA2" s="1" t="s">
        <v>1220</v>
      </c>
      <c r="AMB2" s="1" t="s">
        <v>1221</v>
      </c>
      <c r="AMD2" s="1" t="s">
        <v>1222</v>
      </c>
      <c r="AMG2" s="1" t="s">
        <v>1223</v>
      </c>
      <c r="AMH2" s="2">
        <v>1</v>
      </c>
      <c r="AMI2" s="2">
        <v>1</v>
      </c>
      <c r="AMJ2" s="2">
        <v>0</v>
      </c>
      <c r="AMK2" s="2">
        <v>0</v>
      </c>
      <c r="AML2" s="2">
        <v>0</v>
      </c>
      <c r="AMM2" s="2">
        <v>1</v>
      </c>
      <c r="AMN2" s="2">
        <v>0</v>
      </c>
      <c r="AMO2" s="2">
        <v>0</v>
      </c>
      <c r="AMQ2" s="1" t="s">
        <v>1221</v>
      </c>
      <c r="AMS2" s="1" t="s">
        <v>1222</v>
      </c>
      <c r="AMV2" s="1" t="s">
        <v>1197</v>
      </c>
      <c r="AMW2" s="3" t="s">
        <v>1224</v>
      </c>
      <c r="AMX2" s="1" t="s">
        <v>1200</v>
      </c>
      <c r="AMY2" s="1" t="s">
        <v>1216</v>
      </c>
      <c r="ANI2" s="1" t="s">
        <v>1225</v>
      </c>
      <c r="ANJ2" s="2">
        <v>0</v>
      </c>
      <c r="ANK2" s="2">
        <v>0</v>
      </c>
      <c r="ANL2" s="2">
        <v>0</v>
      </c>
      <c r="ANM2" s="2">
        <v>1</v>
      </c>
      <c r="ANN2" s="2">
        <v>1</v>
      </c>
      <c r="ANO2" s="2">
        <v>0</v>
      </c>
      <c r="ANP2" s="2">
        <v>0</v>
      </c>
      <c r="ANR2" s="1" t="s">
        <v>1200</v>
      </c>
      <c r="ANS2" s="1" t="s">
        <v>1226</v>
      </c>
      <c r="ANT2" s="2">
        <v>1</v>
      </c>
      <c r="ANU2" s="2">
        <v>0</v>
      </c>
      <c r="ANV2" s="2">
        <v>0</v>
      </c>
      <c r="ANW2" s="2">
        <v>0</v>
      </c>
      <c r="ANX2" s="2">
        <v>1</v>
      </c>
      <c r="ANY2" s="2">
        <v>0</v>
      </c>
      <c r="ANZ2" s="2">
        <v>0</v>
      </c>
      <c r="AOB2" s="1" t="s">
        <v>1227</v>
      </c>
      <c r="AOC2" s="2">
        <v>0</v>
      </c>
      <c r="AOD2" s="2">
        <v>0</v>
      </c>
      <c r="AOE2" s="2">
        <v>0</v>
      </c>
      <c r="AOF2" s="2">
        <v>1</v>
      </c>
      <c r="AOG2" s="2">
        <v>0</v>
      </c>
      <c r="AOH2" s="2">
        <v>0</v>
      </c>
      <c r="AOI2" s="2">
        <v>0</v>
      </c>
      <c r="AOJ2" s="2">
        <v>0</v>
      </c>
      <c r="AOK2" s="2">
        <v>1</v>
      </c>
      <c r="AOL2" s="3" t="s">
        <v>1228</v>
      </c>
      <c r="AOM2" s="1" t="s">
        <v>1229</v>
      </c>
      <c r="AON2" s="2">
        <v>1</v>
      </c>
      <c r="AOO2" s="2">
        <v>0</v>
      </c>
      <c r="AOP2" s="2">
        <v>0</v>
      </c>
      <c r="AOQ2" s="2">
        <v>0</v>
      </c>
      <c r="AOR2" s="2">
        <v>0</v>
      </c>
      <c r="AOS2" s="2">
        <v>0</v>
      </c>
      <c r="AOT2" s="2">
        <v>0</v>
      </c>
      <c r="AOV2" s="1" t="s">
        <v>1199</v>
      </c>
      <c r="APF2" s="1" t="s">
        <v>1200</v>
      </c>
      <c r="APG2" s="5"/>
      <c r="APH2" s="1" t="s">
        <v>1221</v>
      </c>
      <c r="API2" s="2">
        <v>0</v>
      </c>
      <c r="APJ2" s="2">
        <v>0</v>
      </c>
      <c r="APK2" s="2">
        <v>0</v>
      </c>
      <c r="APL2" s="2">
        <v>0</v>
      </c>
      <c r="APM2" s="2">
        <v>1</v>
      </c>
      <c r="APN2" s="2">
        <v>0</v>
      </c>
      <c r="APP2" s="1" t="s">
        <v>1200</v>
      </c>
      <c r="APQ2" s="1" t="s">
        <v>1230</v>
      </c>
      <c r="APR2" s="2">
        <v>0</v>
      </c>
      <c r="APS2" s="2">
        <v>0</v>
      </c>
      <c r="APT2" s="2">
        <v>0</v>
      </c>
      <c r="APU2" s="2">
        <v>0</v>
      </c>
      <c r="APV2" s="2">
        <v>1</v>
      </c>
      <c r="APX2" s="1" t="s">
        <v>1231</v>
      </c>
      <c r="APY2" s="2">
        <v>1</v>
      </c>
      <c r="APZ2" s="2">
        <v>0</v>
      </c>
      <c r="AQA2" s="2">
        <v>0</v>
      </c>
      <c r="AQB2" s="2">
        <v>0</v>
      </c>
      <c r="AQC2" s="2">
        <v>0</v>
      </c>
      <c r="AQD2" s="2">
        <v>0</v>
      </c>
      <c r="AQE2" s="2">
        <v>0</v>
      </c>
      <c r="AQF2" s="2">
        <v>0</v>
      </c>
      <c r="AQG2" s="2">
        <v>0</v>
      </c>
      <c r="AQH2" s="2">
        <v>0</v>
      </c>
      <c r="AQI2" s="2">
        <v>0</v>
      </c>
      <c r="AQJ2" s="2">
        <v>1</v>
      </c>
      <c r="AQK2" s="3" t="s">
        <v>1232</v>
      </c>
      <c r="AQL2" s="1" t="s">
        <v>1233</v>
      </c>
      <c r="AQM2" s="2">
        <v>0</v>
      </c>
      <c r="AQN2" s="2">
        <v>1</v>
      </c>
      <c r="AQO2" s="2">
        <v>0</v>
      </c>
      <c r="AQP2" s="2">
        <v>1</v>
      </c>
      <c r="AQQ2" s="2">
        <v>0</v>
      </c>
      <c r="AQR2" s="2">
        <v>0</v>
      </c>
      <c r="AQS2" s="2">
        <v>0</v>
      </c>
      <c r="AQT2" s="2">
        <v>0</v>
      </c>
      <c r="AQU2" s="2">
        <v>0</v>
      </c>
      <c r="AQV2" s="2">
        <v>0</v>
      </c>
      <c r="AQW2" s="2">
        <v>0</v>
      </c>
      <c r="AQX2" s="2">
        <v>0</v>
      </c>
      <c r="AQY2" s="2">
        <v>0</v>
      </c>
      <c r="AQZ2" s="2">
        <v>1</v>
      </c>
      <c r="ARA2" s="2">
        <v>0</v>
      </c>
      <c r="ARB2" s="2">
        <v>0</v>
      </c>
      <c r="ARC2" s="2">
        <v>1</v>
      </c>
      <c r="ARD2" s="3" t="s">
        <v>1234</v>
      </c>
      <c r="ARE2" s="1" t="s">
        <v>1199</v>
      </c>
      <c r="ASI2" s="1" t="s">
        <v>1235</v>
      </c>
      <c r="ASJ2" s="2">
        <v>0</v>
      </c>
      <c r="ASK2" s="2">
        <v>0</v>
      </c>
      <c r="ASL2" s="2">
        <v>1</v>
      </c>
      <c r="ASM2" s="2">
        <v>0</v>
      </c>
      <c r="ASN2" s="2">
        <v>0</v>
      </c>
      <c r="ASO2" s="2">
        <v>0</v>
      </c>
      <c r="ASP2" s="2">
        <v>0</v>
      </c>
      <c r="ASQ2" s="2">
        <v>0</v>
      </c>
      <c r="ASR2" s="2">
        <v>1</v>
      </c>
      <c r="ASS2" s="3" t="s">
        <v>1236</v>
      </c>
      <c r="AST2" s="1">
        <v>105471219</v>
      </c>
      <c r="ASU2" s="1" t="s">
        <v>1238</v>
      </c>
      <c r="ASW2" s="1">
        <v>2</v>
      </c>
    </row>
    <row r="3" spans="1:1193" x14ac:dyDescent="0.3">
      <c r="A3" s="1" t="s">
        <v>1254</v>
      </c>
      <c r="B3" s="1" t="s">
        <v>1239</v>
      </c>
      <c r="C3" s="1" t="s">
        <v>1240</v>
      </c>
      <c r="D3" s="1" t="s">
        <v>1241</v>
      </c>
      <c r="E3" s="2">
        <v>356676101957824</v>
      </c>
      <c r="F3" s="1" t="s">
        <v>1241</v>
      </c>
      <c r="H3" s="1" t="s">
        <v>1193</v>
      </c>
      <c r="I3" s="1" t="s">
        <v>1194</v>
      </c>
      <c r="J3" s="1" t="s">
        <v>1194</v>
      </c>
      <c r="L3" s="1" t="s">
        <v>1242</v>
      </c>
      <c r="M3" s="1" t="s">
        <v>1213</v>
      </c>
      <c r="N3" s="2">
        <v>0</v>
      </c>
      <c r="O3" s="2">
        <v>0</v>
      </c>
      <c r="P3" s="2">
        <v>0</v>
      </c>
      <c r="Q3" s="2">
        <v>0</v>
      </c>
      <c r="R3" s="2">
        <v>1</v>
      </c>
      <c r="AH3" s="3"/>
      <c r="AJ3" s="4"/>
      <c r="DQ3" s="3"/>
      <c r="ABL3" s="3"/>
      <c r="AIO3" s="1" t="s">
        <v>1243</v>
      </c>
      <c r="AIP3" s="2">
        <v>1</v>
      </c>
      <c r="AIQ3" s="2">
        <v>1</v>
      </c>
      <c r="AIR3" s="2">
        <v>1</v>
      </c>
      <c r="AIS3" s="2">
        <v>0</v>
      </c>
      <c r="AIT3" s="2">
        <v>1</v>
      </c>
      <c r="AIU3" s="2">
        <v>0</v>
      </c>
      <c r="AIV3" s="2">
        <v>1</v>
      </c>
      <c r="AIW3" s="2">
        <v>0</v>
      </c>
      <c r="AIY3" s="1" t="s">
        <v>1200</v>
      </c>
      <c r="AJI3" s="1" t="s">
        <v>1244</v>
      </c>
      <c r="AJJ3" s="2">
        <v>1</v>
      </c>
      <c r="AJK3" s="2">
        <v>1</v>
      </c>
      <c r="AJL3" s="2">
        <v>1</v>
      </c>
      <c r="AJM3" s="2">
        <v>1</v>
      </c>
      <c r="AJN3" s="2">
        <v>1</v>
      </c>
      <c r="AJO3" s="2">
        <v>1</v>
      </c>
      <c r="AJP3" s="2">
        <v>1</v>
      </c>
      <c r="AJQ3" s="1" t="s">
        <v>1215</v>
      </c>
      <c r="AJR3" s="2">
        <v>0</v>
      </c>
      <c r="AJS3" s="2">
        <v>1</v>
      </c>
      <c r="AJT3" s="2">
        <v>0</v>
      </c>
      <c r="AJU3" s="2">
        <v>0</v>
      </c>
      <c r="AJV3" s="2">
        <v>0</v>
      </c>
      <c r="AJX3" s="1" t="s">
        <v>1199</v>
      </c>
      <c r="AJY3" s="1" t="s">
        <v>1200</v>
      </c>
      <c r="AKF3" s="1" t="s">
        <v>1199</v>
      </c>
      <c r="AKP3" s="2">
        <v>25</v>
      </c>
      <c r="AKQ3" s="1" t="s">
        <v>1200</v>
      </c>
      <c r="AKR3" s="1" t="s">
        <v>1245</v>
      </c>
      <c r="ALD3" s="1" t="s">
        <v>1246</v>
      </c>
      <c r="ALE3" s="2">
        <v>0</v>
      </c>
      <c r="ALF3" s="2">
        <v>0</v>
      </c>
      <c r="ALG3" s="2">
        <v>1</v>
      </c>
      <c r="ALH3" s="2">
        <v>0</v>
      </c>
      <c r="ALI3" s="2">
        <v>0</v>
      </c>
      <c r="ALJ3" s="2">
        <v>0</v>
      </c>
      <c r="ALK3" s="2">
        <v>0</v>
      </c>
      <c r="ALL3" s="2">
        <v>1</v>
      </c>
      <c r="ALM3" s="2">
        <v>0</v>
      </c>
      <c r="ALN3" s="2">
        <v>0</v>
      </c>
      <c r="ALP3" s="1" t="s">
        <v>1199</v>
      </c>
      <c r="ALR3" s="1" t="s">
        <v>1247</v>
      </c>
      <c r="ALS3" s="2">
        <v>0</v>
      </c>
      <c r="ALT3" s="2">
        <v>1</v>
      </c>
      <c r="ALU3" s="2">
        <v>0</v>
      </c>
      <c r="ALV3" s="2">
        <v>0</v>
      </c>
      <c r="ALW3" s="2">
        <v>0</v>
      </c>
      <c r="ALX3" s="2">
        <v>1</v>
      </c>
      <c r="ALY3" s="2">
        <v>0</v>
      </c>
      <c r="ALZ3" s="2">
        <v>0</v>
      </c>
      <c r="AMB3" s="1" t="s">
        <v>1248</v>
      </c>
      <c r="AMD3" s="1" t="s">
        <v>1249</v>
      </c>
      <c r="AMG3" s="1" t="s">
        <v>1247</v>
      </c>
      <c r="AMH3" s="2">
        <v>0</v>
      </c>
      <c r="AMI3" s="2">
        <v>1</v>
      </c>
      <c r="AMJ3" s="2">
        <v>0</v>
      </c>
      <c r="AMK3" s="2">
        <v>0</v>
      </c>
      <c r="AML3" s="2">
        <v>0</v>
      </c>
      <c r="AMM3" s="2">
        <v>1</v>
      </c>
      <c r="AMN3" s="2">
        <v>0</v>
      </c>
      <c r="AMO3" s="2">
        <v>0</v>
      </c>
      <c r="AMQ3" s="1" t="s">
        <v>1221</v>
      </c>
      <c r="AMS3" s="1" t="s">
        <v>1222</v>
      </c>
      <c r="AMV3" s="1" t="s">
        <v>1250</v>
      </c>
      <c r="AMX3" s="1" t="s">
        <v>1199</v>
      </c>
      <c r="ANR3" s="1" t="s">
        <v>1200</v>
      </c>
      <c r="ANS3" s="1" t="s">
        <v>1229</v>
      </c>
      <c r="ANT3" s="2">
        <v>1</v>
      </c>
      <c r="ANU3" s="2">
        <v>0</v>
      </c>
      <c r="ANV3" s="2">
        <v>0</v>
      </c>
      <c r="ANW3" s="2">
        <v>0</v>
      </c>
      <c r="ANX3" s="2">
        <v>0</v>
      </c>
      <c r="ANY3" s="2">
        <v>0</v>
      </c>
      <c r="ANZ3" s="2">
        <v>0</v>
      </c>
      <c r="AOB3" s="1" t="s">
        <v>1229</v>
      </c>
      <c r="AOC3" s="2">
        <v>0</v>
      </c>
      <c r="AOD3" s="2">
        <v>1</v>
      </c>
      <c r="AOE3" s="2">
        <v>0</v>
      </c>
      <c r="AOF3" s="2">
        <v>0</v>
      </c>
      <c r="AOG3" s="2">
        <v>0</v>
      </c>
      <c r="AOH3" s="2">
        <v>0</v>
      </c>
      <c r="AOI3" s="2">
        <v>0</v>
      </c>
      <c r="AOJ3" s="2">
        <v>0</v>
      </c>
      <c r="AOK3" s="2">
        <v>0</v>
      </c>
      <c r="AOM3" s="1" t="s">
        <v>1229</v>
      </c>
      <c r="AON3" s="2">
        <v>1</v>
      </c>
      <c r="AOO3" s="2">
        <v>0</v>
      </c>
      <c r="AOP3" s="2">
        <v>0</v>
      </c>
      <c r="AOQ3" s="2">
        <v>0</v>
      </c>
      <c r="AOR3" s="2">
        <v>0</v>
      </c>
      <c r="AOS3" s="2">
        <v>0</v>
      </c>
      <c r="AOT3" s="2">
        <v>0</v>
      </c>
      <c r="AOV3" s="1" t="s">
        <v>1199</v>
      </c>
      <c r="APF3" s="1" t="s">
        <v>1200</v>
      </c>
      <c r="APG3" s="2">
        <v>100</v>
      </c>
      <c r="APH3" s="1" t="s">
        <v>1197</v>
      </c>
      <c r="API3" s="2">
        <v>0</v>
      </c>
      <c r="APJ3" s="2">
        <v>0</v>
      </c>
      <c r="APK3" s="2">
        <v>0</v>
      </c>
      <c r="APL3" s="2">
        <v>0</v>
      </c>
      <c r="APM3" s="2">
        <v>0</v>
      </c>
      <c r="APN3" s="2">
        <v>1</v>
      </c>
      <c r="APO3" s="1" t="s">
        <v>1251</v>
      </c>
      <c r="APP3" s="1" t="s">
        <v>1200</v>
      </c>
      <c r="APQ3" s="1" t="s">
        <v>1230</v>
      </c>
      <c r="APR3" s="2">
        <v>0</v>
      </c>
      <c r="APS3" s="2">
        <v>0</v>
      </c>
      <c r="APT3" s="2">
        <v>0</v>
      </c>
      <c r="APU3" s="2">
        <v>0</v>
      </c>
      <c r="APV3" s="2">
        <v>1</v>
      </c>
      <c r="APX3" s="1" t="s">
        <v>1230</v>
      </c>
      <c r="APY3" s="2">
        <v>0</v>
      </c>
      <c r="APZ3" s="2">
        <v>0</v>
      </c>
      <c r="AQA3" s="2">
        <v>0</v>
      </c>
      <c r="AQB3" s="2">
        <v>0</v>
      </c>
      <c r="AQC3" s="2">
        <v>0</v>
      </c>
      <c r="AQD3" s="2">
        <v>0</v>
      </c>
      <c r="AQE3" s="2">
        <v>0</v>
      </c>
      <c r="AQF3" s="2">
        <v>0</v>
      </c>
      <c r="AQG3" s="2">
        <v>0</v>
      </c>
      <c r="AQH3" s="2">
        <v>1</v>
      </c>
      <c r="AQI3" s="2">
        <v>0</v>
      </c>
      <c r="AQJ3" s="2">
        <v>0</v>
      </c>
      <c r="AQL3" s="1" t="s">
        <v>1252</v>
      </c>
      <c r="AQM3" s="2">
        <v>1</v>
      </c>
      <c r="AQN3" s="2">
        <v>1</v>
      </c>
      <c r="AQO3" s="2">
        <v>0</v>
      </c>
      <c r="AQP3" s="2">
        <v>1</v>
      </c>
      <c r="AQQ3" s="2">
        <v>0</v>
      </c>
      <c r="AQR3" s="2">
        <v>0</v>
      </c>
      <c r="AQS3" s="2">
        <v>0</v>
      </c>
      <c r="AQT3" s="2">
        <v>0</v>
      </c>
      <c r="AQU3" s="2">
        <v>0</v>
      </c>
      <c r="AQV3" s="2">
        <v>0</v>
      </c>
      <c r="AQW3" s="2">
        <v>0</v>
      </c>
      <c r="AQX3" s="2">
        <v>1</v>
      </c>
      <c r="AQY3" s="2">
        <v>0</v>
      </c>
      <c r="AQZ3" s="2">
        <v>0</v>
      </c>
      <c r="ARA3" s="2">
        <v>0</v>
      </c>
      <c r="ARB3" s="2">
        <v>0</v>
      </c>
      <c r="ARC3" s="2">
        <v>0</v>
      </c>
      <c r="ARE3" s="1" t="s">
        <v>1199</v>
      </c>
      <c r="ASI3" s="1" t="s">
        <v>1235</v>
      </c>
      <c r="ASJ3" s="2">
        <v>0</v>
      </c>
      <c r="ASK3" s="2">
        <v>0</v>
      </c>
      <c r="ASL3" s="2">
        <v>1</v>
      </c>
      <c r="ASM3" s="2">
        <v>0</v>
      </c>
      <c r="ASN3" s="2">
        <v>0</v>
      </c>
      <c r="ASO3" s="2">
        <v>0</v>
      </c>
      <c r="ASP3" s="2">
        <v>0</v>
      </c>
      <c r="ASQ3" s="2">
        <v>0</v>
      </c>
      <c r="ASR3" s="2">
        <v>1</v>
      </c>
      <c r="ASS3" s="3" t="s">
        <v>1253</v>
      </c>
      <c r="AST3" s="1">
        <v>105471354</v>
      </c>
      <c r="ASU3" s="1" t="s">
        <v>1255</v>
      </c>
      <c r="ASW3" s="1">
        <v>3</v>
      </c>
    </row>
    <row r="4" spans="1:1193" x14ac:dyDescent="0.3">
      <c r="A4" s="1" t="s">
        <v>1266</v>
      </c>
      <c r="B4" s="1" t="s">
        <v>1256</v>
      </c>
      <c r="C4" s="1" t="s">
        <v>1257</v>
      </c>
      <c r="D4" s="1" t="s">
        <v>1241</v>
      </c>
      <c r="E4" s="2">
        <v>356676101957824</v>
      </c>
      <c r="F4" s="1" t="s">
        <v>1241</v>
      </c>
      <c r="H4" s="1" t="s">
        <v>1193</v>
      </c>
      <c r="I4" s="1" t="s">
        <v>1194</v>
      </c>
      <c r="J4" s="1" t="s">
        <v>1194</v>
      </c>
      <c r="L4" s="1" t="s">
        <v>1242</v>
      </c>
      <c r="M4" s="1" t="s">
        <v>1258</v>
      </c>
      <c r="N4" s="2">
        <v>0</v>
      </c>
      <c r="O4" s="2">
        <v>1</v>
      </c>
      <c r="P4" s="2">
        <v>0</v>
      </c>
      <c r="Q4" s="2">
        <v>0</v>
      </c>
      <c r="R4" s="2">
        <v>0</v>
      </c>
      <c r="AH4" s="3"/>
      <c r="AJ4" s="4"/>
      <c r="DQ4" s="3"/>
      <c r="GQ4" s="1" t="s">
        <v>1259</v>
      </c>
      <c r="GS4" s="1" t="s">
        <v>1260</v>
      </c>
      <c r="GU4" s="1" t="s">
        <v>1199</v>
      </c>
      <c r="GV4" s="1" t="s">
        <v>1261</v>
      </c>
      <c r="GW4" s="2">
        <v>0</v>
      </c>
      <c r="GX4" s="2">
        <v>0</v>
      </c>
      <c r="GY4" s="2">
        <v>1</v>
      </c>
      <c r="GZ4" s="2">
        <v>0</v>
      </c>
      <c r="HA4" s="2">
        <v>0</v>
      </c>
      <c r="HB4" s="2">
        <v>0</v>
      </c>
      <c r="HC4" s="2">
        <v>0</v>
      </c>
      <c r="HD4" s="2">
        <v>0</v>
      </c>
      <c r="HE4" s="2">
        <v>0</v>
      </c>
      <c r="HH4" s="1" t="s">
        <v>1200</v>
      </c>
      <c r="HI4" s="2">
        <v>1</v>
      </c>
      <c r="HJ4" s="2">
        <v>1</v>
      </c>
      <c r="HK4" s="1" t="s">
        <v>1199</v>
      </c>
      <c r="HL4" s="1" t="s">
        <v>1200</v>
      </c>
      <c r="HO4" s="1" t="s">
        <v>1199</v>
      </c>
      <c r="HP4" s="2">
        <v>100</v>
      </c>
      <c r="HQ4" s="1" t="s">
        <v>1199</v>
      </c>
      <c r="HR4" s="1" t="s">
        <v>1262</v>
      </c>
      <c r="HT4" s="1" t="s">
        <v>1199</v>
      </c>
      <c r="IO4" s="1" t="s">
        <v>1229</v>
      </c>
      <c r="IP4" s="2">
        <v>0</v>
      </c>
      <c r="IQ4" s="2">
        <v>1</v>
      </c>
      <c r="IR4" s="2">
        <v>0</v>
      </c>
      <c r="IS4" s="2">
        <v>0</v>
      </c>
      <c r="IT4" s="2">
        <v>0</v>
      </c>
      <c r="IU4" s="2">
        <v>0</v>
      </c>
      <c r="IV4" s="2">
        <v>0</v>
      </c>
      <c r="IW4" s="2">
        <v>0</v>
      </c>
      <c r="IX4" s="2">
        <v>0</v>
      </c>
      <c r="IZ4" s="1" t="s">
        <v>1199</v>
      </c>
      <c r="JA4" s="1" t="s">
        <v>1199</v>
      </c>
      <c r="JZ4" s="2"/>
      <c r="KA4" s="2"/>
      <c r="KB4" s="2"/>
      <c r="KC4" s="2"/>
      <c r="KD4" s="2"/>
      <c r="KE4" s="2"/>
      <c r="KF4" s="2"/>
      <c r="KG4" s="2"/>
      <c r="KI4" s="1" t="s">
        <v>1199</v>
      </c>
      <c r="KR4" s="1" t="s">
        <v>1263</v>
      </c>
      <c r="KS4" s="2">
        <v>0</v>
      </c>
      <c r="KT4" s="2">
        <v>1</v>
      </c>
      <c r="KU4" s="2">
        <v>0</v>
      </c>
      <c r="KV4" s="2">
        <v>0</v>
      </c>
      <c r="KW4" s="2">
        <v>0</v>
      </c>
      <c r="KY4" s="1" t="s">
        <v>1264</v>
      </c>
      <c r="KZ4" s="2">
        <v>1</v>
      </c>
      <c r="LA4" s="2">
        <v>1</v>
      </c>
      <c r="LB4" s="2">
        <v>0</v>
      </c>
      <c r="LC4" s="2">
        <v>0</v>
      </c>
      <c r="LD4" s="2">
        <v>0</v>
      </c>
      <c r="LE4" s="2">
        <v>0</v>
      </c>
      <c r="LF4" s="2">
        <v>0</v>
      </c>
      <c r="LG4" s="2">
        <v>0</v>
      </c>
      <c r="LH4" s="2">
        <v>0</v>
      </c>
      <c r="LI4" s="2">
        <v>0</v>
      </c>
      <c r="LJ4" s="2">
        <v>0</v>
      </c>
      <c r="LK4" s="2">
        <v>0</v>
      </c>
      <c r="LM4" s="1" t="s">
        <v>1229</v>
      </c>
      <c r="LN4" s="2">
        <v>1</v>
      </c>
      <c r="LO4" s="2">
        <v>0</v>
      </c>
      <c r="LP4" s="2">
        <v>0</v>
      </c>
      <c r="LQ4" s="2">
        <v>0</v>
      </c>
      <c r="LR4" s="2">
        <v>0</v>
      </c>
      <c r="LS4" s="2">
        <v>0</v>
      </c>
      <c r="LT4" s="2">
        <v>0</v>
      </c>
      <c r="LU4" s="2">
        <v>0</v>
      </c>
      <c r="LV4" s="2">
        <v>0</v>
      </c>
      <c r="LW4" s="2">
        <v>0</v>
      </c>
      <c r="LX4" s="2">
        <v>0</v>
      </c>
      <c r="LY4" s="2">
        <v>0</v>
      </c>
      <c r="MA4" s="1" t="s">
        <v>1199</v>
      </c>
      <c r="NH4" s="1" t="s">
        <v>1265</v>
      </c>
      <c r="NI4" s="2">
        <v>0</v>
      </c>
      <c r="NJ4" s="2">
        <v>0</v>
      </c>
      <c r="NK4" s="2">
        <v>0</v>
      </c>
      <c r="NL4" s="2">
        <v>0</v>
      </c>
      <c r="NM4" s="2">
        <v>0</v>
      </c>
      <c r="NN4" s="2">
        <v>1</v>
      </c>
      <c r="NO4" s="2">
        <v>0</v>
      </c>
      <c r="NP4" s="2">
        <v>1</v>
      </c>
      <c r="NQ4" s="2">
        <v>0</v>
      </c>
      <c r="NR4" s="2">
        <v>0</v>
      </c>
      <c r="NS4" s="2">
        <v>1</v>
      </c>
      <c r="NT4" s="2">
        <v>0</v>
      </c>
      <c r="NU4" s="2">
        <v>0</v>
      </c>
      <c r="ABL4" s="3"/>
      <c r="AFR4" s="3"/>
      <c r="ASS4" s="3"/>
      <c r="AST4" s="1">
        <v>105471382</v>
      </c>
      <c r="ASU4" s="1" t="s">
        <v>1267</v>
      </c>
      <c r="ASW4" s="1">
        <v>4</v>
      </c>
    </row>
    <row r="5" spans="1:1193" x14ac:dyDescent="0.3">
      <c r="A5" s="1" t="s">
        <v>1287</v>
      </c>
      <c r="B5" s="1" t="s">
        <v>1268</v>
      </c>
      <c r="C5" s="1" t="s">
        <v>1269</v>
      </c>
      <c r="D5" s="1" t="s">
        <v>1241</v>
      </c>
      <c r="E5" s="2">
        <v>356676101957824</v>
      </c>
      <c r="F5" s="1" t="s">
        <v>1241</v>
      </c>
      <c r="H5" s="1" t="s">
        <v>1193</v>
      </c>
      <c r="I5" s="1" t="s">
        <v>1194</v>
      </c>
      <c r="J5" s="1" t="s">
        <v>1194</v>
      </c>
      <c r="L5" s="1" t="s">
        <v>1270</v>
      </c>
      <c r="M5" s="1" t="s">
        <v>1271</v>
      </c>
      <c r="N5" s="2">
        <v>0</v>
      </c>
      <c r="O5" s="2">
        <v>0</v>
      </c>
      <c r="P5" s="2">
        <v>1</v>
      </c>
      <c r="Q5" s="2">
        <v>0</v>
      </c>
      <c r="R5" s="2">
        <v>0</v>
      </c>
      <c r="AH5" s="3"/>
      <c r="AJ5" s="4"/>
      <c r="DQ5" s="3"/>
      <c r="YO5" s="1" t="s">
        <v>1272</v>
      </c>
      <c r="YQ5" s="1" t="s">
        <v>1273</v>
      </c>
      <c r="YS5" s="1" t="s">
        <v>1274</v>
      </c>
      <c r="YT5" s="2">
        <v>1</v>
      </c>
      <c r="YU5" s="2">
        <v>0</v>
      </c>
      <c r="YV5" s="2">
        <v>0</v>
      </c>
      <c r="YW5" s="2">
        <v>0</v>
      </c>
      <c r="YX5" s="2">
        <v>0</v>
      </c>
      <c r="YY5" s="3"/>
      <c r="YZ5" s="1" t="s">
        <v>1229</v>
      </c>
      <c r="ZA5" s="2">
        <v>0</v>
      </c>
      <c r="ZB5" s="2">
        <v>1</v>
      </c>
      <c r="ZC5" s="2">
        <v>0</v>
      </c>
      <c r="ZD5" s="2">
        <v>0</v>
      </c>
      <c r="ZE5" s="2">
        <v>0</v>
      </c>
      <c r="ZF5" s="2">
        <v>0</v>
      </c>
      <c r="ZG5" s="2">
        <v>0</v>
      </c>
      <c r="ZH5" s="2">
        <v>0</v>
      </c>
      <c r="ZI5" s="2">
        <v>0</v>
      </c>
      <c r="ZJ5" s="3"/>
      <c r="ZK5" s="2">
        <v>1954</v>
      </c>
      <c r="ZL5" s="1" t="s">
        <v>1200</v>
      </c>
      <c r="ZM5" s="1" t="s">
        <v>1275</v>
      </c>
      <c r="ZN5" s="2">
        <v>1</v>
      </c>
      <c r="ZO5" s="2">
        <v>1</v>
      </c>
      <c r="ZP5" s="2">
        <v>0</v>
      </c>
      <c r="ZQ5" s="2">
        <v>0</v>
      </c>
      <c r="ZR5" s="2">
        <v>0</v>
      </c>
      <c r="ZS5" s="2">
        <v>0</v>
      </c>
      <c r="ZT5" s="2">
        <v>0</v>
      </c>
      <c r="ZV5" s="2">
        <v>7</v>
      </c>
      <c r="ZW5" s="1" t="s">
        <v>1199</v>
      </c>
      <c r="ZX5" s="5">
        <v>7</v>
      </c>
      <c r="ZY5" s="1" t="s">
        <v>1200</v>
      </c>
      <c r="ZZ5" s="5">
        <v>4</v>
      </c>
      <c r="AAA5" s="1" t="s">
        <v>1200</v>
      </c>
      <c r="AAB5" s="2">
        <v>2</v>
      </c>
      <c r="AAC5" s="2">
        <v>5</v>
      </c>
      <c r="AAD5" s="2">
        <v>2</v>
      </c>
      <c r="AAE5" s="2">
        <v>4</v>
      </c>
      <c r="AAG5" s="1" t="s">
        <v>1200</v>
      </c>
      <c r="AAH5" s="1" t="s">
        <v>1199</v>
      </c>
      <c r="AAK5" s="1" t="s">
        <v>1199</v>
      </c>
      <c r="AAL5" s="2">
        <v>1348</v>
      </c>
      <c r="AAM5" s="2">
        <v>389</v>
      </c>
      <c r="AAN5" s="2">
        <v>959</v>
      </c>
      <c r="AAO5" s="2">
        <v>959</v>
      </c>
      <c r="AAP5" s="2">
        <v>1348</v>
      </c>
      <c r="AAR5" s="2">
        <v>6</v>
      </c>
      <c r="AAS5" s="2">
        <v>18</v>
      </c>
      <c r="AAT5" s="1" t="s">
        <v>1200</v>
      </c>
      <c r="AAU5" s="1" t="s">
        <v>1216</v>
      </c>
      <c r="ABD5" s="1" t="s">
        <v>1600</v>
      </c>
      <c r="ABE5" s="2">
        <v>1</v>
      </c>
      <c r="ABF5" s="2">
        <v>0</v>
      </c>
      <c r="ABG5" s="2">
        <v>1</v>
      </c>
      <c r="ABH5" s="2">
        <v>1</v>
      </c>
      <c r="ABI5" s="2">
        <v>0</v>
      </c>
      <c r="ABJ5" s="2">
        <v>0</v>
      </c>
      <c r="ABK5" s="2">
        <v>0</v>
      </c>
      <c r="ABL5" s="3" t="s">
        <v>1276</v>
      </c>
      <c r="ABM5" s="5">
        <v>3</v>
      </c>
      <c r="ABN5" s="5">
        <v>2</v>
      </c>
      <c r="ABO5" s="5">
        <v>1</v>
      </c>
      <c r="ABP5" s="5">
        <v>1</v>
      </c>
      <c r="ABQ5" s="5">
        <v>3</v>
      </c>
      <c r="ABS5" s="1" t="s">
        <v>1200</v>
      </c>
      <c r="ABT5" s="1" t="s">
        <v>1216</v>
      </c>
      <c r="ACB5" s="1" t="s">
        <v>1277</v>
      </c>
      <c r="ACC5" s="2">
        <v>0</v>
      </c>
      <c r="ACD5" s="2">
        <v>0</v>
      </c>
      <c r="ACE5" s="2">
        <v>1</v>
      </c>
      <c r="ACF5" s="2">
        <v>0</v>
      </c>
      <c r="ACG5" s="2">
        <v>0</v>
      </c>
      <c r="ACH5" s="2">
        <v>0</v>
      </c>
      <c r="ACJ5" s="5">
        <v>9</v>
      </c>
      <c r="ACK5" s="5">
        <v>2</v>
      </c>
      <c r="ACL5" s="5">
        <v>7</v>
      </c>
      <c r="ACM5" s="5">
        <v>7</v>
      </c>
      <c r="ACN5" s="5">
        <v>9</v>
      </c>
      <c r="ACP5" s="1" t="s">
        <v>1200</v>
      </c>
      <c r="ACQ5" s="1" t="s">
        <v>1245</v>
      </c>
      <c r="ACY5" s="1" t="s">
        <v>1277</v>
      </c>
      <c r="ACZ5" s="2">
        <v>0</v>
      </c>
      <c r="ADA5" s="2">
        <v>0</v>
      </c>
      <c r="ADB5" s="2">
        <v>1</v>
      </c>
      <c r="ADC5" s="2">
        <v>0</v>
      </c>
      <c r="ADD5" s="2">
        <v>0</v>
      </c>
      <c r="ADE5" s="2">
        <v>0</v>
      </c>
      <c r="ADG5" s="5">
        <v>2</v>
      </c>
      <c r="ADH5" s="5">
        <v>1</v>
      </c>
      <c r="ADI5" s="5">
        <v>1</v>
      </c>
      <c r="ADJ5" s="5">
        <v>1</v>
      </c>
      <c r="ADK5" s="5">
        <v>2</v>
      </c>
      <c r="ADM5" s="1" t="s">
        <v>1200</v>
      </c>
      <c r="ADN5" s="1" t="s">
        <v>1216</v>
      </c>
      <c r="ADV5" s="1" t="s">
        <v>1278</v>
      </c>
      <c r="ADW5" s="2">
        <v>1</v>
      </c>
      <c r="ADX5" s="2">
        <v>0</v>
      </c>
      <c r="ADY5" s="2">
        <v>0</v>
      </c>
      <c r="ADZ5" s="2">
        <v>0</v>
      </c>
      <c r="AEA5" s="2">
        <v>0</v>
      </c>
      <c r="AEC5" s="1" t="s">
        <v>1279</v>
      </c>
      <c r="AED5" s="1" t="s">
        <v>1279</v>
      </c>
      <c r="AEE5" s="1" t="s">
        <v>1200</v>
      </c>
      <c r="AEF5" s="4">
        <v>2500</v>
      </c>
      <c r="AEG5" s="1" t="s">
        <v>1280</v>
      </c>
      <c r="AEH5" s="2">
        <v>1</v>
      </c>
      <c r="AEI5" s="2">
        <v>1</v>
      </c>
      <c r="AEJ5" s="2">
        <v>1</v>
      </c>
      <c r="AEK5" s="2">
        <v>0</v>
      </c>
      <c r="AEL5" s="2">
        <v>0</v>
      </c>
      <c r="AEM5" s="2">
        <v>0</v>
      </c>
      <c r="AEO5" s="1" t="s">
        <v>1199</v>
      </c>
      <c r="AFL5" s="1" t="s">
        <v>1596</v>
      </c>
      <c r="AFM5" s="2">
        <v>0</v>
      </c>
      <c r="AFN5" s="2">
        <v>0</v>
      </c>
      <c r="AFO5" s="2">
        <v>0</v>
      </c>
      <c r="AFP5" s="2">
        <v>0</v>
      </c>
      <c r="AFQ5" s="2">
        <v>0</v>
      </c>
      <c r="AFR5" s="3" t="s">
        <v>1281</v>
      </c>
      <c r="AFS5" s="1" t="s">
        <v>1282</v>
      </c>
      <c r="AFT5" s="2">
        <v>1</v>
      </c>
      <c r="AFU5" s="2">
        <v>1</v>
      </c>
      <c r="AFV5" s="2">
        <v>1</v>
      </c>
      <c r="AFW5" s="2">
        <v>1</v>
      </c>
      <c r="AFX5" s="2">
        <v>0</v>
      </c>
      <c r="AFY5" s="2">
        <v>0</v>
      </c>
      <c r="AFZ5" s="2">
        <v>0</v>
      </c>
      <c r="AGA5" s="2">
        <v>0</v>
      </c>
      <c r="AGB5" s="2">
        <v>0</v>
      </c>
      <c r="AGC5" s="2">
        <v>0</v>
      </c>
      <c r="AGD5" s="2">
        <v>0</v>
      </c>
      <c r="AGF5" s="1" t="s">
        <v>1283</v>
      </c>
      <c r="AGG5" s="2">
        <v>1</v>
      </c>
      <c r="AGH5" s="2">
        <v>0</v>
      </c>
      <c r="AGI5" s="2">
        <v>0</v>
      </c>
      <c r="AGJ5" s="2">
        <v>0</v>
      </c>
      <c r="AGK5" s="2">
        <v>1</v>
      </c>
      <c r="AGL5" s="2">
        <v>0</v>
      </c>
      <c r="AGM5" s="2">
        <v>0</v>
      </c>
      <c r="AGN5" s="2">
        <v>0</v>
      </c>
      <c r="AGO5" s="2">
        <v>0</v>
      </c>
      <c r="AGP5" s="2">
        <v>0</v>
      </c>
      <c r="AGQ5" s="2">
        <v>0</v>
      </c>
      <c r="AGR5" s="2">
        <v>0</v>
      </c>
      <c r="AGT5" s="1" t="s">
        <v>1200</v>
      </c>
      <c r="AGU5" s="1" t="s">
        <v>1203</v>
      </c>
      <c r="AGV5" s="2">
        <v>0</v>
      </c>
      <c r="AGW5" s="2">
        <v>0</v>
      </c>
      <c r="AGX5" s="2">
        <v>0</v>
      </c>
      <c r="AGY5" s="2">
        <v>0</v>
      </c>
      <c r="AGZ5" s="2">
        <v>1</v>
      </c>
      <c r="AHA5" s="2">
        <v>0</v>
      </c>
      <c r="AHB5" s="2">
        <v>0</v>
      </c>
      <c r="AHD5" s="1" t="s">
        <v>1284</v>
      </c>
      <c r="AHE5" s="2">
        <v>1</v>
      </c>
      <c r="AHF5" s="2">
        <v>0</v>
      </c>
      <c r="AHG5" s="2">
        <v>0</v>
      </c>
      <c r="AHH5" s="2">
        <v>0</v>
      </c>
      <c r="AHI5" s="2">
        <v>0</v>
      </c>
      <c r="AHJ5" s="2">
        <v>0</v>
      </c>
      <c r="AHK5" s="2">
        <v>1</v>
      </c>
      <c r="AHL5" s="2">
        <v>0</v>
      </c>
      <c r="AHM5" s="2">
        <v>0</v>
      </c>
      <c r="AHN5" s="2">
        <v>1</v>
      </c>
      <c r="AHO5" s="2">
        <v>0</v>
      </c>
      <c r="AHP5" s="2">
        <v>0</v>
      </c>
      <c r="AHR5" s="1" t="s">
        <v>1199</v>
      </c>
      <c r="AHS5" s="1" t="s">
        <v>1285</v>
      </c>
      <c r="AHT5" s="2">
        <v>1</v>
      </c>
      <c r="AHU5" s="2">
        <v>1</v>
      </c>
      <c r="AHV5" s="2">
        <v>0</v>
      </c>
      <c r="AHW5" s="2">
        <v>0</v>
      </c>
      <c r="AHX5" s="2">
        <v>0</v>
      </c>
      <c r="AHZ5" s="1" t="s">
        <v>1286</v>
      </c>
      <c r="AIA5" s="2">
        <v>0</v>
      </c>
      <c r="AIB5" s="2">
        <v>1</v>
      </c>
      <c r="AIC5" s="2">
        <v>0</v>
      </c>
      <c r="AID5" s="2">
        <v>0</v>
      </c>
      <c r="AIE5" s="2">
        <v>1</v>
      </c>
      <c r="AIF5" s="2">
        <v>1</v>
      </c>
      <c r="AIG5" s="2">
        <v>0</v>
      </c>
      <c r="AIH5" s="2">
        <v>1</v>
      </c>
      <c r="AII5" s="2">
        <v>0</v>
      </c>
      <c r="AIJ5" s="2">
        <v>0</v>
      </c>
      <c r="AIK5" s="2">
        <v>0</v>
      </c>
      <c r="AIL5" s="2">
        <v>0</v>
      </c>
      <c r="AST5" s="1">
        <v>105471421</v>
      </c>
      <c r="ASU5" s="1" t="s">
        <v>1288</v>
      </c>
      <c r="ASW5" s="1">
        <v>5</v>
      </c>
    </row>
    <row r="6" spans="1:1193" x14ac:dyDescent="0.3">
      <c r="A6" s="1" t="s">
        <v>1301</v>
      </c>
      <c r="B6" s="1" t="s">
        <v>1289</v>
      </c>
      <c r="C6" s="1" t="s">
        <v>1290</v>
      </c>
      <c r="D6" s="1" t="s">
        <v>1241</v>
      </c>
      <c r="E6" s="2">
        <v>356676101957824</v>
      </c>
      <c r="F6" s="1" t="s">
        <v>1241</v>
      </c>
      <c r="H6" s="1" t="s">
        <v>1193</v>
      </c>
      <c r="I6" s="1" t="s">
        <v>1194</v>
      </c>
      <c r="J6" s="1" t="s">
        <v>1194</v>
      </c>
      <c r="L6" s="1" t="s">
        <v>1197</v>
      </c>
      <c r="M6" s="1" t="s">
        <v>1271</v>
      </c>
      <c r="N6" s="2">
        <v>0</v>
      </c>
      <c r="O6" s="2">
        <v>0</v>
      </c>
      <c r="P6" s="2">
        <v>1</v>
      </c>
      <c r="Q6" s="2">
        <v>0</v>
      </c>
      <c r="R6" s="2">
        <v>0</v>
      </c>
      <c r="AH6" s="3"/>
      <c r="AJ6" s="4"/>
      <c r="DQ6" s="3"/>
      <c r="YO6" s="1" t="s">
        <v>1291</v>
      </c>
      <c r="YQ6" s="1" t="s">
        <v>1292</v>
      </c>
      <c r="YS6" s="1" t="s">
        <v>1197</v>
      </c>
      <c r="YT6" s="2">
        <v>0</v>
      </c>
      <c r="YU6" s="2">
        <v>0</v>
      </c>
      <c r="YV6" s="2">
        <v>0</v>
      </c>
      <c r="YW6" s="2">
        <v>0</v>
      </c>
      <c r="YX6" s="2">
        <v>1</v>
      </c>
      <c r="YY6" s="3" t="s">
        <v>1293</v>
      </c>
      <c r="YZ6" s="1" t="s">
        <v>1294</v>
      </c>
      <c r="ZA6" s="2">
        <v>0</v>
      </c>
      <c r="ZB6" s="2">
        <v>0</v>
      </c>
      <c r="ZC6" s="2">
        <v>0</v>
      </c>
      <c r="ZD6" s="2">
        <v>0</v>
      </c>
      <c r="ZE6" s="2">
        <v>0</v>
      </c>
      <c r="ZF6" s="2">
        <v>0</v>
      </c>
      <c r="ZG6" s="2">
        <v>1</v>
      </c>
      <c r="ZH6" s="2">
        <v>0</v>
      </c>
      <c r="ZI6" s="2">
        <v>0</v>
      </c>
      <c r="ZJ6" s="3"/>
      <c r="ZK6" s="2">
        <v>2003</v>
      </c>
      <c r="ZL6" s="1" t="s">
        <v>1200</v>
      </c>
      <c r="ZM6" s="1" t="s">
        <v>1295</v>
      </c>
      <c r="ZN6" s="2">
        <v>1</v>
      </c>
      <c r="ZO6" s="2">
        <v>0</v>
      </c>
      <c r="ZP6" s="2">
        <v>0</v>
      </c>
      <c r="ZQ6" s="2">
        <v>0</v>
      </c>
      <c r="ZR6" s="2">
        <v>0</v>
      </c>
      <c r="ZS6" s="2">
        <v>0</v>
      </c>
      <c r="ZT6" s="2">
        <v>0</v>
      </c>
      <c r="ZV6" s="2">
        <v>1</v>
      </c>
      <c r="ZW6" s="1" t="s">
        <v>1199</v>
      </c>
      <c r="ZX6" s="5">
        <v>6</v>
      </c>
      <c r="ZY6" s="1" t="s">
        <v>1200</v>
      </c>
      <c r="ZZ6" s="2">
        <v>1</v>
      </c>
      <c r="AAA6" s="1" t="s">
        <v>1199</v>
      </c>
      <c r="AAG6" s="1" t="s">
        <v>1200</v>
      </c>
      <c r="AAH6" s="1" t="s">
        <v>1199</v>
      </c>
      <c r="AAK6" s="1" t="s">
        <v>1199</v>
      </c>
      <c r="AAL6" s="2">
        <v>24</v>
      </c>
      <c r="AAM6" s="2">
        <v>12</v>
      </c>
      <c r="AAN6" s="2">
        <v>12</v>
      </c>
      <c r="AAO6" s="2">
        <v>12</v>
      </c>
      <c r="AAP6" s="2">
        <v>24</v>
      </c>
      <c r="AAR6" s="2">
        <v>18</v>
      </c>
      <c r="AAS6" s="2">
        <v>30</v>
      </c>
      <c r="AAT6" s="1" t="s">
        <v>1200</v>
      </c>
      <c r="AAU6" s="1" t="s">
        <v>1245</v>
      </c>
      <c r="ABD6" s="1" t="s">
        <v>1296</v>
      </c>
      <c r="ABE6" s="2">
        <v>1</v>
      </c>
      <c r="ABF6" s="2">
        <v>0</v>
      </c>
      <c r="ABG6" s="2">
        <v>0</v>
      </c>
      <c r="ABH6" s="2">
        <v>1</v>
      </c>
      <c r="ABI6" s="2">
        <v>0</v>
      </c>
      <c r="ABJ6" s="2">
        <v>0</v>
      </c>
      <c r="ABK6" s="2">
        <v>0</v>
      </c>
      <c r="ABL6" s="3"/>
      <c r="ABM6" s="5">
        <v>9</v>
      </c>
      <c r="ABN6" s="5">
        <v>3</v>
      </c>
      <c r="ABO6" s="5">
        <v>6</v>
      </c>
      <c r="ABP6" s="5">
        <v>6</v>
      </c>
      <c r="ABQ6" s="5">
        <v>9</v>
      </c>
      <c r="ABS6" s="1" t="s">
        <v>1200</v>
      </c>
      <c r="ABT6" s="1" t="s">
        <v>1216</v>
      </c>
      <c r="ACB6" s="1" t="s">
        <v>1297</v>
      </c>
      <c r="ACC6" s="2">
        <v>1</v>
      </c>
      <c r="ACD6" s="2">
        <v>0</v>
      </c>
      <c r="ACE6" s="2">
        <v>0</v>
      </c>
      <c r="ACF6" s="2">
        <v>1</v>
      </c>
      <c r="ACG6" s="2">
        <v>0</v>
      </c>
      <c r="ACH6" s="2">
        <v>0</v>
      </c>
      <c r="ACJ6" s="5">
        <v>2</v>
      </c>
      <c r="ACK6" s="5">
        <v>1</v>
      </c>
      <c r="ACL6" s="5">
        <v>1</v>
      </c>
      <c r="ACM6" s="5">
        <v>1</v>
      </c>
      <c r="ACN6" s="5">
        <v>2</v>
      </c>
      <c r="ACP6" s="1" t="s">
        <v>1199</v>
      </c>
      <c r="ADG6" s="5">
        <v>4</v>
      </c>
      <c r="ADH6" s="5">
        <v>1</v>
      </c>
      <c r="ADI6" s="5">
        <v>3</v>
      </c>
      <c r="ADJ6" s="5">
        <v>3</v>
      </c>
      <c r="ADK6" s="5">
        <v>4</v>
      </c>
      <c r="ADM6" s="1" t="s">
        <v>1199</v>
      </c>
      <c r="AEC6" s="1" t="s">
        <v>1200</v>
      </c>
      <c r="AED6" s="1" t="s">
        <v>1279</v>
      </c>
      <c r="AEE6" s="1" t="s">
        <v>1200</v>
      </c>
      <c r="AEF6" s="4">
        <v>7500</v>
      </c>
      <c r="AEG6" s="1" t="s">
        <v>1298</v>
      </c>
      <c r="AEH6" s="2">
        <v>1</v>
      </c>
      <c r="AEI6" s="2">
        <v>0</v>
      </c>
      <c r="AEJ6" s="2">
        <v>0</v>
      </c>
      <c r="AEK6" s="2">
        <v>0</v>
      </c>
      <c r="AEL6" s="2">
        <v>0</v>
      </c>
      <c r="AEM6" s="2">
        <v>0</v>
      </c>
      <c r="AEO6" s="1" t="s">
        <v>1199</v>
      </c>
      <c r="AFL6" s="1" t="s">
        <v>1230</v>
      </c>
      <c r="AFM6" s="2">
        <v>0</v>
      </c>
      <c r="AFN6" s="2">
        <v>0</v>
      </c>
      <c r="AFO6" s="2">
        <v>0</v>
      </c>
      <c r="AFP6" s="2">
        <v>0</v>
      </c>
      <c r="AFQ6" s="2">
        <v>1</v>
      </c>
      <c r="AFR6" s="3"/>
      <c r="AFS6" s="1" t="s">
        <v>1299</v>
      </c>
      <c r="AFT6" s="2">
        <v>1</v>
      </c>
      <c r="AFU6" s="2">
        <v>0</v>
      </c>
      <c r="AFV6" s="2">
        <v>1</v>
      </c>
      <c r="AFW6" s="2">
        <v>1</v>
      </c>
      <c r="AFX6" s="2">
        <v>0</v>
      </c>
      <c r="AFY6" s="2">
        <v>0</v>
      </c>
      <c r="AFZ6" s="2">
        <v>0</v>
      </c>
      <c r="AGA6" s="2">
        <v>0</v>
      </c>
      <c r="AGB6" s="2">
        <v>0</v>
      </c>
      <c r="AGC6" s="2">
        <v>0</v>
      </c>
      <c r="AGD6" s="2">
        <v>0</v>
      </c>
      <c r="AGF6" s="1" t="s">
        <v>1230</v>
      </c>
      <c r="AGG6" s="2">
        <v>0</v>
      </c>
      <c r="AGH6" s="2">
        <v>0</v>
      </c>
      <c r="AGI6" s="2">
        <v>0</v>
      </c>
      <c r="AGJ6" s="2">
        <v>0</v>
      </c>
      <c r="AGK6" s="2">
        <v>0</v>
      </c>
      <c r="AGL6" s="2">
        <v>0</v>
      </c>
      <c r="AGM6" s="2">
        <v>0</v>
      </c>
      <c r="AGN6" s="2">
        <v>0</v>
      </c>
      <c r="AGO6" s="2">
        <v>0</v>
      </c>
      <c r="AGP6" s="2">
        <v>1</v>
      </c>
      <c r="AGQ6" s="2">
        <v>0</v>
      </c>
      <c r="AGR6" s="2">
        <v>0</v>
      </c>
      <c r="AGT6" s="1" t="s">
        <v>1199</v>
      </c>
      <c r="AHZ6" s="1" t="s">
        <v>1300</v>
      </c>
      <c r="AIA6" s="2">
        <v>0</v>
      </c>
      <c r="AIB6" s="2">
        <v>0</v>
      </c>
      <c r="AIC6" s="2">
        <v>0</v>
      </c>
      <c r="AID6" s="2">
        <v>0</v>
      </c>
      <c r="AIE6" s="2">
        <v>1</v>
      </c>
      <c r="AIF6" s="2">
        <v>1</v>
      </c>
      <c r="AIG6" s="2">
        <v>0</v>
      </c>
      <c r="AIH6" s="2">
        <v>0</v>
      </c>
      <c r="AII6" s="2">
        <v>0</v>
      </c>
      <c r="AIJ6" s="2">
        <v>0</v>
      </c>
      <c r="AIK6" s="2">
        <v>0</v>
      </c>
      <c r="AIL6" s="2">
        <v>0</v>
      </c>
      <c r="AST6" s="1">
        <v>105471488</v>
      </c>
      <c r="ASU6" s="1" t="s">
        <v>1302</v>
      </c>
      <c r="ASW6" s="1">
        <v>7</v>
      </c>
    </row>
    <row r="7" spans="1:1193" x14ac:dyDescent="0.3">
      <c r="A7" s="1" t="s">
        <v>1318</v>
      </c>
      <c r="B7" s="1" t="s">
        <v>1303</v>
      </c>
      <c r="C7" s="1" t="s">
        <v>1304</v>
      </c>
      <c r="D7" s="1" t="s">
        <v>1241</v>
      </c>
      <c r="E7" s="2">
        <v>356676102903926</v>
      </c>
      <c r="F7" s="1" t="s">
        <v>1241</v>
      </c>
      <c r="H7" s="1" t="s">
        <v>1193</v>
      </c>
      <c r="I7" s="1" t="s">
        <v>1194</v>
      </c>
      <c r="J7" s="1" t="s">
        <v>1194</v>
      </c>
      <c r="L7" s="1" t="s">
        <v>1270</v>
      </c>
      <c r="M7" s="1" t="s">
        <v>1271</v>
      </c>
      <c r="N7" s="2">
        <v>0</v>
      </c>
      <c r="O7" s="2">
        <v>0</v>
      </c>
      <c r="P7" s="2">
        <v>1</v>
      </c>
      <c r="Q7" s="2">
        <v>0</v>
      </c>
      <c r="R7" s="2">
        <v>0</v>
      </c>
      <c r="AH7" s="3"/>
      <c r="AJ7" s="4"/>
      <c r="DQ7" s="3"/>
      <c r="YO7" s="1" t="s">
        <v>1272</v>
      </c>
      <c r="YQ7" s="1" t="s">
        <v>1273</v>
      </c>
      <c r="YS7" s="1" t="s">
        <v>1274</v>
      </c>
      <c r="YT7" s="2">
        <v>1</v>
      </c>
      <c r="YU7" s="2">
        <v>0</v>
      </c>
      <c r="YV7" s="2">
        <v>0</v>
      </c>
      <c r="YW7" s="2">
        <v>0</v>
      </c>
      <c r="YX7" s="2">
        <v>0</v>
      </c>
      <c r="YY7" s="3"/>
      <c r="YZ7" s="1" t="s">
        <v>1197</v>
      </c>
      <c r="ZA7" s="2">
        <v>0</v>
      </c>
      <c r="ZB7" s="2">
        <v>0</v>
      </c>
      <c r="ZC7" s="2">
        <v>0</v>
      </c>
      <c r="ZD7" s="2">
        <v>0</v>
      </c>
      <c r="ZE7" s="2">
        <v>0</v>
      </c>
      <c r="ZF7" s="2">
        <v>0</v>
      </c>
      <c r="ZG7" s="2">
        <v>0</v>
      </c>
      <c r="ZH7" s="2">
        <v>0</v>
      </c>
      <c r="ZI7" s="2">
        <v>1</v>
      </c>
      <c r="ZJ7" s="3" t="s">
        <v>1305</v>
      </c>
      <c r="ZK7" s="2">
        <v>1959</v>
      </c>
      <c r="ZL7" s="1" t="s">
        <v>1200</v>
      </c>
      <c r="ZM7" s="1" t="s">
        <v>1306</v>
      </c>
      <c r="ZN7" s="2">
        <v>0</v>
      </c>
      <c r="ZO7" s="2">
        <v>0</v>
      </c>
      <c r="ZP7" s="2">
        <v>1</v>
      </c>
      <c r="ZQ7" s="2">
        <v>0</v>
      </c>
      <c r="ZR7" s="2">
        <v>1</v>
      </c>
      <c r="ZS7" s="2">
        <v>0</v>
      </c>
      <c r="ZT7" s="2">
        <v>0</v>
      </c>
      <c r="ZV7" s="2">
        <v>10</v>
      </c>
      <c r="ZW7" s="1" t="s">
        <v>1199</v>
      </c>
      <c r="ZX7" s="5"/>
      <c r="ZY7" s="1" t="s">
        <v>1200</v>
      </c>
      <c r="ZZ7" s="5">
        <v>2</v>
      </c>
      <c r="AAA7" s="1" t="s">
        <v>1200</v>
      </c>
      <c r="AAB7" s="2">
        <v>1</v>
      </c>
      <c r="AAC7" s="2">
        <v>2</v>
      </c>
      <c r="AAD7" s="2">
        <v>1</v>
      </c>
      <c r="AAE7" s="2">
        <v>2</v>
      </c>
      <c r="AAG7" s="1" t="s">
        <v>1200</v>
      </c>
      <c r="AAH7" s="1" t="s">
        <v>1199</v>
      </c>
      <c r="AAK7" s="1" t="s">
        <v>1200</v>
      </c>
      <c r="AAL7" s="2">
        <v>1460</v>
      </c>
      <c r="AAM7" s="2">
        <v>708</v>
      </c>
      <c r="AAN7" s="2">
        <v>752</v>
      </c>
      <c r="AAO7" s="2">
        <v>752</v>
      </c>
      <c r="AAP7" s="2">
        <v>1460</v>
      </c>
      <c r="AAR7" s="2">
        <v>6</v>
      </c>
      <c r="AAS7" s="2">
        <v>21</v>
      </c>
      <c r="AAT7" s="1" t="s">
        <v>1200</v>
      </c>
      <c r="AAU7" s="1" t="s">
        <v>1202</v>
      </c>
      <c r="AAV7" s="1" t="s">
        <v>1307</v>
      </c>
      <c r="AAW7" s="2">
        <v>1</v>
      </c>
      <c r="AAX7" s="2">
        <v>0</v>
      </c>
      <c r="AAY7" s="2">
        <v>0</v>
      </c>
      <c r="AAZ7" s="2">
        <v>1</v>
      </c>
      <c r="ABA7" s="2">
        <v>0</v>
      </c>
      <c r="ABB7" s="2">
        <v>1</v>
      </c>
      <c r="ABC7" s="3" t="s">
        <v>1308</v>
      </c>
      <c r="ABL7" s="3"/>
      <c r="ABM7" s="5">
        <v>2</v>
      </c>
      <c r="ABN7" s="5">
        <v>1</v>
      </c>
      <c r="ABO7" s="5">
        <v>1</v>
      </c>
      <c r="ABP7" s="5">
        <v>1</v>
      </c>
      <c r="ABQ7" s="5">
        <v>2</v>
      </c>
      <c r="ABS7" s="1" t="s">
        <v>1200</v>
      </c>
      <c r="ABT7" s="1" t="s">
        <v>1216</v>
      </c>
      <c r="ACB7" s="1" t="s">
        <v>1309</v>
      </c>
      <c r="ACC7" s="2">
        <v>1</v>
      </c>
      <c r="ACD7" s="2">
        <v>1</v>
      </c>
      <c r="ACE7" s="2">
        <v>1</v>
      </c>
      <c r="ACF7" s="2">
        <v>0</v>
      </c>
      <c r="ACG7" s="2">
        <v>0</v>
      </c>
      <c r="ACH7" s="2">
        <v>0</v>
      </c>
      <c r="ACJ7" s="5">
        <v>12</v>
      </c>
      <c r="ACK7" s="5">
        <v>2</v>
      </c>
      <c r="ACL7" s="5">
        <v>10</v>
      </c>
      <c r="ACM7" s="5">
        <v>10</v>
      </c>
      <c r="ACN7" s="5">
        <v>12</v>
      </c>
      <c r="ACP7" s="1" t="s">
        <v>1199</v>
      </c>
      <c r="ADG7" s="5">
        <v>12</v>
      </c>
      <c r="ADH7" s="5">
        <v>2</v>
      </c>
      <c r="ADI7" s="5">
        <v>10</v>
      </c>
      <c r="ADJ7" s="5">
        <v>10</v>
      </c>
      <c r="ADK7" s="5">
        <v>12</v>
      </c>
      <c r="ADM7" s="1" t="s">
        <v>1199</v>
      </c>
      <c r="AEC7" s="1" t="s">
        <v>1279</v>
      </c>
      <c r="AED7" s="1" t="s">
        <v>1279</v>
      </c>
      <c r="AEE7" s="1" t="s">
        <v>1200</v>
      </c>
      <c r="AEF7" s="4">
        <v>1800</v>
      </c>
      <c r="AEG7" s="1" t="s">
        <v>1310</v>
      </c>
      <c r="AEH7" s="2">
        <v>0</v>
      </c>
      <c r="AEI7" s="2">
        <v>1</v>
      </c>
      <c r="AEJ7" s="2">
        <v>0</v>
      </c>
      <c r="AEK7" s="2">
        <v>0</v>
      </c>
      <c r="AEL7" s="2">
        <v>0</v>
      </c>
      <c r="AEM7" s="2">
        <v>0</v>
      </c>
      <c r="AEN7" s="3" t="s">
        <v>1311</v>
      </c>
      <c r="AEO7" s="1" t="s">
        <v>1199</v>
      </c>
      <c r="AFL7" s="1" t="s">
        <v>1601</v>
      </c>
      <c r="AFM7" s="2">
        <v>0</v>
      </c>
      <c r="AFN7" s="2">
        <v>0</v>
      </c>
      <c r="AFO7" s="2">
        <v>0</v>
      </c>
      <c r="AFP7" s="2">
        <v>0</v>
      </c>
      <c r="AFQ7" s="2">
        <v>1</v>
      </c>
      <c r="AFR7" s="3" t="s">
        <v>1312</v>
      </c>
      <c r="AFS7" s="1" t="s">
        <v>1313</v>
      </c>
      <c r="AFT7" s="2">
        <v>1</v>
      </c>
      <c r="AFU7" s="2">
        <v>0</v>
      </c>
      <c r="AFV7" s="2">
        <v>0</v>
      </c>
      <c r="AFW7" s="2">
        <v>1</v>
      </c>
      <c r="AFX7" s="2">
        <v>0</v>
      </c>
      <c r="AFY7" s="2">
        <v>0</v>
      </c>
      <c r="AFZ7" s="2">
        <v>0</v>
      </c>
      <c r="AGA7" s="2">
        <v>0</v>
      </c>
      <c r="AGB7" s="2">
        <v>0</v>
      </c>
      <c r="AGC7" s="2">
        <v>0</v>
      </c>
      <c r="AGD7" s="2">
        <v>0</v>
      </c>
      <c r="AGF7" s="1" t="s">
        <v>1314</v>
      </c>
      <c r="AGG7" s="2">
        <v>1</v>
      </c>
      <c r="AGH7" s="2">
        <v>1</v>
      </c>
      <c r="AGI7" s="2">
        <v>0</v>
      </c>
      <c r="AGJ7" s="2">
        <v>0</v>
      </c>
      <c r="AGK7" s="2">
        <v>0</v>
      </c>
      <c r="AGL7" s="2">
        <v>1</v>
      </c>
      <c r="AGM7" s="2">
        <v>1</v>
      </c>
      <c r="AGN7" s="2">
        <v>1</v>
      </c>
      <c r="AGO7" s="2">
        <v>0</v>
      </c>
      <c r="AGP7" s="2">
        <v>0</v>
      </c>
      <c r="AGQ7" s="2">
        <v>0</v>
      </c>
      <c r="AGR7" s="2">
        <v>0</v>
      </c>
      <c r="AGT7" s="1" t="s">
        <v>1200</v>
      </c>
      <c r="AGU7" s="1" t="s">
        <v>1203</v>
      </c>
      <c r="AGV7" s="2">
        <v>0</v>
      </c>
      <c r="AGW7" s="2">
        <v>0</v>
      </c>
      <c r="AGX7" s="2">
        <v>0</v>
      </c>
      <c r="AGY7" s="2">
        <v>0</v>
      </c>
      <c r="AGZ7" s="2">
        <v>1</v>
      </c>
      <c r="AHA7" s="2">
        <v>0</v>
      </c>
      <c r="AHB7" s="2">
        <v>0</v>
      </c>
      <c r="AHD7" s="1" t="s">
        <v>1315</v>
      </c>
      <c r="AHE7" s="2">
        <v>0</v>
      </c>
      <c r="AHF7" s="2">
        <v>0</v>
      </c>
      <c r="AHG7" s="2">
        <v>0</v>
      </c>
      <c r="AHH7" s="2">
        <v>0</v>
      </c>
      <c r="AHI7" s="2">
        <v>0</v>
      </c>
      <c r="AHJ7" s="2">
        <v>1</v>
      </c>
      <c r="AHK7" s="2">
        <v>0</v>
      </c>
      <c r="AHL7" s="2">
        <v>1</v>
      </c>
      <c r="AHM7" s="2">
        <v>0</v>
      </c>
      <c r="AHN7" s="2">
        <v>0</v>
      </c>
      <c r="AHO7" s="2">
        <v>0</v>
      </c>
      <c r="AHP7" s="2">
        <v>0</v>
      </c>
      <c r="AHR7" s="1" t="s">
        <v>1199</v>
      </c>
      <c r="AHS7" s="1" t="s">
        <v>1316</v>
      </c>
      <c r="AHT7" s="2">
        <v>0</v>
      </c>
      <c r="AHU7" s="2">
        <v>1</v>
      </c>
      <c r="AHV7" s="2">
        <v>0</v>
      </c>
      <c r="AHW7" s="2">
        <v>0</v>
      </c>
      <c r="AHX7" s="2">
        <v>0</v>
      </c>
      <c r="AHZ7" s="1" t="s">
        <v>1317</v>
      </c>
      <c r="AIA7" s="2">
        <v>0</v>
      </c>
      <c r="AIB7" s="2">
        <v>1</v>
      </c>
      <c r="AIC7" s="2">
        <v>1</v>
      </c>
      <c r="AID7" s="2">
        <v>0</v>
      </c>
      <c r="AIE7" s="2">
        <v>1</v>
      </c>
      <c r="AIF7" s="2">
        <v>0</v>
      </c>
      <c r="AIG7" s="2">
        <v>1</v>
      </c>
      <c r="AIH7" s="2">
        <v>1</v>
      </c>
      <c r="AII7" s="2">
        <v>1</v>
      </c>
      <c r="AIJ7" s="2">
        <v>0</v>
      </c>
      <c r="AIK7" s="2">
        <v>0</v>
      </c>
      <c r="AIL7" s="2">
        <v>0</v>
      </c>
      <c r="AST7" s="1">
        <v>105471504</v>
      </c>
      <c r="ASU7" s="1" t="s">
        <v>1319</v>
      </c>
      <c r="ASW7" s="1">
        <v>8</v>
      </c>
    </row>
    <row r="8" spans="1:1193" x14ac:dyDescent="0.3">
      <c r="A8" s="1" t="s">
        <v>1330</v>
      </c>
      <c r="B8" s="1" t="s">
        <v>1320</v>
      </c>
      <c r="C8" s="1" t="s">
        <v>1321</v>
      </c>
      <c r="D8" s="1" t="s">
        <v>1241</v>
      </c>
      <c r="E8" s="2">
        <v>356676101957824</v>
      </c>
      <c r="F8" s="1" t="s">
        <v>1241</v>
      </c>
      <c r="H8" s="1" t="s">
        <v>1193</v>
      </c>
      <c r="I8" s="1" t="s">
        <v>1194</v>
      </c>
      <c r="J8" s="1" t="s">
        <v>1194</v>
      </c>
      <c r="L8" s="1" t="s">
        <v>1197</v>
      </c>
      <c r="M8" s="1" t="s">
        <v>1271</v>
      </c>
      <c r="N8" s="2">
        <v>0</v>
      </c>
      <c r="O8" s="2">
        <v>0</v>
      </c>
      <c r="P8" s="2">
        <v>1</v>
      </c>
      <c r="Q8" s="2">
        <v>0</v>
      </c>
      <c r="R8" s="2">
        <v>0</v>
      </c>
      <c r="AH8" s="3"/>
      <c r="AJ8" s="4"/>
      <c r="DQ8" s="3"/>
      <c r="YO8" s="1" t="s">
        <v>1322</v>
      </c>
      <c r="YQ8" s="1" t="s">
        <v>1292</v>
      </c>
      <c r="YS8" s="1" t="s">
        <v>1197</v>
      </c>
      <c r="YT8" s="2">
        <v>0</v>
      </c>
      <c r="YU8" s="2">
        <v>0</v>
      </c>
      <c r="YV8" s="2">
        <v>0</v>
      </c>
      <c r="YW8" s="2">
        <v>0</v>
      </c>
      <c r="YX8" s="2">
        <v>1</v>
      </c>
      <c r="YY8" s="3" t="s">
        <v>1323</v>
      </c>
      <c r="YZ8" s="1" t="s">
        <v>1204</v>
      </c>
      <c r="ZA8" s="2">
        <v>0</v>
      </c>
      <c r="ZB8" s="2">
        <v>0</v>
      </c>
      <c r="ZC8" s="2">
        <v>1</v>
      </c>
      <c r="ZD8" s="2">
        <v>0</v>
      </c>
      <c r="ZE8" s="2">
        <v>0</v>
      </c>
      <c r="ZF8" s="2">
        <v>0</v>
      </c>
      <c r="ZG8" s="2">
        <v>0</v>
      </c>
      <c r="ZH8" s="2">
        <v>0</v>
      </c>
      <c r="ZI8" s="2">
        <v>0</v>
      </c>
      <c r="ZJ8" s="3"/>
      <c r="ZK8" s="2">
        <v>1995</v>
      </c>
      <c r="ZL8" s="1" t="s">
        <v>1200</v>
      </c>
      <c r="ZM8" s="1" t="s">
        <v>1295</v>
      </c>
      <c r="ZN8" s="2">
        <v>1</v>
      </c>
      <c r="ZO8" s="2">
        <v>0</v>
      </c>
      <c r="ZP8" s="2">
        <v>0</v>
      </c>
      <c r="ZQ8" s="2">
        <v>0</v>
      </c>
      <c r="ZR8" s="2">
        <v>0</v>
      </c>
      <c r="ZS8" s="2">
        <v>0</v>
      </c>
      <c r="ZT8" s="2">
        <v>0</v>
      </c>
      <c r="ZV8" s="2">
        <v>2</v>
      </c>
      <c r="ZW8" s="1" t="s">
        <v>1200</v>
      </c>
      <c r="ZX8" s="5">
        <v>18</v>
      </c>
      <c r="ZY8" s="1" t="s">
        <v>1199</v>
      </c>
      <c r="AAH8" s="1" t="s">
        <v>1199</v>
      </c>
      <c r="AAK8" s="1" t="s">
        <v>1199</v>
      </c>
      <c r="AAL8" s="2">
        <v>20</v>
      </c>
      <c r="AAM8" s="2">
        <v>10</v>
      </c>
      <c r="AAN8" s="2">
        <v>10</v>
      </c>
      <c r="AAO8" s="2">
        <v>10</v>
      </c>
      <c r="AAP8" s="2">
        <v>20</v>
      </c>
      <c r="AAR8" s="2">
        <v>18</v>
      </c>
      <c r="AAS8" s="2"/>
      <c r="AAT8" s="1" t="s">
        <v>1200</v>
      </c>
      <c r="AAU8" s="1" t="s">
        <v>1216</v>
      </c>
      <c r="ABD8" s="1" t="s">
        <v>1324</v>
      </c>
      <c r="ABE8" s="2">
        <v>1</v>
      </c>
      <c r="ABF8" s="2">
        <v>0</v>
      </c>
      <c r="ABG8" s="2">
        <v>0</v>
      </c>
      <c r="ABH8" s="2">
        <v>0</v>
      </c>
      <c r="ABI8" s="2">
        <v>0</v>
      </c>
      <c r="ABJ8" s="2">
        <v>0</v>
      </c>
      <c r="ABK8" s="2">
        <v>1</v>
      </c>
      <c r="ABL8" s="3" t="s">
        <v>1325</v>
      </c>
      <c r="ABM8" s="5">
        <v>2</v>
      </c>
      <c r="ABN8" s="5">
        <v>1</v>
      </c>
      <c r="ABO8" s="5">
        <v>1</v>
      </c>
      <c r="ABP8" s="5">
        <v>1</v>
      </c>
      <c r="ABQ8" s="5">
        <v>2</v>
      </c>
      <c r="ABS8" s="1" t="s">
        <v>1199</v>
      </c>
      <c r="ACJ8" s="5">
        <v>2</v>
      </c>
      <c r="ACK8" s="5">
        <v>1</v>
      </c>
      <c r="ACL8" s="5">
        <v>1</v>
      </c>
      <c r="ACM8" s="5">
        <v>1</v>
      </c>
      <c r="ACN8" s="5">
        <v>2</v>
      </c>
      <c r="ACP8" s="1" t="s">
        <v>1199</v>
      </c>
      <c r="ADG8" s="5">
        <v>8</v>
      </c>
      <c r="ADH8" s="5">
        <v>1</v>
      </c>
      <c r="ADI8" s="5">
        <v>7</v>
      </c>
      <c r="ADJ8" s="5">
        <v>7</v>
      </c>
      <c r="ADK8" s="5">
        <v>8</v>
      </c>
      <c r="ADM8" s="1" t="s">
        <v>1199</v>
      </c>
      <c r="AEC8" s="1" t="s">
        <v>1200</v>
      </c>
      <c r="AED8" s="1" t="s">
        <v>1279</v>
      </c>
      <c r="AEE8" s="1" t="s">
        <v>1200</v>
      </c>
      <c r="AEF8" s="4"/>
      <c r="AEG8" s="1" t="s">
        <v>1326</v>
      </c>
      <c r="AEH8" s="2">
        <v>1</v>
      </c>
      <c r="AEI8" s="2">
        <v>1</v>
      </c>
      <c r="AEJ8" s="2">
        <v>0</v>
      </c>
      <c r="AEK8" s="2">
        <v>0</v>
      </c>
      <c r="AEL8" s="2">
        <v>0</v>
      </c>
      <c r="AEM8" s="2">
        <v>0</v>
      </c>
      <c r="AEO8" s="1" t="s">
        <v>1199</v>
      </c>
      <c r="AFL8" s="1" t="s">
        <v>1230</v>
      </c>
      <c r="AFM8" s="2">
        <v>0</v>
      </c>
      <c r="AFN8" s="2">
        <v>0</v>
      </c>
      <c r="AFO8" s="2">
        <v>0</v>
      </c>
      <c r="AFP8" s="2">
        <v>0</v>
      </c>
      <c r="AFQ8" s="2">
        <v>1</v>
      </c>
      <c r="AFR8" s="3"/>
      <c r="AFS8" s="1" t="s">
        <v>1282</v>
      </c>
      <c r="AFT8" s="2">
        <v>1</v>
      </c>
      <c r="AFU8" s="2">
        <v>1</v>
      </c>
      <c r="AFV8" s="2">
        <v>1</v>
      </c>
      <c r="AFW8" s="2">
        <v>1</v>
      </c>
      <c r="AFX8" s="2">
        <v>0</v>
      </c>
      <c r="AFY8" s="2">
        <v>0</v>
      </c>
      <c r="AFZ8" s="2">
        <v>0</v>
      </c>
      <c r="AGA8" s="2">
        <v>0</v>
      </c>
      <c r="AGB8" s="2">
        <v>0</v>
      </c>
      <c r="AGC8" s="2">
        <v>0</v>
      </c>
      <c r="AGD8" s="2">
        <v>0</v>
      </c>
      <c r="AGF8" s="1" t="s">
        <v>1327</v>
      </c>
      <c r="AGG8" s="2">
        <v>1</v>
      </c>
      <c r="AGH8" s="2">
        <v>0</v>
      </c>
      <c r="AGI8" s="2">
        <v>0</v>
      </c>
      <c r="AGJ8" s="2">
        <v>0</v>
      </c>
      <c r="AGK8" s="2">
        <v>0</v>
      </c>
      <c r="AGL8" s="2">
        <v>0</v>
      </c>
      <c r="AGM8" s="2">
        <v>0</v>
      </c>
      <c r="AGN8" s="2">
        <v>0</v>
      </c>
      <c r="AGO8" s="2">
        <v>1</v>
      </c>
      <c r="AGP8" s="2">
        <v>0</v>
      </c>
      <c r="AGQ8" s="2">
        <v>0</v>
      </c>
      <c r="AGR8" s="2">
        <v>0</v>
      </c>
      <c r="AGT8" s="1" t="s">
        <v>1199</v>
      </c>
      <c r="AHZ8" s="1" t="s">
        <v>1328</v>
      </c>
      <c r="AIA8" s="2">
        <v>0</v>
      </c>
      <c r="AIB8" s="2">
        <v>0</v>
      </c>
      <c r="AIC8" s="2">
        <v>1</v>
      </c>
      <c r="AID8" s="2">
        <v>0</v>
      </c>
      <c r="AIE8" s="2">
        <v>0</v>
      </c>
      <c r="AIF8" s="2">
        <v>1</v>
      </c>
      <c r="AIG8" s="2">
        <v>1</v>
      </c>
      <c r="AIH8" s="2">
        <v>1</v>
      </c>
      <c r="AII8" s="2">
        <v>0</v>
      </c>
      <c r="AIJ8" s="2">
        <v>0</v>
      </c>
      <c r="AIK8" s="2">
        <v>0</v>
      </c>
      <c r="AIL8" s="2">
        <v>1</v>
      </c>
      <c r="AIM8" s="3" t="s">
        <v>1329</v>
      </c>
      <c r="AST8" s="1">
        <v>105471520</v>
      </c>
      <c r="ASU8" s="1" t="s">
        <v>1331</v>
      </c>
      <c r="ASW8" s="1">
        <v>9</v>
      </c>
    </row>
    <row r="9" spans="1:1193" x14ac:dyDescent="0.3">
      <c r="A9" s="1" t="s">
        <v>1345</v>
      </c>
      <c r="B9" s="1" t="s">
        <v>1332</v>
      </c>
      <c r="C9" s="1" t="s">
        <v>1333</v>
      </c>
      <c r="D9" s="1" t="s">
        <v>1241</v>
      </c>
      <c r="E9" s="2">
        <v>356676102903926</v>
      </c>
      <c r="F9" s="1" t="s">
        <v>1241</v>
      </c>
      <c r="H9" s="1" t="s">
        <v>1193</v>
      </c>
      <c r="I9" s="1" t="s">
        <v>1194</v>
      </c>
      <c r="J9" s="1" t="s">
        <v>1194</v>
      </c>
      <c r="L9" s="1" t="s">
        <v>1334</v>
      </c>
      <c r="M9" s="1" t="s">
        <v>1271</v>
      </c>
      <c r="N9" s="2">
        <v>0</v>
      </c>
      <c r="O9" s="2">
        <v>0</v>
      </c>
      <c r="P9" s="2">
        <v>1</v>
      </c>
      <c r="Q9" s="2">
        <v>0</v>
      </c>
      <c r="R9" s="2">
        <v>0</v>
      </c>
      <c r="AH9" s="3"/>
      <c r="AJ9" s="4"/>
      <c r="BS9" s="3"/>
      <c r="DQ9" s="3"/>
      <c r="YO9" s="1" t="s">
        <v>1272</v>
      </c>
      <c r="YQ9" s="1" t="s">
        <v>1335</v>
      </c>
      <c r="YS9" s="1" t="s">
        <v>1336</v>
      </c>
      <c r="YT9" s="2">
        <v>1</v>
      </c>
      <c r="YU9" s="2">
        <v>0</v>
      </c>
      <c r="YV9" s="2">
        <v>0</v>
      </c>
      <c r="YW9" s="2">
        <v>0</v>
      </c>
      <c r="YX9" s="2">
        <v>1</v>
      </c>
      <c r="YY9" s="3" t="s">
        <v>1337</v>
      </c>
      <c r="YZ9" s="1" t="s">
        <v>1203</v>
      </c>
      <c r="ZA9" s="2">
        <v>0</v>
      </c>
      <c r="ZB9" s="2">
        <v>0</v>
      </c>
      <c r="ZC9" s="2">
        <v>0</v>
      </c>
      <c r="ZD9" s="2">
        <v>0</v>
      </c>
      <c r="ZE9" s="2">
        <v>0</v>
      </c>
      <c r="ZF9" s="2">
        <v>1</v>
      </c>
      <c r="ZG9" s="2">
        <v>0</v>
      </c>
      <c r="ZH9" s="2">
        <v>0</v>
      </c>
      <c r="ZI9" s="2">
        <v>0</v>
      </c>
      <c r="ZJ9" s="3"/>
      <c r="ZK9" s="2">
        <v>2017</v>
      </c>
      <c r="ZL9" s="1" t="s">
        <v>1200</v>
      </c>
      <c r="ZM9" s="1" t="s">
        <v>1295</v>
      </c>
      <c r="ZN9" s="2">
        <v>1</v>
      </c>
      <c r="ZO9" s="2">
        <v>0</v>
      </c>
      <c r="ZP9" s="2">
        <v>0</v>
      </c>
      <c r="ZQ9" s="2">
        <v>0</v>
      </c>
      <c r="ZR9" s="2">
        <v>0</v>
      </c>
      <c r="ZS9" s="2">
        <v>0</v>
      </c>
      <c r="ZT9" s="2">
        <v>0</v>
      </c>
      <c r="ZV9" s="2">
        <v>3</v>
      </c>
      <c r="ZW9" s="1" t="s">
        <v>1199</v>
      </c>
      <c r="ZX9" s="5">
        <v>28</v>
      </c>
      <c r="ZY9" s="1" t="s">
        <v>1199</v>
      </c>
      <c r="AAH9" s="1" t="s">
        <v>1199</v>
      </c>
      <c r="AAK9" s="1" t="s">
        <v>1338</v>
      </c>
      <c r="AAL9" s="2">
        <v>166</v>
      </c>
      <c r="AAM9" s="2">
        <v>53</v>
      </c>
      <c r="AAN9" s="2">
        <v>113</v>
      </c>
      <c r="AAO9" s="2">
        <v>113</v>
      </c>
      <c r="AAP9" s="2">
        <v>166</v>
      </c>
      <c r="AAR9" s="2">
        <v>6</v>
      </c>
      <c r="AAS9" s="2">
        <v>15</v>
      </c>
      <c r="AAT9" s="1" t="s">
        <v>1200</v>
      </c>
      <c r="AAU9" s="1" t="s">
        <v>1245</v>
      </c>
      <c r="ABD9" s="1" t="s">
        <v>1324</v>
      </c>
      <c r="ABE9" s="2">
        <v>1</v>
      </c>
      <c r="ABF9" s="2">
        <v>0</v>
      </c>
      <c r="ABG9" s="2">
        <v>1</v>
      </c>
      <c r="ABH9" s="2">
        <v>0</v>
      </c>
      <c r="ABI9" s="2">
        <v>0</v>
      </c>
      <c r="ABJ9" s="2">
        <v>0</v>
      </c>
      <c r="ABK9" s="2">
        <v>0</v>
      </c>
      <c r="ABL9" s="3" t="s">
        <v>1339</v>
      </c>
      <c r="ABM9" s="5">
        <v>2</v>
      </c>
      <c r="ABN9" s="5">
        <v>1</v>
      </c>
      <c r="ABO9" s="5">
        <v>1</v>
      </c>
      <c r="ABP9" s="5">
        <v>1</v>
      </c>
      <c r="ABQ9" s="5">
        <v>2</v>
      </c>
      <c r="ABS9" s="1" t="s">
        <v>1200</v>
      </c>
      <c r="ABT9" s="1" t="s">
        <v>1216</v>
      </c>
      <c r="ACB9" s="1" t="s">
        <v>1340</v>
      </c>
      <c r="ACC9" s="2">
        <v>0</v>
      </c>
      <c r="ACD9" s="2">
        <v>1</v>
      </c>
      <c r="ACE9" s="2">
        <v>1</v>
      </c>
      <c r="ACF9" s="2">
        <v>0</v>
      </c>
      <c r="ACG9" s="2">
        <v>0</v>
      </c>
      <c r="ACH9" s="2">
        <v>0</v>
      </c>
      <c r="ACJ9" s="5">
        <v>2</v>
      </c>
      <c r="ACK9" s="5">
        <v>1</v>
      </c>
      <c r="ACL9" s="5">
        <v>1</v>
      </c>
      <c r="ACM9" s="5">
        <v>1</v>
      </c>
      <c r="ACN9" s="5">
        <v>2</v>
      </c>
      <c r="ACP9" s="1" t="s">
        <v>1199</v>
      </c>
      <c r="ADG9" s="5">
        <v>2</v>
      </c>
      <c r="ADH9" s="5">
        <v>1</v>
      </c>
      <c r="ADI9" s="5">
        <v>1</v>
      </c>
      <c r="ADJ9" s="5">
        <v>1</v>
      </c>
      <c r="ADK9" s="5">
        <v>2</v>
      </c>
      <c r="ADM9" s="1" t="s">
        <v>1199</v>
      </c>
      <c r="AEC9" s="1" t="s">
        <v>1279</v>
      </c>
      <c r="AED9" s="1" t="s">
        <v>1279</v>
      </c>
      <c r="AEE9" s="1" t="s">
        <v>1200</v>
      </c>
      <c r="AEF9" s="4">
        <v>2050</v>
      </c>
      <c r="AEG9" s="1" t="s">
        <v>1326</v>
      </c>
      <c r="AEH9" s="2">
        <v>1</v>
      </c>
      <c r="AEI9" s="2">
        <v>1</v>
      </c>
      <c r="AEJ9" s="2">
        <v>0</v>
      </c>
      <c r="AEK9" s="2">
        <v>0</v>
      </c>
      <c r="AEL9" s="2">
        <v>0</v>
      </c>
      <c r="AEM9" s="2">
        <v>0</v>
      </c>
      <c r="AEO9" s="1" t="s">
        <v>1199</v>
      </c>
      <c r="AFL9" s="1" t="s">
        <v>1230</v>
      </c>
      <c r="AFM9" s="2">
        <v>0</v>
      </c>
      <c r="AFN9" s="2">
        <v>0</v>
      </c>
      <c r="AFO9" s="2">
        <v>0</v>
      </c>
      <c r="AFP9" s="2">
        <v>0</v>
      </c>
      <c r="AFQ9" s="2">
        <v>1</v>
      </c>
      <c r="AFR9" s="3"/>
      <c r="AFS9" s="1" t="s">
        <v>1282</v>
      </c>
      <c r="AFT9" s="2">
        <v>1</v>
      </c>
      <c r="AFU9" s="2">
        <v>1</v>
      </c>
      <c r="AFV9" s="2">
        <v>1</v>
      </c>
      <c r="AFW9" s="2">
        <v>1</v>
      </c>
      <c r="AFX9" s="2">
        <v>0</v>
      </c>
      <c r="AFY9" s="2">
        <v>0</v>
      </c>
      <c r="AFZ9" s="2">
        <v>0</v>
      </c>
      <c r="AGA9" s="2">
        <v>0</v>
      </c>
      <c r="AGB9" s="2">
        <v>0</v>
      </c>
      <c r="AGC9" s="2">
        <v>0</v>
      </c>
      <c r="AGD9" s="2">
        <v>0</v>
      </c>
      <c r="AGF9" s="1" t="s">
        <v>1341</v>
      </c>
      <c r="AGG9" s="2">
        <v>1</v>
      </c>
      <c r="AGH9" s="2">
        <v>1</v>
      </c>
      <c r="AGI9" s="2">
        <v>0</v>
      </c>
      <c r="AGJ9" s="2">
        <v>0</v>
      </c>
      <c r="AGK9" s="2">
        <v>1</v>
      </c>
      <c r="AGL9" s="2">
        <v>1</v>
      </c>
      <c r="AGM9" s="2">
        <v>0</v>
      </c>
      <c r="AGN9" s="2">
        <v>1</v>
      </c>
      <c r="AGO9" s="2">
        <v>0</v>
      </c>
      <c r="AGP9" s="2">
        <v>0</v>
      </c>
      <c r="AGQ9" s="2">
        <v>0</v>
      </c>
      <c r="AGR9" s="2">
        <v>0</v>
      </c>
      <c r="AGT9" s="1" t="s">
        <v>1200</v>
      </c>
      <c r="AGU9" s="1" t="s">
        <v>1203</v>
      </c>
      <c r="AGV9" s="2">
        <v>0</v>
      </c>
      <c r="AGW9" s="2">
        <v>0</v>
      </c>
      <c r="AGX9" s="2">
        <v>0</v>
      </c>
      <c r="AGY9" s="2">
        <v>0</v>
      </c>
      <c r="AGZ9" s="2">
        <v>1</v>
      </c>
      <c r="AHA9" s="2">
        <v>0</v>
      </c>
      <c r="AHB9" s="2">
        <v>0</v>
      </c>
      <c r="AHD9" s="1" t="s">
        <v>1342</v>
      </c>
      <c r="AHE9" s="2">
        <v>0</v>
      </c>
      <c r="AHF9" s="2">
        <v>1</v>
      </c>
      <c r="AHG9" s="2">
        <v>0</v>
      </c>
      <c r="AHH9" s="2">
        <v>1</v>
      </c>
      <c r="AHI9" s="2">
        <v>0</v>
      </c>
      <c r="AHJ9" s="2">
        <v>0</v>
      </c>
      <c r="AHK9" s="2">
        <v>0</v>
      </c>
      <c r="AHL9" s="2">
        <v>0</v>
      </c>
      <c r="AHM9" s="2">
        <v>0</v>
      </c>
      <c r="AHN9" s="2">
        <v>1</v>
      </c>
      <c r="AHO9" s="2">
        <v>0</v>
      </c>
      <c r="AHP9" s="2">
        <v>0</v>
      </c>
      <c r="AHR9" s="1" t="s">
        <v>1199</v>
      </c>
      <c r="AHS9" s="1" t="s">
        <v>1343</v>
      </c>
      <c r="AHT9" s="2">
        <v>1</v>
      </c>
      <c r="AHU9" s="2">
        <v>0</v>
      </c>
      <c r="AHV9" s="2">
        <v>0</v>
      </c>
      <c r="AHW9" s="2">
        <v>0</v>
      </c>
      <c r="AHX9" s="2">
        <v>0</v>
      </c>
      <c r="AHZ9" s="1" t="s">
        <v>1344</v>
      </c>
      <c r="AIA9" s="2">
        <v>0</v>
      </c>
      <c r="AIB9" s="2">
        <v>1</v>
      </c>
      <c r="AIC9" s="2">
        <v>1</v>
      </c>
      <c r="AID9" s="2">
        <v>1</v>
      </c>
      <c r="AIE9" s="2">
        <v>0</v>
      </c>
      <c r="AIF9" s="2">
        <v>0</v>
      </c>
      <c r="AIG9" s="2">
        <v>0</v>
      </c>
      <c r="AIH9" s="2">
        <v>1</v>
      </c>
      <c r="AII9" s="2">
        <v>0</v>
      </c>
      <c r="AIJ9" s="2">
        <v>0</v>
      </c>
      <c r="AIK9" s="2">
        <v>0</v>
      </c>
      <c r="AIL9" s="2">
        <v>0</v>
      </c>
      <c r="AST9" s="1">
        <v>105471546</v>
      </c>
      <c r="ASU9" s="1" t="s">
        <v>1346</v>
      </c>
      <c r="ASW9" s="1">
        <v>10</v>
      </c>
    </row>
    <row r="10" spans="1:1193" x14ac:dyDescent="0.3">
      <c r="A10" s="1" t="s">
        <v>1354</v>
      </c>
      <c r="B10" s="1" t="s">
        <v>1347</v>
      </c>
      <c r="C10" s="1" t="s">
        <v>1348</v>
      </c>
      <c r="D10" s="1" t="s">
        <v>1241</v>
      </c>
      <c r="E10" s="2">
        <v>356676101957824</v>
      </c>
      <c r="F10" s="1" t="s">
        <v>1241</v>
      </c>
      <c r="H10" s="1" t="s">
        <v>1193</v>
      </c>
      <c r="I10" s="1" t="s">
        <v>1194</v>
      </c>
      <c r="J10" s="1" t="s">
        <v>1194</v>
      </c>
      <c r="L10" s="1" t="s">
        <v>1349</v>
      </c>
      <c r="M10" s="1" t="s">
        <v>1271</v>
      </c>
      <c r="N10" s="2">
        <v>0</v>
      </c>
      <c r="O10" s="2">
        <v>0</v>
      </c>
      <c r="P10" s="2">
        <v>1</v>
      </c>
      <c r="Q10" s="2">
        <v>0</v>
      </c>
      <c r="R10" s="2">
        <v>0</v>
      </c>
      <c r="AH10" s="3"/>
      <c r="AJ10" s="4"/>
      <c r="BS10" s="3"/>
      <c r="DQ10" s="3"/>
      <c r="YO10" s="1" t="s">
        <v>1291</v>
      </c>
      <c r="YQ10" s="1" t="s">
        <v>1335</v>
      </c>
      <c r="YS10" s="1" t="s">
        <v>1350</v>
      </c>
      <c r="YT10" s="2">
        <v>0</v>
      </c>
      <c r="YU10" s="2">
        <v>0</v>
      </c>
      <c r="YV10" s="2">
        <v>0</v>
      </c>
      <c r="YW10" s="2">
        <v>1</v>
      </c>
      <c r="YX10" s="2">
        <v>0</v>
      </c>
      <c r="YY10" s="3"/>
      <c r="YZ10" s="1" t="s">
        <v>1204</v>
      </c>
      <c r="ZA10" s="2">
        <v>0</v>
      </c>
      <c r="ZB10" s="2">
        <v>0</v>
      </c>
      <c r="ZC10" s="2">
        <v>1</v>
      </c>
      <c r="ZD10" s="2">
        <v>0</v>
      </c>
      <c r="ZE10" s="2">
        <v>0</v>
      </c>
      <c r="ZF10" s="2">
        <v>0</v>
      </c>
      <c r="ZG10" s="2">
        <v>0</v>
      </c>
      <c r="ZH10" s="2">
        <v>0</v>
      </c>
      <c r="ZI10" s="2">
        <v>0</v>
      </c>
      <c r="ZJ10" s="3"/>
      <c r="ZK10" s="2">
        <v>2015</v>
      </c>
      <c r="ZL10" s="1" t="s">
        <v>1200</v>
      </c>
      <c r="ZM10" s="1" t="s">
        <v>1295</v>
      </c>
      <c r="ZN10" s="2">
        <v>1</v>
      </c>
      <c r="ZO10" s="2">
        <v>0</v>
      </c>
      <c r="ZP10" s="2">
        <v>0</v>
      </c>
      <c r="ZQ10" s="2">
        <v>0</v>
      </c>
      <c r="ZR10" s="2">
        <v>0</v>
      </c>
      <c r="ZS10" s="2">
        <v>0</v>
      </c>
      <c r="ZT10" s="2">
        <v>0</v>
      </c>
      <c r="ZV10" s="2">
        <v>3</v>
      </c>
      <c r="ZW10" s="1" t="s">
        <v>1221</v>
      </c>
      <c r="ZX10" s="5">
        <v>5</v>
      </c>
      <c r="ZY10" s="1" t="s">
        <v>1199</v>
      </c>
      <c r="AAH10" s="1" t="s">
        <v>1199</v>
      </c>
      <c r="AAK10" s="1" t="s">
        <v>1199</v>
      </c>
      <c r="AAL10" s="2">
        <v>65</v>
      </c>
      <c r="AAM10" s="2">
        <v>35</v>
      </c>
      <c r="AAN10" s="2">
        <v>30</v>
      </c>
      <c r="AAO10" s="2">
        <v>30</v>
      </c>
      <c r="AAP10" s="2">
        <v>65</v>
      </c>
      <c r="AAR10" s="2">
        <v>6</v>
      </c>
      <c r="AAS10" s="2">
        <v>18</v>
      </c>
      <c r="AAT10" s="1" t="s">
        <v>1200</v>
      </c>
      <c r="AAU10" s="1" t="s">
        <v>1245</v>
      </c>
      <c r="ABD10" s="1" t="s">
        <v>1296</v>
      </c>
      <c r="ABE10" s="2">
        <v>1</v>
      </c>
      <c r="ABF10" s="2">
        <v>0</v>
      </c>
      <c r="ABG10" s="2">
        <v>0</v>
      </c>
      <c r="ABH10" s="2">
        <v>1</v>
      </c>
      <c r="ABI10" s="2">
        <v>0</v>
      </c>
      <c r="ABJ10" s="2">
        <v>0</v>
      </c>
      <c r="ABK10" s="2">
        <v>0</v>
      </c>
      <c r="ABL10" s="3"/>
      <c r="ABM10" s="5">
        <v>2</v>
      </c>
      <c r="ABN10" s="5">
        <v>1</v>
      </c>
      <c r="ABO10" s="5">
        <v>1</v>
      </c>
      <c r="ABP10" s="5">
        <v>1</v>
      </c>
      <c r="ABQ10" s="5">
        <v>2</v>
      </c>
      <c r="ABS10" s="1" t="s">
        <v>1200</v>
      </c>
      <c r="ABT10" s="1" t="s">
        <v>1216</v>
      </c>
      <c r="ACB10" s="1" t="s">
        <v>1297</v>
      </c>
      <c r="ACC10" s="2">
        <v>1</v>
      </c>
      <c r="ACD10" s="2">
        <v>0</v>
      </c>
      <c r="ACE10" s="2">
        <v>0</v>
      </c>
      <c r="ACF10" s="2">
        <v>1</v>
      </c>
      <c r="ACG10" s="2">
        <v>0</v>
      </c>
      <c r="ACH10" s="2">
        <v>0</v>
      </c>
      <c r="ACJ10" s="5">
        <v>2</v>
      </c>
      <c r="ACK10" s="5">
        <v>1</v>
      </c>
      <c r="ACL10" s="5">
        <v>1</v>
      </c>
      <c r="ACM10" s="5">
        <v>1</v>
      </c>
      <c r="ACN10" s="5">
        <v>2</v>
      </c>
      <c r="ACP10" s="1" t="s">
        <v>1199</v>
      </c>
      <c r="ADG10" s="5">
        <v>2</v>
      </c>
      <c r="ADH10" s="5">
        <v>1</v>
      </c>
      <c r="ADI10" s="5">
        <v>1</v>
      </c>
      <c r="ADJ10" s="5">
        <v>1</v>
      </c>
      <c r="ADK10" s="5">
        <v>2</v>
      </c>
      <c r="ADM10" s="1" t="s">
        <v>1199</v>
      </c>
      <c r="AEC10" s="1" t="s">
        <v>1200</v>
      </c>
      <c r="AED10" s="1" t="s">
        <v>1279</v>
      </c>
      <c r="AEE10" s="1" t="s">
        <v>1200</v>
      </c>
      <c r="AEF10" s="4">
        <v>12000</v>
      </c>
      <c r="AEG10" s="1" t="s">
        <v>1351</v>
      </c>
      <c r="AEH10" s="2">
        <v>0</v>
      </c>
      <c r="AEI10" s="2">
        <v>1</v>
      </c>
      <c r="AEJ10" s="2">
        <v>0</v>
      </c>
      <c r="AEK10" s="2">
        <v>0</v>
      </c>
      <c r="AEL10" s="2">
        <v>0</v>
      </c>
      <c r="AEM10" s="2">
        <v>0</v>
      </c>
      <c r="AEO10" s="1" t="s">
        <v>1200</v>
      </c>
      <c r="AEP10" s="1" t="s">
        <v>1216</v>
      </c>
      <c r="AFL10" s="1" t="s">
        <v>1230</v>
      </c>
      <c r="AFM10" s="2">
        <v>0</v>
      </c>
      <c r="AFN10" s="2">
        <v>0</v>
      </c>
      <c r="AFO10" s="2">
        <v>0</v>
      </c>
      <c r="AFP10" s="2">
        <v>0</v>
      </c>
      <c r="AFQ10" s="2">
        <v>1</v>
      </c>
      <c r="AFS10" s="1" t="s">
        <v>1352</v>
      </c>
      <c r="AFT10" s="2">
        <v>1</v>
      </c>
      <c r="AFU10" s="2">
        <v>1</v>
      </c>
      <c r="AFV10" s="2">
        <v>0</v>
      </c>
      <c r="AFW10" s="2">
        <v>1</v>
      </c>
      <c r="AFX10" s="2">
        <v>0</v>
      </c>
      <c r="AFY10" s="2">
        <v>0</v>
      </c>
      <c r="AFZ10" s="2">
        <v>0</v>
      </c>
      <c r="AGA10" s="2">
        <v>0</v>
      </c>
      <c r="AGB10" s="2">
        <v>0</v>
      </c>
      <c r="AGC10" s="2">
        <v>0</v>
      </c>
      <c r="AGD10" s="2">
        <v>0</v>
      </c>
      <c r="AGF10" s="1" t="s">
        <v>1230</v>
      </c>
      <c r="AGG10" s="2">
        <v>0</v>
      </c>
      <c r="AGH10" s="2">
        <v>0</v>
      </c>
      <c r="AGI10" s="2">
        <v>0</v>
      </c>
      <c r="AGJ10" s="2">
        <v>0</v>
      </c>
      <c r="AGK10" s="2">
        <v>0</v>
      </c>
      <c r="AGL10" s="2">
        <v>0</v>
      </c>
      <c r="AGM10" s="2">
        <v>0</v>
      </c>
      <c r="AGN10" s="2">
        <v>0</v>
      </c>
      <c r="AGO10" s="2">
        <v>0</v>
      </c>
      <c r="AGP10" s="2">
        <v>1</v>
      </c>
      <c r="AGQ10" s="2">
        <v>0</v>
      </c>
      <c r="AGR10" s="2">
        <v>0</v>
      </c>
      <c r="AGT10" s="1" t="s">
        <v>1199</v>
      </c>
      <c r="AHZ10" s="1" t="s">
        <v>1353</v>
      </c>
      <c r="AIA10" s="2">
        <v>1</v>
      </c>
      <c r="AIB10" s="2">
        <v>0</v>
      </c>
      <c r="AIC10" s="2">
        <v>0</v>
      </c>
      <c r="AID10" s="2">
        <v>0</v>
      </c>
      <c r="AIE10" s="2">
        <v>1</v>
      </c>
      <c r="AIF10" s="2">
        <v>0</v>
      </c>
      <c r="AIG10" s="2">
        <v>0</v>
      </c>
      <c r="AIH10" s="2">
        <v>0</v>
      </c>
      <c r="AII10" s="2">
        <v>0</v>
      </c>
      <c r="AIJ10" s="2">
        <v>0</v>
      </c>
      <c r="AIK10" s="2">
        <v>0</v>
      </c>
      <c r="AIL10" s="2">
        <v>0</v>
      </c>
      <c r="AST10" s="1">
        <v>105471553</v>
      </c>
      <c r="ASU10" s="1" t="s">
        <v>1355</v>
      </c>
      <c r="ASW10" s="1">
        <v>11</v>
      </c>
    </row>
    <row r="11" spans="1:1193" x14ac:dyDescent="0.3">
      <c r="A11" s="1" t="s">
        <v>1367</v>
      </c>
      <c r="B11" s="1" t="s">
        <v>1356</v>
      </c>
      <c r="C11" s="1" t="s">
        <v>1357</v>
      </c>
      <c r="D11" s="1" t="s">
        <v>1241</v>
      </c>
      <c r="E11" s="2">
        <v>356676102903926</v>
      </c>
      <c r="F11" s="1" t="s">
        <v>1241</v>
      </c>
      <c r="H11" s="1" t="s">
        <v>1193</v>
      </c>
      <c r="I11" s="1" t="s">
        <v>1194</v>
      </c>
      <c r="J11" s="1" t="s">
        <v>1194</v>
      </c>
      <c r="L11" s="1" t="s">
        <v>1195</v>
      </c>
      <c r="M11" s="1" t="s">
        <v>1196</v>
      </c>
      <c r="N11" s="2">
        <v>1</v>
      </c>
      <c r="O11" s="2">
        <v>0</v>
      </c>
      <c r="P11" s="2">
        <v>0</v>
      </c>
      <c r="Q11" s="2">
        <v>0</v>
      </c>
      <c r="R11" s="2">
        <v>0</v>
      </c>
      <c r="U11" s="6" t="s">
        <v>1438</v>
      </c>
      <c r="W11" s="1" t="s">
        <v>1358</v>
      </c>
      <c r="X11" s="1" t="s">
        <v>1359</v>
      </c>
      <c r="Y11" s="2">
        <v>1</v>
      </c>
      <c r="Z11" s="2">
        <v>0</v>
      </c>
      <c r="AA11" s="2">
        <v>0</v>
      </c>
      <c r="AB11" s="2">
        <v>0</v>
      </c>
      <c r="AC11" s="2">
        <v>0</v>
      </c>
      <c r="AD11" s="2">
        <v>0</v>
      </c>
      <c r="AE11" s="2">
        <v>0</v>
      </c>
      <c r="AF11" s="2">
        <v>1</v>
      </c>
      <c r="AG11" s="2">
        <v>0</v>
      </c>
      <c r="AH11" s="3"/>
      <c r="AI11" s="1" t="s">
        <v>1360</v>
      </c>
      <c r="AJ11" s="4">
        <v>80</v>
      </c>
      <c r="AK11" s="1" t="s">
        <v>1200</v>
      </c>
      <c r="AL11" s="1" t="s">
        <v>1201</v>
      </c>
      <c r="AN11" s="1" t="s">
        <v>1200</v>
      </c>
      <c r="AO11" s="1" t="s">
        <v>1202</v>
      </c>
      <c r="AP11" s="1" t="s">
        <v>1361</v>
      </c>
      <c r="AQ11" s="2">
        <v>1</v>
      </c>
      <c r="AR11" s="2">
        <v>0</v>
      </c>
      <c r="AS11" s="2">
        <v>0</v>
      </c>
      <c r="AT11" s="2">
        <v>1</v>
      </c>
      <c r="AU11" s="2">
        <v>0</v>
      </c>
      <c r="AV11" s="2">
        <v>0</v>
      </c>
      <c r="AW11" s="2">
        <v>0</v>
      </c>
      <c r="AX11" s="2">
        <v>0</v>
      </c>
      <c r="BI11" s="1" t="s">
        <v>1362</v>
      </c>
      <c r="BJ11" s="2">
        <v>0</v>
      </c>
      <c r="BK11" s="2">
        <v>0</v>
      </c>
      <c r="BL11" s="2">
        <v>1</v>
      </c>
      <c r="BM11" s="2">
        <v>0</v>
      </c>
      <c r="BN11" s="2">
        <v>0</v>
      </c>
      <c r="BO11" s="2">
        <v>1</v>
      </c>
      <c r="BP11" s="2">
        <v>0</v>
      </c>
      <c r="BQ11" s="2">
        <v>0</v>
      </c>
      <c r="BR11" s="2">
        <v>0</v>
      </c>
      <c r="BS11" s="3" t="s">
        <v>1363</v>
      </c>
      <c r="BT11" s="1" t="s">
        <v>1199</v>
      </c>
      <c r="DK11" s="1" t="s">
        <v>1230</v>
      </c>
      <c r="DL11" s="2">
        <v>0</v>
      </c>
      <c r="DM11" s="2">
        <v>0</v>
      </c>
      <c r="DN11" s="2">
        <v>0</v>
      </c>
      <c r="DO11" s="2">
        <v>0</v>
      </c>
      <c r="DP11" s="2">
        <v>1</v>
      </c>
      <c r="DQ11" s="3"/>
      <c r="DR11" s="1" t="s">
        <v>1364</v>
      </c>
      <c r="DS11" s="2">
        <v>1</v>
      </c>
      <c r="DT11" s="2">
        <v>1</v>
      </c>
      <c r="DU11" s="2">
        <v>0</v>
      </c>
      <c r="DV11" s="2">
        <v>0</v>
      </c>
      <c r="DW11" s="2">
        <v>0</v>
      </c>
      <c r="DX11" s="2">
        <v>0</v>
      </c>
      <c r="DY11" s="2">
        <v>0</v>
      </c>
      <c r="DZ11" s="2">
        <v>0</v>
      </c>
      <c r="EA11" s="2">
        <v>1</v>
      </c>
      <c r="EB11" s="2">
        <v>0</v>
      </c>
      <c r="EC11" s="2">
        <v>0</v>
      </c>
      <c r="ED11" s="2">
        <v>0</v>
      </c>
      <c r="EF11" s="1" t="s">
        <v>1365</v>
      </c>
      <c r="EG11" s="2">
        <v>1</v>
      </c>
      <c r="EH11" s="2">
        <v>0</v>
      </c>
      <c r="EI11" s="2">
        <v>0</v>
      </c>
      <c r="EJ11" s="2">
        <v>0</v>
      </c>
      <c r="EK11" s="2">
        <v>1</v>
      </c>
      <c r="EL11" s="2">
        <v>1</v>
      </c>
      <c r="EM11" s="2">
        <v>0</v>
      </c>
      <c r="EN11" s="2">
        <v>0</v>
      </c>
      <c r="EO11" s="2">
        <v>0</v>
      </c>
      <c r="EP11" s="2">
        <v>0</v>
      </c>
      <c r="EQ11" s="2">
        <v>0</v>
      </c>
      <c r="ER11" s="2">
        <v>0</v>
      </c>
      <c r="ET11" s="1" t="s">
        <v>1199</v>
      </c>
      <c r="GA11" s="1" t="s">
        <v>1366</v>
      </c>
      <c r="GB11" s="2">
        <v>0</v>
      </c>
      <c r="GC11" s="2">
        <v>1</v>
      </c>
      <c r="GD11" s="2">
        <v>1</v>
      </c>
      <c r="GE11" s="2">
        <v>0</v>
      </c>
      <c r="GF11" s="2">
        <v>1</v>
      </c>
      <c r="GG11" s="2">
        <v>1</v>
      </c>
      <c r="GH11" s="2">
        <v>1</v>
      </c>
      <c r="GI11" s="2">
        <v>0</v>
      </c>
      <c r="GJ11" s="2">
        <v>0</v>
      </c>
      <c r="GK11" s="2">
        <v>0</v>
      </c>
      <c r="GL11" s="2">
        <v>0</v>
      </c>
      <c r="GM11" s="2">
        <v>0</v>
      </c>
      <c r="GN11" s="2">
        <v>0</v>
      </c>
      <c r="YY11" s="3"/>
      <c r="ZJ11" s="3"/>
      <c r="ABL11" s="3"/>
      <c r="ABM11" s="3"/>
      <c r="ABN11" s="3"/>
      <c r="ABO11" s="3"/>
      <c r="ABP11" s="3"/>
      <c r="ABQ11" s="3"/>
      <c r="ACJ11" s="3"/>
      <c r="ACK11" s="3"/>
      <c r="ACL11" s="3"/>
      <c r="ACM11" s="3"/>
      <c r="ACN11" s="3"/>
      <c r="ADG11" s="3"/>
      <c r="ADH11" s="3"/>
      <c r="ADI11" s="3"/>
      <c r="ADJ11" s="3"/>
      <c r="ADK11" s="3"/>
      <c r="AST11" s="1">
        <v>105471574</v>
      </c>
      <c r="ASU11" s="1" t="s">
        <v>1368</v>
      </c>
      <c r="ASW11" s="1">
        <v>12</v>
      </c>
    </row>
    <row r="12" spans="1:1193" x14ac:dyDescent="0.3">
      <c r="A12" s="1" t="s">
        <v>1379</v>
      </c>
      <c r="B12" s="1" t="s">
        <v>1369</v>
      </c>
      <c r="C12" s="1" t="s">
        <v>1370</v>
      </c>
      <c r="D12" s="1" t="s">
        <v>1241</v>
      </c>
      <c r="E12" s="2">
        <v>356676102903926</v>
      </c>
      <c r="F12" s="1" t="s">
        <v>1241</v>
      </c>
      <c r="H12" s="1" t="s">
        <v>1193</v>
      </c>
      <c r="I12" s="1" t="s">
        <v>1194</v>
      </c>
      <c r="J12" s="1" t="s">
        <v>1194</v>
      </c>
      <c r="L12" s="1" t="s">
        <v>1195</v>
      </c>
      <c r="M12" s="1" t="s">
        <v>1196</v>
      </c>
      <c r="N12" s="2">
        <v>1</v>
      </c>
      <c r="O12" s="2">
        <v>0</v>
      </c>
      <c r="P12" s="2">
        <v>0</v>
      </c>
      <c r="Q12" s="2">
        <v>0</v>
      </c>
      <c r="R12" s="2">
        <v>0</v>
      </c>
      <c r="U12" s="6" t="s">
        <v>1371</v>
      </c>
      <c r="W12" s="1" t="s">
        <v>1372</v>
      </c>
      <c r="X12" s="1" t="s">
        <v>1373</v>
      </c>
      <c r="Y12" s="2">
        <v>1</v>
      </c>
      <c r="Z12" s="2">
        <v>0</v>
      </c>
      <c r="AA12" s="2">
        <v>0</v>
      </c>
      <c r="AB12" s="2">
        <v>0</v>
      </c>
      <c r="AC12" s="2">
        <v>0</v>
      </c>
      <c r="AD12" s="2">
        <v>1</v>
      </c>
      <c r="AE12" s="2">
        <v>0</v>
      </c>
      <c r="AF12" s="2">
        <v>0</v>
      </c>
      <c r="AG12" s="2">
        <v>0</v>
      </c>
      <c r="AH12" s="3"/>
      <c r="AI12" s="1" t="s">
        <v>1360</v>
      </c>
      <c r="AJ12" s="4">
        <v>75</v>
      </c>
      <c r="AK12" s="1" t="s">
        <v>1200</v>
      </c>
      <c r="AL12" s="1" t="s">
        <v>1262</v>
      </c>
      <c r="AN12" s="1" t="s">
        <v>1199</v>
      </c>
      <c r="BI12" s="1" t="s">
        <v>1362</v>
      </c>
      <c r="BJ12" s="2">
        <v>0</v>
      </c>
      <c r="BK12" s="2">
        <v>0</v>
      </c>
      <c r="BL12" s="2">
        <v>1</v>
      </c>
      <c r="BM12" s="2">
        <v>0</v>
      </c>
      <c r="BN12" s="2">
        <v>0</v>
      </c>
      <c r="BO12" s="2">
        <v>1</v>
      </c>
      <c r="BP12" s="2">
        <v>0</v>
      </c>
      <c r="BQ12" s="2">
        <v>0</v>
      </c>
      <c r="BR12" s="5">
        <v>0</v>
      </c>
      <c r="BS12" s="3" t="s">
        <v>1374</v>
      </c>
      <c r="BT12" s="1" t="s">
        <v>1199</v>
      </c>
      <c r="DK12" s="1" t="s">
        <v>1230</v>
      </c>
      <c r="DL12" s="2">
        <v>0</v>
      </c>
      <c r="DM12" s="2">
        <v>0</v>
      </c>
      <c r="DN12" s="2">
        <v>0</v>
      </c>
      <c r="DO12" s="2">
        <v>0</v>
      </c>
      <c r="DP12" s="2">
        <v>1</v>
      </c>
      <c r="DQ12" s="3"/>
      <c r="DR12" s="1" t="s">
        <v>1364</v>
      </c>
      <c r="DS12" s="2">
        <v>1</v>
      </c>
      <c r="DT12" s="2">
        <v>1</v>
      </c>
      <c r="DU12" s="2">
        <v>0</v>
      </c>
      <c r="DV12" s="2">
        <v>0</v>
      </c>
      <c r="DW12" s="2">
        <v>0</v>
      </c>
      <c r="DX12" s="2">
        <v>0</v>
      </c>
      <c r="DY12" s="2">
        <v>0</v>
      </c>
      <c r="DZ12" s="2">
        <v>0</v>
      </c>
      <c r="EA12" s="2">
        <v>1</v>
      </c>
      <c r="EB12" s="2">
        <v>0</v>
      </c>
      <c r="EC12" s="2">
        <v>0</v>
      </c>
      <c r="ED12" s="2">
        <v>0</v>
      </c>
      <c r="EF12" s="1" t="s">
        <v>1375</v>
      </c>
      <c r="EG12" s="2">
        <v>0</v>
      </c>
      <c r="EH12" s="2">
        <v>0</v>
      </c>
      <c r="EI12" s="2">
        <v>0</v>
      </c>
      <c r="EJ12" s="2">
        <v>0</v>
      </c>
      <c r="EK12" s="2">
        <v>1</v>
      </c>
      <c r="EL12" s="2">
        <v>0</v>
      </c>
      <c r="EM12" s="2">
        <v>0</v>
      </c>
      <c r="EN12" s="2">
        <v>1</v>
      </c>
      <c r="EO12" s="2">
        <v>0</v>
      </c>
      <c r="EP12" s="2">
        <v>0</v>
      </c>
      <c r="EQ12" s="2">
        <v>0</v>
      </c>
      <c r="ER12" s="2">
        <v>0</v>
      </c>
      <c r="ET12" s="1" t="s">
        <v>1200</v>
      </c>
      <c r="EU12" s="1" t="s">
        <v>1203</v>
      </c>
      <c r="EV12" s="2">
        <v>0</v>
      </c>
      <c r="EW12" s="2">
        <v>0</v>
      </c>
      <c r="EX12" s="2">
        <v>0</v>
      </c>
      <c r="EY12" s="2">
        <v>0</v>
      </c>
      <c r="EZ12" s="2">
        <v>1</v>
      </c>
      <c r="FA12" s="2">
        <v>0</v>
      </c>
      <c r="FB12" s="2">
        <v>0</v>
      </c>
      <c r="FD12" s="1" t="s">
        <v>1376</v>
      </c>
      <c r="FE12" s="2">
        <v>0</v>
      </c>
      <c r="FF12" s="2">
        <v>0</v>
      </c>
      <c r="FG12" s="2">
        <v>0</v>
      </c>
      <c r="FH12" s="2">
        <v>0</v>
      </c>
      <c r="FI12" s="2">
        <v>1</v>
      </c>
      <c r="FJ12" s="2">
        <v>1</v>
      </c>
      <c r="FK12" s="2">
        <v>1</v>
      </c>
      <c r="FL12" s="2">
        <v>0</v>
      </c>
      <c r="FM12" s="2">
        <v>0</v>
      </c>
      <c r="FN12" s="2">
        <v>0</v>
      </c>
      <c r="FO12" s="2">
        <v>1</v>
      </c>
      <c r="FP12" s="2">
        <v>0</v>
      </c>
      <c r="FQ12" s="2">
        <v>0</v>
      </c>
      <c r="FS12" s="1" t="s">
        <v>1199</v>
      </c>
      <c r="FT12" s="1" t="s">
        <v>1377</v>
      </c>
      <c r="FU12" s="2">
        <v>1</v>
      </c>
      <c r="FV12" s="2">
        <v>0</v>
      </c>
      <c r="FW12" s="2">
        <v>1</v>
      </c>
      <c r="FX12" s="2">
        <v>0</v>
      </c>
      <c r="FY12" s="2">
        <v>0</v>
      </c>
      <c r="GA12" s="1" t="s">
        <v>1378</v>
      </c>
      <c r="GB12" s="2">
        <v>0</v>
      </c>
      <c r="GC12" s="2">
        <v>0</v>
      </c>
      <c r="GD12" s="2">
        <v>1</v>
      </c>
      <c r="GE12" s="2">
        <v>0</v>
      </c>
      <c r="GF12" s="2">
        <v>0</v>
      </c>
      <c r="GG12" s="2">
        <v>1</v>
      </c>
      <c r="GH12" s="2">
        <v>1</v>
      </c>
      <c r="GI12" s="2">
        <v>0</v>
      </c>
      <c r="GJ12" s="2">
        <v>1</v>
      </c>
      <c r="GK12" s="2">
        <v>0</v>
      </c>
      <c r="GL12" s="2">
        <v>0</v>
      </c>
      <c r="GM12" s="2">
        <v>0</v>
      </c>
      <c r="GN12" s="2">
        <v>0</v>
      </c>
      <c r="ZJ12" s="3"/>
      <c r="ABL12" s="3"/>
      <c r="ABM12" s="3"/>
      <c r="ABN12" s="3"/>
      <c r="ABO12" s="3"/>
      <c r="ABP12" s="3"/>
      <c r="ABQ12" s="3"/>
      <c r="ACJ12" s="3"/>
      <c r="ACK12" s="3"/>
      <c r="ACL12" s="3"/>
      <c r="ACM12" s="3"/>
      <c r="ACN12" s="3"/>
      <c r="ADG12" s="3"/>
      <c r="ADH12" s="3"/>
      <c r="ADI12" s="3"/>
      <c r="ADJ12" s="3"/>
      <c r="ADK12" s="3"/>
      <c r="AST12" s="1">
        <v>105471594</v>
      </c>
      <c r="ASU12" s="1" t="s">
        <v>1380</v>
      </c>
      <c r="ASW12" s="1">
        <v>13</v>
      </c>
    </row>
    <row r="13" spans="1:1193" x14ac:dyDescent="0.3">
      <c r="A13" s="1" t="s">
        <v>1388</v>
      </c>
      <c r="B13" s="1" t="s">
        <v>1381</v>
      </c>
      <c r="C13" s="1" t="s">
        <v>1382</v>
      </c>
      <c r="D13" s="1" t="s">
        <v>1383</v>
      </c>
      <c r="E13" s="2">
        <v>356676102907869</v>
      </c>
      <c r="F13" s="1" t="s">
        <v>1383</v>
      </c>
      <c r="H13" s="1" t="s">
        <v>1193</v>
      </c>
      <c r="I13" s="1" t="s">
        <v>1194</v>
      </c>
      <c r="J13" s="1" t="s">
        <v>1194</v>
      </c>
      <c r="L13" s="1" t="s">
        <v>1349</v>
      </c>
      <c r="M13" s="1" t="s">
        <v>1271</v>
      </c>
      <c r="N13" s="2">
        <v>0</v>
      </c>
      <c r="O13" s="2">
        <v>0</v>
      </c>
      <c r="P13" s="2">
        <v>1</v>
      </c>
      <c r="Q13" s="2">
        <v>0</v>
      </c>
      <c r="R13" s="2">
        <v>0</v>
      </c>
      <c r="AH13" s="3"/>
      <c r="AJ13" s="4"/>
      <c r="BS13" s="3"/>
      <c r="DQ13" s="3"/>
      <c r="YO13" s="1" t="s">
        <v>1322</v>
      </c>
      <c r="YQ13" s="1" t="s">
        <v>1335</v>
      </c>
      <c r="YS13" s="1" t="s">
        <v>1350</v>
      </c>
      <c r="YT13" s="2">
        <v>0</v>
      </c>
      <c r="YU13" s="2">
        <v>0</v>
      </c>
      <c r="YV13" s="2">
        <v>0</v>
      </c>
      <c r="YW13" s="2">
        <v>1</v>
      </c>
      <c r="YX13" s="2">
        <v>0</v>
      </c>
      <c r="YZ13" s="1" t="s">
        <v>1197</v>
      </c>
      <c r="ZA13" s="2">
        <v>0</v>
      </c>
      <c r="ZB13" s="2">
        <v>0</v>
      </c>
      <c r="ZC13" s="2">
        <v>0</v>
      </c>
      <c r="ZD13" s="2">
        <v>0</v>
      </c>
      <c r="ZE13" s="2">
        <v>0</v>
      </c>
      <c r="ZF13" s="2">
        <v>0</v>
      </c>
      <c r="ZG13" s="2">
        <v>0</v>
      </c>
      <c r="ZH13" s="2">
        <v>0</v>
      </c>
      <c r="ZI13" s="2">
        <v>1</v>
      </c>
      <c r="ZJ13" s="3" t="s">
        <v>1384</v>
      </c>
      <c r="ZK13" s="2">
        <v>2020</v>
      </c>
      <c r="ZL13" s="1" t="s">
        <v>1200</v>
      </c>
      <c r="ZM13" s="1" t="s">
        <v>1295</v>
      </c>
      <c r="ZN13" s="2">
        <v>1</v>
      </c>
      <c r="ZO13" s="2">
        <v>0</v>
      </c>
      <c r="ZP13" s="2">
        <v>0</v>
      </c>
      <c r="ZQ13" s="2">
        <v>0</v>
      </c>
      <c r="ZR13" s="2">
        <v>0</v>
      </c>
      <c r="ZS13" s="2">
        <v>0</v>
      </c>
      <c r="ZT13" s="2">
        <v>0</v>
      </c>
      <c r="ZV13" s="2">
        <v>3</v>
      </c>
      <c r="ZW13" s="1" t="s">
        <v>1200</v>
      </c>
      <c r="ZX13" s="5">
        <v>6</v>
      </c>
      <c r="ZY13" s="1" t="s">
        <v>1199</v>
      </c>
      <c r="AAH13" s="1" t="s">
        <v>1199</v>
      </c>
      <c r="AAK13" s="1" t="s">
        <v>1200</v>
      </c>
      <c r="AAL13" s="2">
        <v>50</v>
      </c>
      <c r="AAM13" s="2">
        <v>7</v>
      </c>
      <c r="AAN13" s="2">
        <v>43</v>
      </c>
      <c r="AAO13" s="2">
        <v>43</v>
      </c>
      <c r="AAP13" s="2">
        <v>50</v>
      </c>
      <c r="AAR13" s="2">
        <v>5</v>
      </c>
      <c r="AAS13" s="2">
        <v>15</v>
      </c>
      <c r="AAT13" s="1" t="s">
        <v>1199</v>
      </c>
      <c r="ABL13" s="3"/>
      <c r="ABM13" s="5">
        <v>3</v>
      </c>
      <c r="ABN13" s="5">
        <v>1</v>
      </c>
      <c r="ABO13" s="5">
        <v>2</v>
      </c>
      <c r="ABP13" s="5">
        <v>2</v>
      </c>
      <c r="ABQ13" s="5">
        <v>3</v>
      </c>
      <c r="ABS13" s="1" t="s">
        <v>1199</v>
      </c>
      <c r="ACJ13" s="5">
        <v>3</v>
      </c>
      <c r="ACK13" s="5">
        <v>1</v>
      </c>
      <c r="ACL13" s="5">
        <v>2</v>
      </c>
      <c r="ACM13" s="5">
        <v>2</v>
      </c>
      <c r="ACN13" s="5">
        <v>3</v>
      </c>
      <c r="ACP13" s="1" t="s">
        <v>1199</v>
      </c>
      <c r="ADG13" s="5">
        <v>3</v>
      </c>
      <c r="ADH13" s="5">
        <v>1</v>
      </c>
      <c r="ADI13" s="5">
        <v>2</v>
      </c>
      <c r="ADJ13" s="5">
        <v>2</v>
      </c>
      <c r="ADK13" s="5">
        <v>3</v>
      </c>
      <c r="ADM13" s="1" t="s">
        <v>1199</v>
      </c>
      <c r="AEC13" s="1" t="s">
        <v>1200</v>
      </c>
      <c r="AED13" s="1" t="s">
        <v>1279</v>
      </c>
      <c r="AEE13" s="1" t="s">
        <v>1200</v>
      </c>
      <c r="AEF13" s="4">
        <v>12000</v>
      </c>
      <c r="AEG13" s="1" t="s">
        <v>1351</v>
      </c>
      <c r="AEH13" s="2">
        <v>0</v>
      </c>
      <c r="AEI13" s="2">
        <v>1</v>
      </c>
      <c r="AEJ13" s="2">
        <v>0</v>
      </c>
      <c r="AEK13" s="2">
        <v>0</v>
      </c>
      <c r="AEL13" s="2">
        <v>0</v>
      </c>
      <c r="AEM13" s="2">
        <v>0</v>
      </c>
      <c r="AEO13" s="1" t="s">
        <v>1200</v>
      </c>
      <c r="AEP13" s="1" t="s">
        <v>1245</v>
      </c>
      <c r="AFL13" s="1" t="s">
        <v>1230</v>
      </c>
      <c r="AFM13" s="2">
        <v>0</v>
      </c>
      <c r="AFN13" s="2">
        <v>0</v>
      </c>
      <c r="AFO13" s="2">
        <v>0</v>
      </c>
      <c r="AFP13" s="2">
        <v>0</v>
      </c>
      <c r="AFQ13" s="2">
        <v>1</v>
      </c>
      <c r="AFS13" s="1" t="s">
        <v>1385</v>
      </c>
      <c r="AFT13" s="2">
        <v>1</v>
      </c>
      <c r="AFU13" s="2">
        <v>1</v>
      </c>
      <c r="AFV13" s="2">
        <v>1</v>
      </c>
      <c r="AFW13" s="2">
        <v>0</v>
      </c>
      <c r="AFX13" s="2">
        <v>0</v>
      </c>
      <c r="AFY13" s="2">
        <v>0</v>
      </c>
      <c r="AFZ13" s="2">
        <v>0</v>
      </c>
      <c r="AGA13" s="2">
        <v>0</v>
      </c>
      <c r="AGB13" s="2">
        <v>0</v>
      </c>
      <c r="AGC13" s="2">
        <v>0</v>
      </c>
      <c r="AGD13" s="2">
        <v>0</v>
      </c>
      <c r="AGF13" s="1" t="s">
        <v>1386</v>
      </c>
      <c r="AGG13" s="2">
        <v>0</v>
      </c>
      <c r="AGH13" s="2">
        <v>0</v>
      </c>
      <c r="AGI13" s="2">
        <v>0</v>
      </c>
      <c r="AGJ13" s="2">
        <v>0</v>
      </c>
      <c r="AGK13" s="2">
        <v>0</v>
      </c>
      <c r="AGL13" s="2">
        <v>0</v>
      </c>
      <c r="AGM13" s="2">
        <v>0</v>
      </c>
      <c r="AGN13" s="2">
        <v>0</v>
      </c>
      <c r="AGO13" s="2">
        <v>1</v>
      </c>
      <c r="AGP13" s="2">
        <v>0</v>
      </c>
      <c r="AGQ13" s="2">
        <v>0</v>
      </c>
      <c r="AGR13" s="2">
        <v>0</v>
      </c>
      <c r="AGT13" s="1" t="s">
        <v>1199</v>
      </c>
      <c r="AHZ13" s="1" t="s">
        <v>1387</v>
      </c>
      <c r="AIA13" s="2">
        <v>0</v>
      </c>
      <c r="AIB13" s="2">
        <v>0</v>
      </c>
      <c r="AIC13" s="2">
        <v>1</v>
      </c>
      <c r="AID13" s="2">
        <v>0</v>
      </c>
      <c r="AIE13" s="2">
        <v>1</v>
      </c>
      <c r="AIF13" s="2">
        <v>0</v>
      </c>
      <c r="AIG13" s="2">
        <v>0</v>
      </c>
      <c r="AIH13" s="2">
        <v>0</v>
      </c>
      <c r="AII13" s="2">
        <v>0</v>
      </c>
      <c r="AIJ13" s="2">
        <v>0</v>
      </c>
      <c r="AIK13" s="2">
        <v>0</v>
      </c>
      <c r="AIL13" s="2">
        <v>0</v>
      </c>
      <c r="AST13" s="1">
        <v>105471601</v>
      </c>
      <c r="ASU13" s="1" t="s">
        <v>1389</v>
      </c>
      <c r="ASW13" s="1">
        <v>14</v>
      </c>
    </row>
    <row r="14" spans="1:1193" x14ac:dyDescent="0.3">
      <c r="A14" s="1" t="s">
        <v>1399</v>
      </c>
      <c r="B14" s="1" t="s">
        <v>1390</v>
      </c>
      <c r="C14" s="1" t="s">
        <v>1391</v>
      </c>
      <c r="D14" s="1" t="s">
        <v>1241</v>
      </c>
      <c r="E14" s="2">
        <v>356676102903926</v>
      </c>
      <c r="F14" s="1" t="s">
        <v>1241</v>
      </c>
      <c r="H14" s="1" t="s">
        <v>1193</v>
      </c>
      <c r="I14" s="1" t="s">
        <v>1194</v>
      </c>
      <c r="J14" s="1" t="s">
        <v>1194</v>
      </c>
      <c r="L14" s="1" t="s">
        <v>1392</v>
      </c>
      <c r="M14" s="1" t="s">
        <v>1196</v>
      </c>
      <c r="N14" s="2">
        <v>1</v>
      </c>
      <c r="O14" s="2">
        <v>0</v>
      </c>
      <c r="P14" s="2">
        <v>0</v>
      </c>
      <c r="Q14" s="2">
        <v>0</v>
      </c>
      <c r="R14" s="2">
        <v>0</v>
      </c>
      <c r="U14" s="6" t="s">
        <v>1393</v>
      </c>
      <c r="W14" s="1" t="s">
        <v>1358</v>
      </c>
      <c r="X14" s="1" t="s">
        <v>1394</v>
      </c>
      <c r="Y14" s="2">
        <v>1</v>
      </c>
      <c r="Z14" s="2">
        <v>1</v>
      </c>
      <c r="AA14" s="2">
        <v>0</v>
      </c>
      <c r="AB14" s="2">
        <v>0</v>
      </c>
      <c r="AC14" s="2">
        <v>0</v>
      </c>
      <c r="AD14" s="2">
        <v>0</v>
      </c>
      <c r="AE14" s="2">
        <v>1</v>
      </c>
      <c r="AF14" s="2">
        <v>1</v>
      </c>
      <c r="AG14" s="2">
        <v>0</v>
      </c>
      <c r="AH14" s="3"/>
      <c r="AI14" s="1" t="s">
        <v>1199</v>
      </c>
      <c r="AJ14" s="4">
        <v>35</v>
      </c>
      <c r="AK14" s="1" t="s">
        <v>1200</v>
      </c>
      <c r="AL14" s="1" t="s">
        <v>1395</v>
      </c>
      <c r="AN14" s="1" t="s">
        <v>1199</v>
      </c>
      <c r="BI14" s="1" t="s">
        <v>1221</v>
      </c>
      <c r="BJ14" s="2">
        <v>0</v>
      </c>
      <c r="BK14" s="2">
        <v>0</v>
      </c>
      <c r="BL14" s="2">
        <v>0</v>
      </c>
      <c r="BM14" s="2">
        <v>0</v>
      </c>
      <c r="BN14" s="2">
        <v>0</v>
      </c>
      <c r="BO14" s="2">
        <v>0</v>
      </c>
      <c r="BP14" s="2">
        <v>0</v>
      </c>
      <c r="BQ14" s="2">
        <v>1</v>
      </c>
      <c r="BR14" s="2">
        <v>0</v>
      </c>
      <c r="BT14" s="1" t="s">
        <v>1199</v>
      </c>
      <c r="DK14" s="1" t="s">
        <v>1230</v>
      </c>
      <c r="DL14" s="2">
        <v>0</v>
      </c>
      <c r="DM14" s="2">
        <v>0</v>
      </c>
      <c r="DN14" s="2">
        <v>0</v>
      </c>
      <c r="DO14" s="2">
        <v>0</v>
      </c>
      <c r="DP14" s="2">
        <v>1</v>
      </c>
      <c r="DQ14" s="3"/>
      <c r="DR14" s="1" t="s">
        <v>1396</v>
      </c>
      <c r="DS14" s="2">
        <v>1</v>
      </c>
      <c r="DT14" s="2">
        <v>0</v>
      </c>
      <c r="DU14" s="2">
        <v>0</v>
      </c>
      <c r="DV14" s="2">
        <v>0</v>
      </c>
      <c r="DW14" s="2">
        <v>0</v>
      </c>
      <c r="DX14" s="2">
        <v>0</v>
      </c>
      <c r="DY14" s="2">
        <v>0</v>
      </c>
      <c r="DZ14" s="2">
        <v>1</v>
      </c>
      <c r="EA14" s="2">
        <v>1</v>
      </c>
      <c r="EB14" s="2">
        <v>0</v>
      </c>
      <c r="EC14" s="2">
        <v>0</v>
      </c>
      <c r="ED14" s="2">
        <v>0</v>
      </c>
      <c r="EF14" s="1" t="s">
        <v>1397</v>
      </c>
      <c r="EG14" s="2">
        <v>0</v>
      </c>
      <c r="EH14" s="2">
        <v>0</v>
      </c>
      <c r="EI14" s="2">
        <v>0</v>
      </c>
      <c r="EJ14" s="2">
        <v>0</v>
      </c>
      <c r="EK14" s="2">
        <v>0</v>
      </c>
      <c r="EL14" s="2">
        <v>1</v>
      </c>
      <c r="EM14" s="2">
        <v>0</v>
      </c>
      <c r="EN14" s="2">
        <v>1</v>
      </c>
      <c r="EO14" s="2">
        <v>1</v>
      </c>
      <c r="EP14" s="2">
        <v>0</v>
      </c>
      <c r="EQ14" s="2">
        <v>0</v>
      </c>
      <c r="ER14" s="2">
        <v>0</v>
      </c>
      <c r="ET14" s="1" t="s">
        <v>1199</v>
      </c>
      <c r="GA14" s="1" t="s">
        <v>1398</v>
      </c>
      <c r="GB14" s="2">
        <v>0</v>
      </c>
      <c r="GC14" s="2">
        <v>1</v>
      </c>
      <c r="GD14" s="2">
        <v>1</v>
      </c>
      <c r="GE14" s="2">
        <v>0</v>
      </c>
      <c r="GF14" s="2">
        <v>1</v>
      </c>
      <c r="GG14" s="2">
        <v>1</v>
      </c>
      <c r="GH14" s="2">
        <v>0</v>
      </c>
      <c r="GI14" s="2">
        <v>0</v>
      </c>
      <c r="GJ14" s="2">
        <v>0</v>
      </c>
      <c r="GK14" s="2">
        <v>0</v>
      </c>
      <c r="GL14" s="2">
        <v>0</v>
      </c>
      <c r="GM14" s="2">
        <v>0</v>
      </c>
      <c r="GN14" s="2">
        <v>0</v>
      </c>
      <c r="ZJ14" s="3"/>
      <c r="ABL14" s="3"/>
      <c r="ABM14" s="3"/>
      <c r="ABN14" s="3"/>
      <c r="ABO14" s="3"/>
      <c r="ABP14" s="3"/>
      <c r="ABQ14" s="3"/>
      <c r="ACJ14" s="3"/>
      <c r="ACK14" s="3"/>
      <c r="ACL14" s="3"/>
      <c r="ACM14" s="3"/>
      <c r="ACN14" s="3"/>
      <c r="ADG14" s="3"/>
      <c r="ADH14" s="3"/>
      <c r="ADI14" s="3"/>
      <c r="ADJ14" s="3"/>
      <c r="ADK14" s="3"/>
      <c r="AST14" s="1">
        <v>105471609</v>
      </c>
      <c r="ASU14" s="1" t="s">
        <v>1400</v>
      </c>
      <c r="ASW14" s="1">
        <v>15</v>
      </c>
    </row>
    <row r="15" spans="1:1193" x14ac:dyDescent="0.3">
      <c r="A15" s="1" t="s">
        <v>1406</v>
      </c>
      <c r="B15" s="1" t="s">
        <v>1401</v>
      </c>
      <c r="C15" s="1" t="s">
        <v>1402</v>
      </c>
      <c r="D15" s="1" t="s">
        <v>1383</v>
      </c>
      <c r="E15" s="2">
        <v>356676102907869</v>
      </c>
      <c r="F15" s="1" t="s">
        <v>1383</v>
      </c>
      <c r="H15" s="1" t="s">
        <v>1193</v>
      </c>
      <c r="I15" s="1" t="s">
        <v>1194</v>
      </c>
      <c r="J15" s="1" t="s">
        <v>1194</v>
      </c>
      <c r="L15" s="1" t="s">
        <v>1349</v>
      </c>
      <c r="M15" s="1" t="s">
        <v>1271</v>
      </c>
      <c r="N15" s="2">
        <v>0</v>
      </c>
      <c r="O15" s="2">
        <v>0</v>
      </c>
      <c r="P15" s="2">
        <v>1</v>
      </c>
      <c r="Q15" s="2">
        <v>0</v>
      </c>
      <c r="R15" s="2">
        <v>0</v>
      </c>
      <c r="AH15" s="3"/>
      <c r="AJ15" s="4"/>
      <c r="DQ15" s="3"/>
      <c r="YO15" s="1" t="s">
        <v>1322</v>
      </c>
      <c r="YQ15" s="1" t="s">
        <v>1335</v>
      </c>
      <c r="YS15" s="1" t="s">
        <v>1350</v>
      </c>
      <c r="YT15" s="2">
        <v>0</v>
      </c>
      <c r="YU15" s="2">
        <v>0</v>
      </c>
      <c r="YV15" s="2">
        <v>0</v>
      </c>
      <c r="YW15" s="2">
        <v>1</v>
      </c>
      <c r="YX15" s="2">
        <v>0</v>
      </c>
      <c r="YZ15" s="1" t="s">
        <v>1197</v>
      </c>
      <c r="ZA15" s="2">
        <v>0</v>
      </c>
      <c r="ZB15" s="2">
        <v>0</v>
      </c>
      <c r="ZC15" s="2">
        <v>0</v>
      </c>
      <c r="ZD15" s="2">
        <v>0</v>
      </c>
      <c r="ZE15" s="2">
        <v>0</v>
      </c>
      <c r="ZF15" s="2">
        <v>0</v>
      </c>
      <c r="ZG15" s="2">
        <v>0</v>
      </c>
      <c r="ZH15" s="2">
        <v>0</v>
      </c>
      <c r="ZI15" s="2">
        <v>1</v>
      </c>
      <c r="ZJ15" s="3" t="s">
        <v>1403</v>
      </c>
      <c r="ZK15" s="2">
        <v>2015</v>
      </c>
      <c r="ZL15" s="1" t="s">
        <v>1200</v>
      </c>
      <c r="ZM15" s="1" t="s">
        <v>1275</v>
      </c>
      <c r="ZN15" s="2">
        <v>1</v>
      </c>
      <c r="ZO15" s="2">
        <v>1</v>
      </c>
      <c r="ZP15" s="2">
        <v>0</v>
      </c>
      <c r="ZQ15" s="2">
        <v>0</v>
      </c>
      <c r="ZR15" s="2">
        <v>0</v>
      </c>
      <c r="ZS15" s="2">
        <v>0</v>
      </c>
      <c r="ZT15" s="2">
        <v>0</v>
      </c>
      <c r="ZV15" s="2">
        <v>1</v>
      </c>
      <c r="ZW15" s="1" t="s">
        <v>1200</v>
      </c>
      <c r="ZX15" s="5">
        <v>5</v>
      </c>
      <c r="ZY15" s="1" t="s">
        <v>1200</v>
      </c>
      <c r="ZZ15" s="2">
        <v>1</v>
      </c>
      <c r="AAA15" s="1" t="s">
        <v>1199</v>
      </c>
      <c r="AAG15" s="1" t="s">
        <v>1199</v>
      </c>
      <c r="AAH15" s="1" t="s">
        <v>1199</v>
      </c>
      <c r="AAK15" s="1" t="s">
        <v>1199</v>
      </c>
      <c r="AAL15" s="2">
        <v>140</v>
      </c>
      <c r="AAM15" s="2">
        <v>50</v>
      </c>
      <c r="AAN15" s="2">
        <v>90</v>
      </c>
      <c r="AAO15" s="2">
        <v>90</v>
      </c>
      <c r="AAP15" s="2">
        <v>140</v>
      </c>
      <c r="AAR15" s="2">
        <v>4</v>
      </c>
      <c r="AAS15" s="2">
        <v>22</v>
      </c>
      <c r="AAT15" s="1" t="s">
        <v>1200</v>
      </c>
      <c r="AAU15" s="1" t="s">
        <v>1245</v>
      </c>
      <c r="ABD15" s="1" t="s">
        <v>1324</v>
      </c>
      <c r="ABE15" s="2">
        <v>1</v>
      </c>
      <c r="ABF15" s="2">
        <v>0</v>
      </c>
      <c r="ABG15" s="2">
        <v>0</v>
      </c>
      <c r="ABH15" s="2">
        <v>0</v>
      </c>
      <c r="ABI15" s="2">
        <v>0</v>
      </c>
      <c r="ABJ15" s="2">
        <v>0</v>
      </c>
      <c r="ABK15" s="2">
        <v>1</v>
      </c>
      <c r="ABL15" s="3" t="s">
        <v>1404</v>
      </c>
      <c r="ABM15" s="5">
        <v>2</v>
      </c>
      <c r="ABN15" s="5">
        <v>1</v>
      </c>
      <c r="ABO15" s="5">
        <v>1</v>
      </c>
      <c r="ABP15" s="5">
        <v>1</v>
      </c>
      <c r="ABQ15" s="5">
        <v>2</v>
      </c>
      <c r="ABS15" s="1" t="s">
        <v>1199</v>
      </c>
      <c r="ACJ15" s="5">
        <v>2</v>
      </c>
      <c r="ACK15" s="5">
        <v>1</v>
      </c>
      <c r="ACL15" s="5">
        <v>1</v>
      </c>
      <c r="ACM15" s="5">
        <v>1</v>
      </c>
      <c r="ACN15" s="5">
        <v>2</v>
      </c>
      <c r="ACP15" s="1" t="s">
        <v>1199</v>
      </c>
      <c r="ADG15" s="5">
        <v>2</v>
      </c>
      <c r="ADH15" s="5">
        <v>1</v>
      </c>
      <c r="ADI15" s="5">
        <v>1</v>
      </c>
      <c r="ADJ15" s="5">
        <v>1</v>
      </c>
      <c r="ADK15" s="5">
        <v>2</v>
      </c>
      <c r="ADM15" s="1" t="s">
        <v>1199</v>
      </c>
      <c r="AEC15" s="1" t="s">
        <v>1200</v>
      </c>
      <c r="AED15" s="1" t="s">
        <v>1279</v>
      </c>
      <c r="AEE15" s="1" t="s">
        <v>1199</v>
      </c>
      <c r="AEF15" s="4"/>
      <c r="AFL15" s="1" t="s">
        <v>1263</v>
      </c>
      <c r="AFM15" s="2">
        <v>0</v>
      </c>
      <c r="AFN15" s="2">
        <v>1</v>
      </c>
      <c r="AFO15" s="2">
        <v>0</v>
      </c>
      <c r="AFP15" s="2">
        <v>0</v>
      </c>
      <c r="AFQ15" s="2">
        <v>0</v>
      </c>
      <c r="AFS15" s="1" t="s">
        <v>1385</v>
      </c>
      <c r="AFT15" s="2">
        <v>1</v>
      </c>
      <c r="AFU15" s="2">
        <v>1</v>
      </c>
      <c r="AFV15" s="2">
        <v>1</v>
      </c>
      <c r="AFW15" s="2">
        <v>0</v>
      </c>
      <c r="AFX15" s="2">
        <v>0</v>
      </c>
      <c r="AFY15" s="2">
        <v>0</v>
      </c>
      <c r="AFZ15" s="2">
        <v>0</v>
      </c>
      <c r="AGA15" s="2">
        <v>0</v>
      </c>
      <c r="AGB15" s="2">
        <v>0</v>
      </c>
      <c r="AGC15" s="2">
        <v>0</v>
      </c>
      <c r="AGD15" s="2">
        <v>0</v>
      </c>
      <c r="AGF15" s="1" t="s">
        <v>1230</v>
      </c>
      <c r="AGG15" s="2">
        <v>0</v>
      </c>
      <c r="AGH15" s="2">
        <v>0</v>
      </c>
      <c r="AGI15" s="2">
        <v>0</v>
      </c>
      <c r="AGJ15" s="2">
        <v>0</v>
      </c>
      <c r="AGK15" s="2">
        <v>0</v>
      </c>
      <c r="AGL15" s="2">
        <v>0</v>
      </c>
      <c r="AGM15" s="2">
        <v>0</v>
      </c>
      <c r="AGN15" s="2">
        <v>0</v>
      </c>
      <c r="AGO15" s="2">
        <v>0</v>
      </c>
      <c r="AGP15" s="2">
        <v>1</v>
      </c>
      <c r="AGQ15" s="2">
        <v>0</v>
      </c>
      <c r="AGR15" s="2">
        <v>0</v>
      </c>
      <c r="AGT15" s="1" t="s">
        <v>1199</v>
      </c>
      <c r="AHZ15" s="1" t="s">
        <v>1405</v>
      </c>
      <c r="AIA15" s="2">
        <v>0</v>
      </c>
      <c r="AIB15" s="2">
        <v>1</v>
      </c>
      <c r="AIC15" s="2">
        <v>1</v>
      </c>
      <c r="AID15" s="2">
        <v>0</v>
      </c>
      <c r="AIE15" s="2">
        <v>1</v>
      </c>
      <c r="AIF15" s="2">
        <v>0</v>
      </c>
      <c r="AIG15" s="2">
        <v>0</v>
      </c>
      <c r="AIH15" s="2">
        <v>0</v>
      </c>
      <c r="AII15" s="2">
        <v>0</v>
      </c>
      <c r="AIJ15" s="2">
        <v>0</v>
      </c>
      <c r="AIK15" s="2">
        <v>0</v>
      </c>
      <c r="AIL15" s="2">
        <v>0</v>
      </c>
      <c r="AST15" s="1">
        <v>105471613</v>
      </c>
      <c r="ASU15" s="1" t="s">
        <v>1407</v>
      </c>
      <c r="ASW15" s="1">
        <v>16</v>
      </c>
    </row>
    <row r="16" spans="1:1193" x14ac:dyDescent="0.3">
      <c r="A16" s="1" t="s">
        <v>1418</v>
      </c>
      <c r="B16" s="1" t="s">
        <v>1408</v>
      </c>
      <c r="C16" s="1" t="s">
        <v>1409</v>
      </c>
      <c r="D16" s="1" t="s">
        <v>1383</v>
      </c>
      <c r="E16" s="2">
        <v>356676102903926</v>
      </c>
      <c r="F16" s="1" t="s">
        <v>1383</v>
      </c>
      <c r="H16" s="1" t="s">
        <v>1193</v>
      </c>
      <c r="I16" s="1" t="s">
        <v>1194</v>
      </c>
      <c r="J16" s="1" t="s">
        <v>1194</v>
      </c>
      <c r="L16" s="1" t="s">
        <v>1270</v>
      </c>
      <c r="M16" s="1" t="s">
        <v>1271</v>
      </c>
      <c r="N16" s="2">
        <v>0</v>
      </c>
      <c r="O16" s="2">
        <v>0</v>
      </c>
      <c r="P16" s="2">
        <v>1</v>
      </c>
      <c r="Q16" s="2">
        <v>0</v>
      </c>
      <c r="R16" s="2">
        <v>0</v>
      </c>
      <c r="AH16" s="3"/>
      <c r="AJ16" s="4"/>
      <c r="DQ16" s="3"/>
      <c r="YO16" s="1" t="s">
        <v>1272</v>
      </c>
      <c r="YQ16" s="1" t="s">
        <v>1273</v>
      </c>
      <c r="YS16" s="1" t="s">
        <v>1410</v>
      </c>
      <c r="YT16" s="2">
        <v>0</v>
      </c>
      <c r="YU16" s="2">
        <v>1</v>
      </c>
      <c r="YV16" s="2">
        <v>0</v>
      </c>
      <c r="YW16" s="2">
        <v>0</v>
      </c>
      <c r="YX16" s="2">
        <v>0</v>
      </c>
      <c r="YZ16" s="1" t="s">
        <v>1221</v>
      </c>
      <c r="ZA16" s="2">
        <v>0</v>
      </c>
      <c r="ZB16" s="2">
        <v>0</v>
      </c>
      <c r="ZC16" s="2">
        <v>0</v>
      </c>
      <c r="ZD16" s="2">
        <v>0</v>
      </c>
      <c r="ZE16" s="2">
        <v>0</v>
      </c>
      <c r="ZF16" s="2">
        <v>0</v>
      </c>
      <c r="ZG16" s="2">
        <v>0</v>
      </c>
      <c r="ZH16" s="2">
        <v>1</v>
      </c>
      <c r="ZI16" s="2">
        <v>0</v>
      </c>
      <c r="ZJ16" s="3" t="s">
        <v>1411</v>
      </c>
      <c r="ZK16" s="2">
        <v>1950</v>
      </c>
      <c r="ZL16" s="1" t="s">
        <v>1199</v>
      </c>
      <c r="ZV16" s="2">
        <v>6</v>
      </c>
      <c r="ZW16" s="1" t="s">
        <v>1199</v>
      </c>
      <c r="ZX16" s="5"/>
      <c r="ZY16" s="1" t="s">
        <v>1199</v>
      </c>
      <c r="AAH16" s="1" t="s">
        <v>1199</v>
      </c>
      <c r="AAK16" s="1" t="s">
        <v>1338</v>
      </c>
      <c r="AAL16" s="2">
        <v>526</v>
      </c>
      <c r="AAM16" s="2">
        <v>150</v>
      </c>
      <c r="AAN16" s="2">
        <v>376</v>
      </c>
      <c r="AAO16" s="2">
        <v>370</v>
      </c>
      <c r="AAP16" s="2">
        <v>520</v>
      </c>
      <c r="AAR16" s="2">
        <v>12</v>
      </c>
      <c r="AAS16" s="2">
        <v>25</v>
      </c>
      <c r="AAT16" s="1" t="s">
        <v>1200</v>
      </c>
      <c r="AAU16" s="1" t="s">
        <v>1412</v>
      </c>
      <c r="AAV16" s="1" t="s">
        <v>1413</v>
      </c>
      <c r="AAW16" s="2">
        <v>0</v>
      </c>
      <c r="AAX16" s="2">
        <v>1</v>
      </c>
      <c r="AAY16" s="2">
        <v>0</v>
      </c>
      <c r="AAZ16" s="2">
        <v>0</v>
      </c>
      <c r="ABA16" s="2">
        <v>0</v>
      </c>
      <c r="ABB16" s="2">
        <v>0</v>
      </c>
      <c r="ABL16" s="3"/>
      <c r="ABM16" s="5">
        <v>3</v>
      </c>
      <c r="ABN16" s="5">
        <v>1</v>
      </c>
      <c r="ABO16" s="5">
        <v>2</v>
      </c>
      <c r="ABP16" s="5">
        <v>2</v>
      </c>
      <c r="ABQ16" s="5">
        <v>3</v>
      </c>
      <c r="ABS16" s="1" t="s">
        <v>1199</v>
      </c>
      <c r="ACJ16" s="5">
        <v>10</v>
      </c>
      <c r="ACK16" s="5">
        <v>1</v>
      </c>
      <c r="ACL16" s="5">
        <v>9</v>
      </c>
      <c r="ACM16" s="5">
        <v>9</v>
      </c>
      <c r="ACN16" s="5">
        <v>10</v>
      </c>
      <c r="ACP16" s="1" t="s">
        <v>1199</v>
      </c>
      <c r="ADG16" s="5">
        <v>2</v>
      </c>
      <c r="ADH16" s="5">
        <v>1</v>
      </c>
      <c r="ADI16" s="5">
        <v>1</v>
      </c>
      <c r="ADJ16" s="5">
        <v>1</v>
      </c>
      <c r="ADK16" s="5">
        <v>2</v>
      </c>
      <c r="ADM16" s="1" t="s">
        <v>1199</v>
      </c>
      <c r="AEC16" s="1" t="s">
        <v>1414</v>
      </c>
      <c r="AED16" s="1" t="s">
        <v>1279</v>
      </c>
      <c r="AEE16" s="1" t="s">
        <v>1200</v>
      </c>
      <c r="AEF16" s="4">
        <v>2500</v>
      </c>
      <c r="AEG16" s="1" t="s">
        <v>1415</v>
      </c>
      <c r="AEH16" s="2">
        <v>0</v>
      </c>
      <c r="AEI16" s="2">
        <v>1</v>
      </c>
      <c r="AEJ16" s="2">
        <v>1</v>
      </c>
      <c r="AEK16" s="2">
        <v>0</v>
      </c>
      <c r="AEL16" s="2">
        <v>0</v>
      </c>
      <c r="AEM16" s="2">
        <v>0</v>
      </c>
      <c r="AEO16" s="1" t="s">
        <v>1199</v>
      </c>
      <c r="AFL16" s="1" t="s">
        <v>1230</v>
      </c>
      <c r="AFM16" s="2">
        <v>0</v>
      </c>
      <c r="AFN16" s="2">
        <v>0</v>
      </c>
      <c r="AFO16" s="2">
        <v>0</v>
      </c>
      <c r="AFP16" s="2">
        <v>0</v>
      </c>
      <c r="AFQ16" s="2">
        <v>1</v>
      </c>
      <c r="AFS16" s="1" t="s">
        <v>1282</v>
      </c>
      <c r="AFT16" s="2">
        <v>1</v>
      </c>
      <c r="AFU16" s="2">
        <v>1</v>
      </c>
      <c r="AFV16" s="2">
        <v>1</v>
      </c>
      <c r="AFW16" s="2">
        <v>1</v>
      </c>
      <c r="AFX16" s="2">
        <v>0</v>
      </c>
      <c r="AFY16" s="2">
        <v>0</v>
      </c>
      <c r="AFZ16" s="2">
        <v>0</v>
      </c>
      <c r="AGA16" s="2">
        <v>0</v>
      </c>
      <c r="AGB16" s="2">
        <v>0</v>
      </c>
      <c r="AGC16" s="2">
        <v>0</v>
      </c>
      <c r="AGD16" s="2">
        <v>0</v>
      </c>
      <c r="AGF16" s="1" t="s">
        <v>1416</v>
      </c>
      <c r="AGG16" s="2">
        <v>0</v>
      </c>
      <c r="AGH16" s="2">
        <v>1</v>
      </c>
      <c r="AGI16" s="2">
        <v>0</v>
      </c>
      <c r="AGJ16" s="2">
        <v>0</v>
      </c>
      <c r="AGK16" s="2">
        <v>0</v>
      </c>
      <c r="AGL16" s="2">
        <v>0</v>
      </c>
      <c r="AGM16" s="2">
        <v>0</v>
      </c>
      <c r="AGN16" s="2">
        <v>0</v>
      </c>
      <c r="AGO16" s="2">
        <v>0</v>
      </c>
      <c r="AGP16" s="2">
        <v>0</v>
      </c>
      <c r="AGQ16" s="2">
        <v>0</v>
      </c>
      <c r="AGR16" s="2">
        <v>0</v>
      </c>
      <c r="AGT16" s="1" t="s">
        <v>1199</v>
      </c>
      <c r="AHZ16" s="1" t="s">
        <v>1417</v>
      </c>
      <c r="AIA16" s="2">
        <v>0</v>
      </c>
      <c r="AIB16" s="2">
        <v>1</v>
      </c>
      <c r="AIC16" s="2">
        <v>1</v>
      </c>
      <c r="AID16" s="2">
        <v>1</v>
      </c>
      <c r="AIE16" s="2">
        <v>0</v>
      </c>
      <c r="AIF16" s="2">
        <v>1</v>
      </c>
      <c r="AIG16" s="2">
        <v>1</v>
      </c>
      <c r="AIH16" s="2">
        <v>0</v>
      </c>
      <c r="AII16" s="2">
        <v>0</v>
      </c>
      <c r="AIJ16" s="2">
        <v>0</v>
      </c>
      <c r="AIK16" s="2">
        <v>0</v>
      </c>
      <c r="AIL16" s="2">
        <v>0</v>
      </c>
      <c r="AST16" s="1">
        <v>105471618</v>
      </c>
      <c r="ASU16" s="1" t="s">
        <v>1419</v>
      </c>
      <c r="ASW16" s="1">
        <v>17</v>
      </c>
    </row>
    <row r="17" spans="1:922 1190:1193" x14ac:dyDescent="0.3">
      <c r="A17" s="1" t="s">
        <v>1425</v>
      </c>
      <c r="B17" s="1" t="s">
        <v>1420</v>
      </c>
      <c r="C17" s="1" t="s">
        <v>1421</v>
      </c>
      <c r="D17" s="1" t="s">
        <v>1383</v>
      </c>
      <c r="E17" s="2">
        <v>356676102903926</v>
      </c>
      <c r="F17" s="1" t="s">
        <v>1383</v>
      </c>
      <c r="H17" s="1" t="s">
        <v>1193</v>
      </c>
      <c r="I17" s="1" t="s">
        <v>1194</v>
      </c>
      <c r="J17" s="1" t="s">
        <v>1194</v>
      </c>
      <c r="L17" s="1" t="s">
        <v>1349</v>
      </c>
      <c r="M17" s="1" t="s">
        <v>1271</v>
      </c>
      <c r="N17" s="2">
        <v>0</v>
      </c>
      <c r="O17" s="2">
        <v>0</v>
      </c>
      <c r="P17" s="2">
        <v>1</v>
      </c>
      <c r="Q17" s="2">
        <v>0</v>
      </c>
      <c r="R17" s="2">
        <v>0</v>
      </c>
      <c r="AH17" s="3"/>
      <c r="AJ17" s="4"/>
      <c r="DQ17" s="3"/>
      <c r="GO17" s="3"/>
      <c r="YO17" s="1" t="s">
        <v>1322</v>
      </c>
      <c r="YQ17" s="1" t="s">
        <v>1335</v>
      </c>
      <c r="YS17" s="1" t="s">
        <v>1350</v>
      </c>
      <c r="YT17" s="2">
        <v>0</v>
      </c>
      <c r="YU17" s="2">
        <v>0</v>
      </c>
      <c r="YV17" s="2">
        <v>0</v>
      </c>
      <c r="YW17" s="2">
        <v>1</v>
      </c>
      <c r="YX17" s="2">
        <v>0</v>
      </c>
      <c r="YZ17" s="1" t="s">
        <v>1197</v>
      </c>
      <c r="ZA17" s="2">
        <v>0</v>
      </c>
      <c r="ZB17" s="2">
        <v>0</v>
      </c>
      <c r="ZC17" s="2">
        <v>0</v>
      </c>
      <c r="ZD17" s="2">
        <v>0</v>
      </c>
      <c r="ZE17" s="2">
        <v>0</v>
      </c>
      <c r="ZF17" s="2">
        <v>0</v>
      </c>
      <c r="ZG17" s="2">
        <v>0</v>
      </c>
      <c r="ZH17" s="2">
        <v>0</v>
      </c>
      <c r="ZI17" s="2">
        <v>1</v>
      </c>
      <c r="ZJ17" s="3" t="s">
        <v>1422</v>
      </c>
      <c r="ZK17" s="2">
        <v>2016</v>
      </c>
      <c r="ZL17" s="1" t="s">
        <v>1199</v>
      </c>
      <c r="ZV17" s="2">
        <v>1</v>
      </c>
      <c r="ZW17" s="1" t="s">
        <v>1200</v>
      </c>
      <c r="ZX17" s="5">
        <v>15</v>
      </c>
      <c r="ZY17" s="1" t="s">
        <v>1199</v>
      </c>
      <c r="AAH17" s="1" t="s">
        <v>1199</v>
      </c>
      <c r="AAK17" s="1" t="s">
        <v>1338</v>
      </c>
      <c r="AAL17" s="2">
        <v>26</v>
      </c>
      <c r="AAM17" s="2">
        <v>7</v>
      </c>
      <c r="AAN17" s="2">
        <v>19</v>
      </c>
      <c r="AAO17" s="2">
        <v>19</v>
      </c>
      <c r="AAP17" s="2">
        <v>26</v>
      </c>
      <c r="AAR17" s="2">
        <v>5</v>
      </c>
      <c r="AAS17" s="2">
        <v>12</v>
      </c>
      <c r="AAT17" s="1" t="s">
        <v>1200</v>
      </c>
      <c r="AAU17" s="1" t="s">
        <v>1245</v>
      </c>
      <c r="ABD17" s="1" t="s">
        <v>1221</v>
      </c>
      <c r="ABE17" s="2">
        <v>0</v>
      </c>
      <c r="ABF17" s="2">
        <v>0</v>
      </c>
      <c r="ABG17" s="2">
        <v>0</v>
      </c>
      <c r="ABH17" s="2">
        <v>0</v>
      </c>
      <c r="ABI17" s="2">
        <v>0</v>
      </c>
      <c r="ABJ17" s="2">
        <v>1</v>
      </c>
      <c r="ABK17" s="2">
        <v>0</v>
      </c>
      <c r="ABL17" s="3"/>
      <c r="ABM17" s="5">
        <v>2</v>
      </c>
      <c r="ABN17" s="5">
        <v>1</v>
      </c>
      <c r="ABO17" s="5">
        <v>1</v>
      </c>
      <c r="ABP17" s="5">
        <v>1</v>
      </c>
      <c r="ABQ17" s="5">
        <v>2</v>
      </c>
      <c r="ABS17" s="1" t="s">
        <v>1199</v>
      </c>
      <c r="ACJ17" s="5">
        <v>2</v>
      </c>
      <c r="ACK17" s="5">
        <v>1</v>
      </c>
      <c r="ACL17" s="5">
        <v>1</v>
      </c>
      <c r="ACM17" s="5">
        <v>1</v>
      </c>
      <c r="ACN17" s="5">
        <v>2</v>
      </c>
      <c r="ACP17" s="1" t="s">
        <v>1199</v>
      </c>
      <c r="ADG17" s="5">
        <v>2</v>
      </c>
      <c r="ADH17" s="5">
        <v>1</v>
      </c>
      <c r="ADI17" s="5">
        <v>1</v>
      </c>
      <c r="ADJ17" s="5">
        <v>1</v>
      </c>
      <c r="ADK17" s="5">
        <v>2</v>
      </c>
      <c r="ADM17" s="1" t="s">
        <v>1199</v>
      </c>
      <c r="AEC17" s="1" t="s">
        <v>1414</v>
      </c>
      <c r="AED17" s="1" t="s">
        <v>1279</v>
      </c>
      <c r="AEE17" s="1" t="s">
        <v>1199</v>
      </c>
      <c r="AEF17" s="4"/>
      <c r="AFL17" s="1" t="s">
        <v>1230</v>
      </c>
      <c r="AFM17" s="2">
        <v>0</v>
      </c>
      <c r="AFN17" s="2">
        <v>0</v>
      </c>
      <c r="AFO17" s="2">
        <v>0</v>
      </c>
      <c r="AFP17" s="2">
        <v>0</v>
      </c>
      <c r="AFQ17" s="2">
        <v>1</v>
      </c>
      <c r="AFS17" s="1" t="s">
        <v>1423</v>
      </c>
      <c r="AFT17" s="2">
        <v>1</v>
      </c>
      <c r="AFU17" s="2">
        <v>1</v>
      </c>
      <c r="AFV17" s="2">
        <v>0</v>
      </c>
      <c r="AFW17" s="2">
        <v>0</v>
      </c>
      <c r="AFX17" s="2">
        <v>0</v>
      </c>
      <c r="AFY17" s="2">
        <v>0</v>
      </c>
      <c r="AFZ17" s="2">
        <v>0</v>
      </c>
      <c r="AGA17" s="2">
        <v>0</v>
      </c>
      <c r="AGB17" s="2">
        <v>0</v>
      </c>
      <c r="AGC17" s="2">
        <v>0</v>
      </c>
      <c r="AGD17" s="2">
        <v>0</v>
      </c>
      <c r="AGF17" s="1" t="s">
        <v>1230</v>
      </c>
      <c r="AGG17" s="2">
        <v>0</v>
      </c>
      <c r="AGH17" s="2">
        <v>0</v>
      </c>
      <c r="AGI17" s="2">
        <v>0</v>
      </c>
      <c r="AGJ17" s="2">
        <v>0</v>
      </c>
      <c r="AGK17" s="2">
        <v>0</v>
      </c>
      <c r="AGL17" s="2">
        <v>0</v>
      </c>
      <c r="AGM17" s="2">
        <v>0</v>
      </c>
      <c r="AGN17" s="2">
        <v>0</v>
      </c>
      <c r="AGO17" s="2">
        <v>0</v>
      </c>
      <c r="AGP17" s="2">
        <v>1</v>
      </c>
      <c r="AGQ17" s="2">
        <v>0</v>
      </c>
      <c r="AGR17" s="2">
        <v>0</v>
      </c>
      <c r="AGT17" s="1" t="s">
        <v>1199</v>
      </c>
      <c r="AHZ17" s="1" t="s">
        <v>1424</v>
      </c>
      <c r="AIA17" s="2">
        <v>0</v>
      </c>
      <c r="AIB17" s="2">
        <v>1</v>
      </c>
      <c r="AIC17" s="2">
        <v>0</v>
      </c>
      <c r="AID17" s="2">
        <v>0</v>
      </c>
      <c r="AIE17" s="2">
        <v>1</v>
      </c>
      <c r="AIF17" s="2">
        <v>1</v>
      </c>
      <c r="AIG17" s="2">
        <v>1</v>
      </c>
      <c r="AIH17" s="2">
        <v>0</v>
      </c>
      <c r="AII17" s="2">
        <v>0</v>
      </c>
      <c r="AIJ17" s="2">
        <v>0</v>
      </c>
      <c r="AIK17" s="2">
        <v>0</v>
      </c>
      <c r="AIL17" s="2">
        <v>0</v>
      </c>
      <c r="AST17" s="1">
        <v>105471634</v>
      </c>
      <c r="ASU17" s="1" t="s">
        <v>1426</v>
      </c>
      <c r="ASW17" s="1">
        <v>18</v>
      </c>
    </row>
    <row r="18" spans="1:922 1190:1193" x14ac:dyDescent="0.3">
      <c r="A18" s="1" t="s">
        <v>1433</v>
      </c>
      <c r="B18" s="1" t="s">
        <v>1427</v>
      </c>
      <c r="C18" s="1" t="s">
        <v>1428</v>
      </c>
      <c r="D18" s="1" t="s">
        <v>1383</v>
      </c>
      <c r="E18" s="2">
        <v>356676102903926</v>
      </c>
      <c r="F18" s="1" t="s">
        <v>1383</v>
      </c>
      <c r="H18" s="1" t="s">
        <v>1193</v>
      </c>
      <c r="I18" s="1" t="s">
        <v>1194</v>
      </c>
      <c r="J18" s="1" t="s">
        <v>1194</v>
      </c>
      <c r="L18" s="1" t="s">
        <v>1429</v>
      </c>
      <c r="M18" s="1" t="s">
        <v>1271</v>
      </c>
      <c r="N18" s="2">
        <v>0</v>
      </c>
      <c r="O18" s="2">
        <v>0</v>
      </c>
      <c r="P18" s="2">
        <v>1</v>
      </c>
      <c r="Q18" s="2">
        <v>0</v>
      </c>
      <c r="R18" s="2">
        <v>0</v>
      </c>
      <c r="AH18" s="3"/>
      <c r="AJ18" s="4"/>
      <c r="DQ18" s="3"/>
      <c r="FC18" s="3"/>
      <c r="GO18" s="3"/>
      <c r="YO18" s="1" t="s">
        <v>1272</v>
      </c>
      <c r="YQ18" s="1" t="s">
        <v>1335</v>
      </c>
      <c r="YS18" s="1" t="s">
        <v>1274</v>
      </c>
      <c r="YT18" s="2">
        <v>1</v>
      </c>
      <c r="YU18" s="2">
        <v>0</v>
      </c>
      <c r="YV18" s="2">
        <v>0</v>
      </c>
      <c r="YW18" s="2">
        <v>0</v>
      </c>
      <c r="YX18" s="2">
        <v>0</v>
      </c>
      <c r="YZ18" s="1" t="s">
        <v>1204</v>
      </c>
      <c r="ZA18" s="2">
        <v>0</v>
      </c>
      <c r="ZB18" s="2">
        <v>0</v>
      </c>
      <c r="ZC18" s="2">
        <v>1</v>
      </c>
      <c r="ZD18" s="2">
        <v>0</v>
      </c>
      <c r="ZE18" s="2">
        <v>0</v>
      </c>
      <c r="ZF18" s="2">
        <v>0</v>
      </c>
      <c r="ZG18" s="2">
        <v>0</v>
      </c>
      <c r="ZH18" s="2">
        <v>0</v>
      </c>
      <c r="ZI18" s="2">
        <v>0</v>
      </c>
      <c r="ZJ18" s="3"/>
      <c r="ZK18" s="2">
        <v>2009</v>
      </c>
      <c r="ZL18" s="1" t="s">
        <v>1199</v>
      </c>
      <c r="ZV18" s="2">
        <v>3</v>
      </c>
      <c r="ZW18" s="1" t="s">
        <v>1200</v>
      </c>
      <c r="ZX18" s="5"/>
      <c r="ZY18" s="1" t="s">
        <v>1199</v>
      </c>
      <c r="AAH18" s="1" t="s">
        <v>1199</v>
      </c>
      <c r="AAK18" s="1" t="s">
        <v>1338</v>
      </c>
      <c r="AAL18" s="2">
        <v>248</v>
      </c>
      <c r="AAM18" s="2">
        <v>100</v>
      </c>
      <c r="AAN18" s="2">
        <v>148</v>
      </c>
      <c r="AAO18" s="2">
        <v>148</v>
      </c>
      <c r="AAP18" s="2">
        <v>248</v>
      </c>
      <c r="AAR18" s="2">
        <v>6</v>
      </c>
      <c r="AAS18" s="2">
        <v>14</v>
      </c>
      <c r="AAT18" s="1" t="s">
        <v>1200</v>
      </c>
      <c r="AAU18" s="1" t="s">
        <v>1412</v>
      </c>
      <c r="AAV18" s="1" t="s">
        <v>1413</v>
      </c>
      <c r="AAW18" s="2">
        <v>0</v>
      </c>
      <c r="AAX18" s="2">
        <v>1</v>
      </c>
      <c r="AAY18" s="2">
        <v>0</v>
      </c>
      <c r="AAZ18" s="2">
        <v>0</v>
      </c>
      <c r="ABA18" s="2">
        <v>0</v>
      </c>
      <c r="ABB18" s="2">
        <v>0</v>
      </c>
      <c r="ABM18" s="5">
        <v>2</v>
      </c>
      <c r="ABN18" s="5">
        <v>1</v>
      </c>
      <c r="ABO18" s="5">
        <v>1</v>
      </c>
      <c r="ABP18" s="5">
        <v>1</v>
      </c>
      <c r="ABQ18" s="5">
        <v>2</v>
      </c>
      <c r="ABS18" s="1" t="s">
        <v>1199</v>
      </c>
      <c r="ACJ18" s="5">
        <v>2</v>
      </c>
      <c r="ACK18" s="5">
        <v>1</v>
      </c>
      <c r="ACL18" s="5">
        <v>1</v>
      </c>
      <c r="ACM18" s="5">
        <v>1</v>
      </c>
      <c r="ACN18" s="5">
        <v>2</v>
      </c>
      <c r="ACP18" s="1" t="s">
        <v>1199</v>
      </c>
      <c r="ADG18" s="5">
        <v>5</v>
      </c>
      <c r="ADH18" s="5">
        <v>1</v>
      </c>
      <c r="ADI18" s="5">
        <v>4</v>
      </c>
      <c r="ADJ18" s="5">
        <v>4</v>
      </c>
      <c r="ADK18" s="5">
        <v>5</v>
      </c>
      <c r="ADM18" s="1" t="s">
        <v>1199</v>
      </c>
      <c r="AEC18" s="1" t="s">
        <v>1279</v>
      </c>
      <c r="AED18" s="1" t="s">
        <v>1279</v>
      </c>
      <c r="AEE18" s="1" t="s">
        <v>1200</v>
      </c>
      <c r="AEF18" s="4">
        <v>2250</v>
      </c>
      <c r="AEG18" s="1" t="s">
        <v>1351</v>
      </c>
      <c r="AEH18" s="2">
        <v>0</v>
      </c>
      <c r="AEI18" s="2">
        <v>1</v>
      </c>
      <c r="AEJ18" s="2">
        <v>0</v>
      </c>
      <c r="AEK18" s="2">
        <v>0</v>
      </c>
      <c r="AEL18" s="2">
        <v>0</v>
      </c>
      <c r="AEM18" s="2">
        <v>0</v>
      </c>
      <c r="AEO18" s="1" t="s">
        <v>1199</v>
      </c>
      <c r="AFL18" s="1" t="s">
        <v>1230</v>
      </c>
      <c r="AFM18" s="2">
        <v>0</v>
      </c>
      <c r="AFN18" s="2">
        <v>0</v>
      </c>
      <c r="AFO18" s="2">
        <v>0</v>
      </c>
      <c r="AFP18" s="2">
        <v>0</v>
      </c>
      <c r="AFQ18" s="2">
        <v>1</v>
      </c>
      <c r="AFS18" s="1" t="s">
        <v>1282</v>
      </c>
      <c r="AFT18" s="2">
        <v>1</v>
      </c>
      <c r="AFU18" s="2">
        <v>1</v>
      </c>
      <c r="AFV18" s="2">
        <v>1</v>
      </c>
      <c r="AFW18" s="2">
        <v>1</v>
      </c>
      <c r="AFX18" s="2">
        <v>0</v>
      </c>
      <c r="AFY18" s="2">
        <v>0</v>
      </c>
      <c r="AFZ18" s="2">
        <v>0</v>
      </c>
      <c r="AGA18" s="2">
        <v>0</v>
      </c>
      <c r="AGB18" s="2">
        <v>0</v>
      </c>
      <c r="AGC18" s="2">
        <v>0</v>
      </c>
      <c r="AGD18" s="2">
        <v>0</v>
      </c>
      <c r="AGF18" s="1" t="s">
        <v>1430</v>
      </c>
      <c r="AGG18" s="2">
        <v>1</v>
      </c>
      <c r="AGH18" s="2">
        <v>1</v>
      </c>
      <c r="AGI18" s="2">
        <v>0</v>
      </c>
      <c r="AGJ18" s="2">
        <v>0</v>
      </c>
      <c r="AGK18" s="2">
        <v>0</v>
      </c>
      <c r="AGL18" s="2">
        <v>0</v>
      </c>
      <c r="AGM18" s="2">
        <v>1</v>
      </c>
      <c r="AGN18" s="2">
        <v>0</v>
      </c>
      <c r="AGO18" s="2">
        <v>0</v>
      </c>
      <c r="AGP18" s="2">
        <v>0</v>
      </c>
      <c r="AGQ18" s="2">
        <v>0</v>
      </c>
      <c r="AGR18" s="2">
        <v>0</v>
      </c>
      <c r="AGT18" s="1" t="s">
        <v>1200</v>
      </c>
      <c r="AGU18" s="1" t="s">
        <v>1203</v>
      </c>
      <c r="AGV18" s="2">
        <v>0</v>
      </c>
      <c r="AGW18" s="2">
        <v>0</v>
      </c>
      <c r="AGX18" s="2">
        <v>0</v>
      </c>
      <c r="AGY18" s="2">
        <v>0</v>
      </c>
      <c r="AGZ18" s="2">
        <v>1</v>
      </c>
      <c r="AHA18" s="2">
        <v>0</v>
      </c>
      <c r="AHB18" s="2">
        <v>0</v>
      </c>
      <c r="AHD18" s="1" t="s">
        <v>1431</v>
      </c>
      <c r="AHE18" s="2">
        <v>0</v>
      </c>
      <c r="AHF18" s="2">
        <v>0</v>
      </c>
      <c r="AHG18" s="2">
        <v>0</v>
      </c>
      <c r="AHH18" s="2">
        <v>0</v>
      </c>
      <c r="AHI18" s="2">
        <v>0</v>
      </c>
      <c r="AHJ18" s="2">
        <v>0</v>
      </c>
      <c r="AHK18" s="2">
        <v>1</v>
      </c>
      <c r="AHL18" s="2">
        <v>0</v>
      </c>
      <c r="AHM18" s="2">
        <v>0</v>
      </c>
      <c r="AHN18" s="2">
        <v>0</v>
      </c>
      <c r="AHO18" s="2">
        <v>0</v>
      </c>
      <c r="AHP18" s="2">
        <v>0</v>
      </c>
      <c r="AHR18" s="1" t="s">
        <v>1200</v>
      </c>
      <c r="AHZ18" s="1" t="s">
        <v>1432</v>
      </c>
      <c r="AIA18" s="2">
        <v>0</v>
      </c>
      <c r="AIB18" s="2">
        <v>1</v>
      </c>
      <c r="AIC18" s="2">
        <v>1</v>
      </c>
      <c r="AID18" s="2">
        <v>1</v>
      </c>
      <c r="AIE18" s="2">
        <v>0</v>
      </c>
      <c r="AIF18" s="2">
        <v>0</v>
      </c>
      <c r="AIG18" s="2">
        <v>0</v>
      </c>
      <c r="AIH18" s="2">
        <v>0</v>
      </c>
      <c r="AII18" s="2">
        <v>0</v>
      </c>
      <c r="AIJ18" s="2">
        <v>0</v>
      </c>
      <c r="AIK18" s="2">
        <v>0</v>
      </c>
      <c r="AIL18" s="2">
        <v>0</v>
      </c>
      <c r="AST18" s="1">
        <v>105471641</v>
      </c>
      <c r="ASU18" s="1" t="s">
        <v>1434</v>
      </c>
      <c r="ASW18" s="1">
        <v>19</v>
      </c>
    </row>
    <row r="19" spans="1:922 1190:1193" x14ac:dyDescent="0.3">
      <c r="A19" s="1" t="s">
        <v>1442</v>
      </c>
      <c r="B19" s="1" t="s">
        <v>1435</v>
      </c>
      <c r="C19" s="1" t="s">
        <v>1436</v>
      </c>
      <c r="D19" s="1" t="s">
        <v>1241</v>
      </c>
      <c r="E19" s="2">
        <v>356676102908909</v>
      </c>
      <c r="F19" s="1" t="s">
        <v>1241</v>
      </c>
      <c r="H19" s="1" t="s">
        <v>1193</v>
      </c>
      <c r="I19" s="1" t="s">
        <v>1194</v>
      </c>
      <c r="J19" s="1" t="s">
        <v>1194</v>
      </c>
      <c r="L19" s="1" t="s">
        <v>1437</v>
      </c>
      <c r="M19" s="1" t="s">
        <v>1196</v>
      </c>
      <c r="N19" s="2">
        <v>1</v>
      </c>
      <c r="O19" s="2">
        <v>0</v>
      </c>
      <c r="P19" s="2">
        <v>0</v>
      </c>
      <c r="Q19" s="2">
        <v>0</v>
      </c>
      <c r="R19" s="2">
        <v>0</v>
      </c>
      <c r="U19" s="6" t="s">
        <v>1438</v>
      </c>
      <c r="W19" s="1" t="s">
        <v>1200</v>
      </c>
      <c r="AH19" s="3"/>
      <c r="AI19" s="1" t="s">
        <v>1360</v>
      </c>
      <c r="AJ19" s="4">
        <v>600</v>
      </c>
      <c r="AK19" s="1" t="s">
        <v>1200</v>
      </c>
      <c r="AL19" s="1" t="s">
        <v>1201</v>
      </c>
      <c r="AN19" s="1" t="s">
        <v>1199</v>
      </c>
      <c r="BI19" s="1" t="s">
        <v>1203</v>
      </c>
      <c r="BJ19" s="2">
        <v>0</v>
      </c>
      <c r="BK19" s="2">
        <v>0</v>
      </c>
      <c r="BL19" s="2">
        <v>0</v>
      </c>
      <c r="BM19" s="2">
        <v>0</v>
      </c>
      <c r="BN19" s="2">
        <v>0</v>
      </c>
      <c r="BO19" s="2">
        <v>1</v>
      </c>
      <c r="BP19" s="2">
        <v>0</v>
      </c>
      <c r="BQ19" s="2">
        <v>0</v>
      </c>
      <c r="BR19" s="2">
        <v>0</v>
      </c>
      <c r="BT19" s="1" t="s">
        <v>1199</v>
      </c>
      <c r="DK19" s="1" t="s">
        <v>1263</v>
      </c>
      <c r="DL19" s="2">
        <v>0</v>
      </c>
      <c r="DM19" s="2">
        <v>1</v>
      </c>
      <c r="DN19" s="2">
        <v>0</v>
      </c>
      <c r="DO19" s="2">
        <v>0</v>
      </c>
      <c r="DP19" s="2">
        <v>0</v>
      </c>
      <c r="DQ19" s="3"/>
      <c r="DR19" s="1" t="s">
        <v>1439</v>
      </c>
      <c r="DS19" s="2">
        <v>0</v>
      </c>
      <c r="DT19" s="2">
        <v>1</v>
      </c>
      <c r="DU19" s="2">
        <v>0</v>
      </c>
      <c r="DV19" s="2">
        <v>0</v>
      </c>
      <c r="DW19" s="2">
        <v>0</v>
      </c>
      <c r="DX19" s="2">
        <v>0</v>
      </c>
      <c r="DY19" s="2">
        <v>0</v>
      </c>
      <c r="DZ19" s="2">
        <v>0</v>
      </c>
      <c r="EA19" s="2">
        <v>0</v>
      </c>
      <c r="EB19" s="2">
        <v>0</v>
      </c>
      <c r="EC19" s="2">
        <v>0</v>
      </c>
      <c r="ED19" s="2">
        <v>0</v>
      </c>
      <c r="EF19" s="1" t="s">
        <v>1440</v>
      </c>
      <c r="EG19" s="2">
        <v>0</v>
      </c>
      <c r="EH19" s="2">
        <v>0</v>
      </c>
      <c r="EI19" s="2">
        <v>1</v>
      </c>
      <c r="EJ19" s="2">
        <v>0</v>
      </c>
      <c r="EK19" s="2">
        <v>0</v>
      </c>
      <c r="EL19" s="2">
        <v>0</v>
      </c>
      <c r="EM19" s="2">
        <v>0</v>
      </c>
      <c r="EN19" s="2">
        <v>0</v>
      </c>
      <c r="EO19" s="2">
        <v>0</v>
      </c>
      <c r="EP19" s="2">
        <v>0</v>
      </c>
      <c r="EQ19" s="2">
        <v>0</v>
      </c>
      <c r="ER19" s="2">
        <v>0</v>
      </c>
      <c r="ET19" s="1" t="s">
        <v>1199</v>
      </c>
      <c r="FC19" s="3"/>
      <c r="GA19" s="1" t="s">
        <v>1197</v>
      </c>
      <c r="GB19" s="2">
        <v>0</v>
      </c>
      <c r="GC19" s="2">
        <v>0</v>
      </c>
      <c r="GD19" s="2">
        <v>0</v>
      </c>
      <c r="GE19" s="2">
        <v>0</v>
      </c>
      <c r="GF19" s="2">
        <v>0</v>
      </c>
      <c r="GG19" s="2">
        <v>0</v>
      </c>
      <c r="GH19" s="2">
        <v>0</v>
      </c>
      <c r="GI19" s="2">
        <v>0</v>
      </c>
      <c r="GJ19" s="2">
        <v>0</v>
      </c>
      <c r="GK19" s="2">
        <v>0</v>
      </c>
      <c r="GL19" s="2">
        <v>0</v>
      </c>
      <c r="GM19" s="2">
        <v>0</v>
      </c>
      <c r="GN19" s="2">
        <v>1</v>
      </c>
      <c r="GO19" s="3" t="s">
        <v>1441</v>
      </c>
      <c r="ZJ19" s="3"/>
      <c r="ADG19" s="3"/>
      <c r="ADH19" s="3"/>
      <c r="ADI19" s="3"/>
      <c r="ADJ19" s="3"/>
      <c r="ADK19" s="3"/>
      <c r="AST19" s="1">
        <v>105471844</v>
      </c>
      <c r="ASU19" s="1" t="s">
        <v>1443</v>
      </c>
      <c r="ASW19" s="1">
        <v>20</v>
      </c>
    </row>
    <row r="20" spans="1:922 1190:1193" x14ac:dyDescent="0.3">
      <c r="A20" s="1" t="s">
        <v>1452</v>
      </c>
      <c r="B20" s="1" t="s">
        <v>1444</v>
      </c>
      <c r="C20" s="1" t="s">
        <v>1445</v>
      </c>
      <c r="D20" s="1" t="s">
        <v>1241</v>
      </c>
      <c r="E20" s="2">
        <v>356676102908909</v>
      </c>
      <c r="F20" s="1" t="s">
        <v>1241</v>
      </c>
      <c r="H20" s="1" t="s">
        <v>1193</v>
      </c>
      <c r="I20" s="1" t="s">
        <v>1194</v>
      </c>
      <c r="J20" s="1" t="s">
        <v>1194</v>
      </c>
      <c r="L20" s="1" t="s">
        <v>1446</v>
      </c>
      <c r="M20" s="1" t="s">
        <v>1196</v>
      </c>
      <c r="N20" s="2">
        <v>1</v>
      </c>
      <c r="O20" s="2">
        <v>0</v>
      </c>
      <c r="P20" s="2">
        <v>0</v>
      </c>
      <c r="Q20" s="2">
        <v>0</v>
      </c>
      <c r="R20" s="2">
        <v>0</v>
      </c>
      <c r="U20" s="6" t="s">
        <v>1438</v>
      </c>
      <c r="W20" s="1" t="s">
        <v>1198</v>
      </c>
      <c r="X20" s="1" t="s">
        <v>1447</v>
      </c>
      <c r="Y20" s="2">
        <v>1</v>
      </c>
      <c r="Z20" s="2">
        <v>0</v>
      </c>
      <c r="AA20" s="2">
        <v>0</v>
      </c>
      <c r="AB20" s="2">
        <v>0</v>
      </c>
      <c r="AC20" s="2">
        <v>0</v>
      </c>
      <c r="AD20" s="2">
        <v>0</v>
      </c>
      <c r="AE20" s="2">
        <v>0</v>
      </c>
      <c r="AF20" s="2">
        <v>0</v>
      </c>
      <c r="AG20" s="2">
        <v>0</v>
      </c>
      <c r="AH20" s="3"/>
      <c r="AI20" s="1" t="s">
        <v>1448</v>
      </c>
      <c r="AJ20" s="4">
        <v>100</v>
      </c>
      <c r="AK20" s="1" t="s">
        <v>1199</v>
      </c>
      <c r="AL20" s="1" t="s">
        <v>1201</v>
      </c>
      <c r="AN20" s="1" t="s">
        <v>1199</v>
      </c>
      <c r="BI20" s="1" t="s">
        <v>1229</v>
      </c>
      <c r="BJ20" s="2">
        <v>0</v>
      </c>
      <c r="BK20" s="2">
        <v>1</v>
      </c>
      <c r="BL20" s="2">
        <v>0</v>
      </c>
      <c r="BM20" s="2">
        <v>0</v>
      </c>
      <c r="BN20" s="2">
        <v>0</v>
      </c>
      <c r="BO20" s="2">
        <v>0</v>
      </c>
      <c r="BP20" s="2">
        <v>0</v>
      </c>
      <c r="BQ20" s="2">
        <v>0</v>
      </c>
      <c r="BR20" s="2">
        <v>0</v>
      </c>
      <c r="BT20" s="1" t="s">
        <v>1199</v>
      </c>
      <c r="DK20" s="1" t="s">
        <v>1263</v>
      </c>
      <c r="DL20" s="2">
        <v>0</v>
      </c>
      <c r="DM20" s="2">
        <v>1</v>
      </c>
      <c r="DN20" s="2">
        <v>0</v>
      </c>
      <c r="DO20" s="2">
        <v>0</v>
      </c>
      <c r="DP20" s="2">
        <v>0</v>
      </c>
      <c r="DQ20" s="3"/>
      <c r="DR20" s="1" t="s">
        <v>1449</v>
      </c>
      <c r="DS20" s="2">
        <v>0</v>
      </c>
      <c r="DT20" s="2">
        <v>0</v>
      </c>
      <c r="DU20" s="2">
        <v>0</v>
      </c>
      <c r="DV20" s="2">
        <v>1</v>
      </c>
      <c r="DW20" s="2">
        <v>0</v>
      </c>
      <c r="DX20" s="2">
        <v>0</v>
      </c>
      <c r="DY20" s="2">
        <v>0</v>
      </c>
      <c r="DZ20" s="2">
        <v>0</v>
      </c>
      <c r="EA20" s="2">
        <v>0</v>
      </c>
      <c r="EB20" s="2">
        <v>0</v>
      </c>
      <c r="EC20" s="2">
        <v>0</v>
      </c>
      <c r="ED20" s="2">
        <v>0</v>
      </c>
      <c r="EF20" s="1" t="s">
        <v>1450</v>
      </c>
      <c r="EG20" s="2">
        <v>0</v>
      </c>
      <c r="EH20" s="2">
        <v>0</v>
      </c>
      <c r="EI20" s="2">
        <v>0</v>
      </c>
      <c r="EJ20" s="2">
        <v>0</v>
      </c>
      <c r="EK20" s="2">
        <v>1</v>
      </c>
      <c r="EL20" s="2">
        <v>0</v>
      </c>
      <c r="EM20" s="2">
        <v>0</v>
      </c>
      <c r="EN20" s="2">
        <v>0</v>
      </c>
      <c r="EO20" s="2">
        <v>0</v>
      </c>
      <c r="EP20" s="2">
        <v>0</v>
      </c>
      <c r="EQ20" s="2">
        <v>0</v>
      </c>
      <c r="ER20" s="2">
        <v>0</v>
      </c>
      <c r="ET20" s="1" t="s">
        <v>1199</v>
      </c>
      <c r="FC20" s="3"/>
      <c r="GA20" s="1" t="s">
        <v>1451</v>
      </c>
      <c r="GB20" s="2">
        <v>0</v>
      </c>
      <c r="GC20" s="2">
        <v>1</v>
      </c>
      <c r="GD20" s="2">
        <v>1</v>
      </c>
      <c r="GE20" s="2">
        <v>0</v>
      </c>
      <c r="GF20" s="2">
        <v>0</v>
      </c>
      <c r="GG20" s="2">
        <v>0</v>
      </c>
      <c r="GH20" s="2">
        <v>1</v>
      </c>
      <c r="GI20" s="2">
        <v>0</v>
      </c>
      <c r="GJ20" s="2">
        <v>0</v>
      </c>
      <c r="GK20" s="2">
        <v>0</v>
      </c>
      <c r="GL20" s="2">
        <v>1</v>
      </c>
      <c r="GM20" s="2">
        <v>0</v>
      </c>
      <c r="GN20" s="2">
        <v>0</v>
      </c>
      <c r="GO20" s="3"/>
      <c r="ZJ20" s="3"/>
      <c r="AST20" s="1">
        <v>105471858</v>
      </c>
      <c r="ASU20" s="1" t="s">
        <v>1453</v>
      </c>
      <c r="ASW20" s="1">
        <v>21</v>
      </c>
    </row>
    <row r="21" spans="1:922 1190:1193" x14ac:dyDescent="0.3">
      <c r="A21" s="1" t="s">
        <v>1461</v>
      </c>
      <c r="B21" s="1" t="s">
        <v>1454</v>
      </c>
      <c r="C21" s="1" t="s">
        <v>1455</v>
      </c>
      <c r="D21" s="1" t="s">
        <v>1241</v>
      </c>
      <c r="E21" s="2">
        <v>356676102908909</v>
      </c>
      <c r="F21" s="1" t="s">
        <v>1241</v>
      </c>
      <c r="H21" s="1" t="s">
        <v>1193</v>
      </c>
      <c r="I21" s="1" t="s">
        <v>1194</v>
      </c>
      <c r="J21" s="1" t="s">
        <v>1194</v>
      </c>
      <c r="L21" s="1" t="s">
        <v>1437</v>
      </c>
      <c r="M21" s="1" t="s">
        <v>1196</v>
      </c>
      <c r="N21" s="2">
        <v>1</v>
      </c>
      <c r="O21" s="2">
        <v>0</v>
      </c>
      <c r="P21" s="2">
        <v>0</v>
      </c>
      <c r="Q21" s="2">
        <v>0</v>
      </c>
      <c r="R21" s="2">
        <v>0</v>
      </c>
      <c r="U21" s="6" t="s">
        <v>1438</v>
      </c>
      <c r="W21" s="1" t="s">
        <v>1358</v>
      </c>
      <c r="X21" s="1" t="s">
        <v>1456</v>
      </c>
      <c r="Y21" s="2">
        <v>0</v>
      </c>
      <c r="Z21" s="2">
        <v>0</v>
      </c>
      <c r="AA21" s="2">
        <v>0</v>
      </c>
      <c r="AB21" s="2">
        <v>0</v>
      </c>
      <c r="AC21" s="2">
        <v>0</v>
      </c>
      <c r="AD21" s="2">
        <v>0</v>
      </c>
      <c r="AE21" s="2">
        <v>1</v>
      </c>
      <c r="AF21" s="2">
        <v>1</v>
      </c>
      <c r="AG21" s="2">
        <v>0</v>
      </c>
      <c r="AH21" s="3"/>
      <c r="AI21" s="1" t="s">
        <v>1457</v>
      </c>
      <c r="AJ21" s="4">
        <v>60</v>
      </c>
      <c r="AK21" s="1" t="s">
        <v>1200</v>
      </c>
      <c r="AL21" s="1" t="s">
        <v>1458</v>
      </c>
      <c r="AN21" s="1" t="s">
        <v>1199</v>
      </c>
      <c r="BI21" s="1" t="s">
        <v>1203</v>
      </c>
      <c r="BJ21" s="2">
        <v>0</v>
      </c>
      <c r="BK21" s="2">
        <v>0</v>
      </c>
      <c r="BL21" s="2">
        <v>0</v>
      </c>
      <c r="BM21" s="2">
        <v>0</v>
      </c>
      <c r="BN21" s="2">
        <v>0</v>
      </c>
      <c r="BO21" s="2">
        <v>1</v>
      </c>
      <c r="BP21" s="2">
        <v>0</v>
      </c>
      <c r="BQ21" s="2">
        <v>0</v>
      </c>
      <c r="BR21" s="2">
        <v>0</v>
      </c>
      <c r="BT21" s="1" t="s">
        <v>1199</v>
      </c>
      <c r="DK21" s="1" t="s">
        <v>1230</v>
      </c>
      <c r="DL21" s="2">
        <v>0</v>
      </c>
      <c r="DM21" s="2">
        <v>0</v>
      </c>
      <c r="DN21" s="2">
        <v>0</v>
      </c>
      <c r="DO21" s="2">
        <v>0</v>
      </c>
      <c r="DP21" s="2">
        <v>1</v>
      </c>
      <c r="DQ21" s="3"/>
      <c r="DR21" s="1" t="s">
        <v>1230</v>
      </c>
      <c r="DS21" s="2">
        <v>0</v>
      </c>
      <c r="DT21" s="2">
        <v>0</v>
      </c>
      <c r="DU21" s="2">
        <v>0</v>
      </c>
      <c r="DV21" s="2">
        <v>0</v>
      </c>
      <c r="DW21" s="2">
        <v>0</v>
      </c>
      <c r="DX21" s="2">
        <v>0</v>
      </c>
      <c r="DY21" s="2">
        <v>0</v>
      </c>
      <c r="DZ21" s="2">
        <v>0</v>
      </c>
      <c r="EA21" s="2">
        <v>0</v>
      </c>
      <c r="EB21" s="2">
        <v>1</v>
      </c>
      <c r="EC21" s="2">
        <v>0</v>
      </c>
      <c r="ED21" s="2">
        <v>0</v>
      </c>
      <c r="EE21" s="3"/>
      <c r="EF21" s="1" t="s">
        <v>1459</v>
      </c>
      <c r="EG21" s="2">
        <v>0</v>
      </c>
      <c r="EH21" s="2">
        <v>0</v>
      </c>
      <c r="EI21" s="2">
        <v>0</v>
      </c>
      <c r="EJ21" s="2">
        <v>0</v>
      </c>
      <c r="EK21" s="2">
        <v>1</v>
      </c>
      <c r="EL21" s="2">
        <v>0</v>
      </c>
      <c r="EM21" s="2">
        <v>1</v>
      </c>
      <c r="EN21" s="2">
        <v>0</v>
      </c>
      <c r="EO21" s="2">
        <v>0</v>
      </c>
      <c r="EP21" s="2">
        <v>0</v>
      </c>
      <c r="EQ21" s="2">
        <v>0</v>
      </c>
      <c r="ER21" s="2">
        <v>0</v>
      </c>
      <c r="ET21" s="1" t="s">
        <v>1199</v>
      </c>
      <c r="FC21" s="3"/>
      <c r="GA21" s="1" t="s">
        <v>1460</v>
      </c>
      <c r="GB21" s="2">
        <v>0</v>
      </c>
      <c r="GC21" s="2">
        <v>0</v>
      </c>
      <c r="GD21" s="2">
        <v>1</v>
      </c>
      <c r="GE21" s="2">
        <v>0</v>
      </c>
      <c r="GF21" s="2">
        <v>0</v>
      </c>
      <c r="GG21" s="2">
        <v>0</v>
      </c>
      <c r="GH21" s="2">
        <v>1</v>
      </c>
      <c r="GI21" s="2">
        <v>0</v>
      </c>
      <c r="GJ21" s="2">
        <v>0</v>
      </c>
      <c r="GK21" s="2">
        <v>0</v>
      </c>
      <c r="GL21" s="2">
        <v>1</v>
      </c>
      <c r="GM21" s="2">
        <v>0</v>
      </c>
      <c r="GN21" s="2">
        <v>0</v>
      </c>
      <c r="GO21" s="3"/>
      <c r="AST21" s="1">
        <v>105471876</v>
      </c>
      <c r="ASU21" s="1" t="s">
        <v>1462</v>
      </c>
      <c r="ASW21" s="1">
        <v>22</v>
      </c>
    </row>
    <row r="22" spans="1:922 1190:1193" x14ac:dyDescent="0.3">
      <c r="A22" s="1" t="s">
        <v>1469</v>
      </c>
      <c r="B22" s="1" t="s">
        <v>1463</v>
      </c>
      <c r="C22" s="1" t="s">
        <v>1464</v>
      </c>
      <c r="D22" s="1" t="s">
        <v>1241</v>
      </c>
      <c r="E22" s="2">
        <v>356676102908909</v>
      </c>
      <c r="F22" s="1" t="s">
        <v>1241</v>
      </c>
      <c r="H22" s="1" t="s">
        <v>1193</v>
      </c>
      <c r="I22" s="1" t="s">
        <v>1194</v>
      </c>
      <c r="J22" s="1" t="s">
        <v>1194</v>
      </c>
      <c r="L22" s="1" t="s">
        <v>1465</v>
      </c>
      <c r="M22" s="1" t="s">
        <v>1196</v>
      </c>
      <c r="N22" s="2">
        <v>1</v>
      </c>
      <c r="O22" s="2">
        <v>0</v>
      </c>
      <c r="P22" s="2">
        <v>0</v>
      </c>
      <c r="Q22" s="2">
        <v>0</v>
      </c>
      <c r="R22" s="2">
        <v>0</v>
      </c>
      <c r="U22" s="6" t="s">
        <v>1438</v>
      </c>
      <c r="W22" s="1" t="s">
        <v>1200</v>
      </c>
      <c r="AH22" s="3"/>
      <c r="AI22" s="1" t="s">
        <v>1360</v>
      </c>
      <c r="AJ22" s="4">
        <v>200</v>
      </c>
      <c r="AK22" s="1" t="s">
        <v>1200</v>
      </c>
      <c r="AL22" s="1" t="s">
        <v>1201</v>
      </c>
      <c r="AN22" s="1" t="s">
        <v>1200</v>
      </c>
      <c r="AO22" s="1" t="s">
        <v>1202</v>
      </c>
      <c r="AP22" s="1" t="s">
        <v>1466</v>
      </c>
      <c r="AQ22" s="2">
        <v>0</v>
      </c>
      <c r="AR22" s="2">
        <v>0</v>
      </c>
      <c r="AS22" s="2">
        <v>1</v>
      </c>
      <c r="AT22" s="2">
        <v>1</v>
      </c>
      <c r="AU22" s="2">
        <v>0</v>
      </c>
      <c r="AV22" s="2">
        <v>0</v>
      </c>
      <c r="AW22" s="2">
        <v>0</v>
      </c>
      <c r="AX22" s="2">
        <v>0</v>
      </c>
      <c r="BI22" s="1" t="s">
        <v>1467</v>
      </c>
      <c r="BJ22" s="2">
        <v>0</v>
      </c>
      <c r="BK22" s="2">
        <v>0</v>
      </c>
      <c r="BL22" s="2">
        <v>0</v>
      </c>
      <c r="BM22" s="2">
        <v>0</v>
      </c>
      <c r="BN22" s="2">
        <v>1</v>
      </c>
      <c r="BO22" s="2">
        <v>0</v>
      </c>
      <c r="BP22" s="2">
        <v>0</v>
      </c>
      <c r="BQ22" s="2">
        <v>0</v>
      </c>
      <c r="BR22" s="2">
        <v>0</v>
      </c>
      <c r="BT22" s="1" t="s">
        <v>1199</v>
      </c>
      <c r="DK22" s="1" t="s">
        <v>1263</v>
      </c>
      <c r="DL22" s="2">
        <v>0</v>
      </c>
      <c r="DM22" s="2">
        <v>1</v>
      </c>
      <c r="DN22" s="2">
        <v>0</v>
      </c>
      <c r="DO22" s="2">
        <v>0</v>
      </c>
      <c r="DP22" s="2">
        <v>0</v>
      </c>
      <c r="DQ22" s="3"/>
      <c r="DR22" s="1" t="s">
        <v>1230</v>
      </c>
      <c r="DS22" s="2">
        <v>0</v>
      </c>
      <c r="DT22" s="2">
        <v>0</v>
      </c>
      <c r="DU22" s="2">
        <v>0</v>
      </c>
      <c r="DV22" s="2">
        <v>0</v>
      </c>
      <c r="DW22" s="2">
        <v>0</v>
      </c>
      <c r="DX22" s="2">
        <v>0</v>
      </c>
      <c r="DY22" s="2">
        <v>0</v>
      </c>
      <c r="DZ22" s="2">
        <v>0</v>
      </c>
      <c r="EA22" s="2">
        <v>0</v>
      </c>
      <c r="EB22" s="2">
        <v>1</v>
      </c>
      <c r="EC22" s="2">
        <v>0</v>
      </c>
      <c r="ED22" s="2">
        <v>0</v>
      </c>
      <c r="EE22" s="3"/>
      <c r="EF22" s="1" t="s">
        <v>1450</v>
      </c>
      <c r="EG22" s="2">
        <v>0</v>
      </c>
      <c r="EH22" s="2">
        <v>0</v>
      </c>
      <c r="EI22" s="2">
        <v>0</v>
      </c>
      <c r="EJ22" s="2">
        <v>0</v>
      </c>
      <c r="EK22" s="2">
        <v>1</v>
      </c>
      <c r="EL22" s="2">
        <v>0</v>
      </c>
      <c r="EM22" s="2">
        <v>0</v>
      </c>
      <c r="EN22" s="2">
        <v>0</v>
      </c>
      <c r="EO22" s="2">
        <v>0</v>
      </c>
      <c r="EP22" s="2">
        <v>0</v>
      </c>
      <c r="EQ22" s="2">
        <v>0</v>
      </c>
      <c r="ER22" s="2">
        <v>0</v>
      </c>
      <c r="ET22" s="1" t="s">
        <v>1199</v>
      </c>
      <c r="FC22" s="3"/>
      <c r="GA22" s="1" t="s">
        <v>1468</v>
      </c>
      <c r="GB22" s="2">
        <v>0</v>
      </c>
      <c r="GC22" s="2">
        <v>0</v>
      </c>
      <c r="GD22" s="2">
        <v>0</v>
      </c>
      <c r="GE22" s="2">
        <v>1</v>
      </c>
      <c r="GF22" s="2">
        <v>1</v>
      </c>
      <c r="GG22" s="2">
        <v>0</v>
      </c>
      <c r="GH22" s="2">
        <v>0</v>
      </c>
      <c r="GI22" s="2">
        <v>0</v>
      </c>
      <c r="GJ22" s="2">
        <v>0</v>
      </c>
      <c r="GK22" s="2">
        <v>0</v>
      </c>
      <c r="GL22" s="2">
        <v>1</v>
      </c>
      <c r="GM22" s="2">
        <v>0</v>
      </c>
      <c r="GN22" s="2">
        <v>0</v>
      </c>
      <c r="GO22" s="3"/>
      <c r="AST22" s="1">
        <v>105471893</v>
      </c>
      <c r="ASU22" s="1" t="s">
        <v>1470</v>
      </c>
      <c r="ASW22" s="1">
        <v>23</v>
      </c>
    </row>
    <row r="23" spans="1:922 1190:1193" x14ac:dyDescent="0.3">
      <c r="A23" s="1" t="s">
        <v>1477</v>
      </c>
      <c r="B23" s="1" t="s">
        <v>1471</v>
      </c>
      <c r="C23" s="1" t="s">
        <v>1472</v>
      </c>
      <c r="D23" s="1" t="s">
        <v>1241</v>
      </c>
      <c r="E23" s="2">
        <v>356676102908909</v>
      </c>
      <c r="F23" s="1" t="s">
        <v>1241</v>
      </c>
      <c r="H23" s="1" t="s">
        <v>1193</v>
      </c>
      <c r="I23" s="1" t="s">
        <v>1194</v>
      </c>
      <c r="J23" s="1" t="s">
        <v>1194</v>
      </c>
      <c r="L23" s="1" t="s">
        <v>1195</v>
      </c>
      <c r="M23" s="1" t="s">
        <v>1196</v>
      </c>
      <c r="N23" s="2">
        <v>1</v>
      </c>
      <c r="O23" s="2">
        <v>0</v>
      </c>
      <c r="P23" s="2">
        <v>0</v>
      </c>
      <c r="Q23" s="2">
        <v>0</v>
      </c>
      <c r="R23" s="2">
        <v>0</v>
      </c>
      <c r="U23" s="6" t="s">
        <v>1438</v>
      </c>
      <c r="W23" s="1" t="s">
        <v>1358</v>
      </c>
      <c r="X23" s="1" t="s">
        <v>1473</v>
      </c>
      <c r="Y23" s="2">
        <v>0</v>
      </c>
      <c r="Z23" s="2">
        <v>0</v>
      </c>
      <c r="AA23" s="2">
        <v>0</v>
      </c>
      <c r="AB23" s="2">
        <v>0</v>
      </c>
      <c r="AC23" s="2">
        <v>0</v>
      </c>
      <c r="AD23" s="2">
        <v>1</v>
      </c>
      <c r="AE23" s="2">
        <v>1</v>
      </c>
      <c r="AF23" s="2">
        <v>0</v>
      </c>
      <c r="AG23" s="2">
        <v>0</v>
      </c>
      <c r="AH23" s="3"/>
      <c r="AI23" s="1" t="s">
        <v>1360</v>
      </c>
      <c r="AJ23" s="4">
        <v>100</v>
      </c>
      <c r="AK23" s="1" t="s">
        <v>1199</v>
      </c>
      <c r="AL23" s="1" t="s">
        <v>1201</v>
      </c>
      <c r="AN23" s="1" t="s">
        <v>1200</v>
      </c>
      <c r="AO23" s="1" t="s">
        <v>1202</v>
      </c>
      <c r="AP23" s="1" t="s">
        <v>1474</v>
      </c>
      <c r="AQ23" s="2">
        <v>0</v>
      </c>
      <c r="AR23" s="2">
        <v>1</v>
      </c>
      <c r="AS23" s="2">
        <v>1</v>
      </c>
      <c r="AT23" s="2">
        <v>1</v>
      </c>
      <c r="AU23" s="2">
        <v>0</v>
      </c>
      <c r="AV23" s="2">
        <v>0</v>
      </c>
      <c r="AW23" s="2">
        <v>0</v>
      </c>
      <c r="AX23" s="2">
        <v>0</v>
      </c>
      <c r="BI23" s="1" t="s">
        <v>1229</v>
      </c>
      <c r="BJ23" s="2">
        <v>0</v>
      </c>
      <c r="BK23" s="2">
        <v>1</v>
      </c>
      <c r="BL23" s="2">
        <v>0</v>
      </c>
      <c r="BM23" s="2">
        <v>0</v>
      </c>
      <c r="BN23" s="2">
        <v>0</v>
      </c>
      <c r="BO23" s="2">
        <v>0</v>
      </c>
      <c r="BP23" s="2">
        <v>0</v>
      </c>
      <c r="BQ23" s="2">
        <v>0</v>
      </c>
      <c r="BR23" s="2">
        <v>0</v>
      </c>
      <c r="BT23" s="1" t="s">
        <v>1199</v>
      </c>
      <c r="DK23" s="1" t="s">
        <v>1230</v>
      </c>
      <c r="DL23" s="2">
        <v>0</v>
      </c>
      <c r="DM23" s="2">
        <v>0</v>
      </c>
      <c r="DN23" s="2">
        <v>0</v>
      </c>
      <c r="DO23" s="2">
        <v>0</v>
      </c>
      <c r="DP23" s="2">
        <v>1</v>
      </c>
      <c r="DQ23" s="3"/>
      <c r="DR23" s="1" t="s">
        <v>1475</v>
      </c>
      <c r="DS23" s="2">
        <v>1</v>
      </c>
      <c r="DT23" s="2">
        <v>0</v>
      </c>
      <c r="DU23" s="2">
        <v>0</v>
      </c>
      <c r="DV23" s="2">
        <v>0</v>
      </c>
      <c r="DW23" s="2">
        <v>0</v>
      </c>
      <c r="DX23" s="2">
        <v>0</v>
      </c>
      <c r="DY23" s="2">
        <v>0</v>
      </c>
      <c r="DZ23" s="2">
        <v>0</v>
      </c>
      <c r="EA23" s="2">
        <v>1</v>
      </c>
      <c r="EB23" s="2">
        <v>0</v>
      </c>
      <c r="EC23" s="2">
        <v>0</v>
      </c>
      <c r="ED23" s="2">
        <v>0</v>
      </c>
      <c r="EE23" s="3"/>
      <c r="EF23" s="1" t="s">
        <v>1450</v>
      </c>
      <c r="EG23" s="2">
        <v>0</v>
      </c>
      <c r="EH23" s="2">
        <v>0</v>
      </c>
      <c r="EI23" s="2">
        <v>0</v>
      </c>
      <c r="EJ23" s="2">
        <v>0</v>
      </c>
      <c r="EK23" s="2">
        <v>1</v>
      </c>
      <c r="EL23" s="2">
        <v>0</v>
      </c>
      <c r="EM23" s="2">
        <v>0</v>
      </c>
      <c r="EN23" s="2">
        <v>0</v>
      </c>
      <c r="EO23" s="2">
        <v>0</v>
      </c>
      <c r="EP23" s="2">
        <v>0</v>
      </c>
      <c r="EQ23" s="2">
        <v>0</v>
      </c>
      <c r="ER23" s="2">
        <v>0</v>
      </c>
      <c r="ES23" s="3"/>
      <c r="ET23" s="1" t="s">
        <v>1199</v>
      </c>
      <c r="FC23" s="3"/>
      <c r="GA23" s="1" t="s">
        <v>1476</v>
      </c>
      <c r="GB23" s="2">
        <v>0</v>
      </c>
      <c r="GC23" s="2">
        <v>1</v>
      </c>
      <c r="GD23" s="2">
        <v>0</v>
      </c>
      <c r="GE23" s="2">
        <v>0</v>
      </c>
      <c r="GF23" s="2">
        <v>0</v>
      </c>
      <c r="GG23" s="2">
        <v>0</v>
      </c>
      <c r="GH23" s="2">
        <v>0</v>
      </c>
      <c r="GI23" s="2">
        <v>0</v>
      </c>
      <c r="GJ23" s="2">
        <v>0</v>
      </c>
      <c r="GK23" s="2">
        <v>0</v>
      </c>
      <c r="GL23" s="2">
        <v>0</v>
      </c>
      <c r="GM23" s="2">
        <v>0</v>
      </c>
      <c r="GN23" s="2">
        <v>0</v>
      </c>
      <c r="GO23" s="3"/>
      <c r="AST23" s="1">
        <v>105471917</v>
      </c>
      <c r="ASU23" s="1" t="s">
        <v>1478</v>
      </c>
      <c r="ASW23" s="1">
        <v>24</v>
      </c>
    </row>
    <row r="24" spans="1:922 1190:1193" x14ac:dyDescent="0.3">
      <c r="A24" s="1" t="s">
        <v>1485</v>
      </c>
      <c r="B24" s="1" t="s">
        <v>1479</v>
      </c>
      <c r="C24" s="1" t="s">
        <v>1480</v>
      </c>
      <c r="D24" s="1" t="s">
        <v>1241</v>
      </c>
      <c r="E24" s="2">
        <v>356676102908909</v>
      </c>
      <c r="F24" s="1" t="s">
        <v>1241</v>
      </c>
      <c r="H24" s="1" t="s">
        <v>1193</v>
      </c>
      <c r="I24" s="1" t="s">
        <v>1194</v>
      </c>
      <c r="J24" s="1" t="s">
        <v>1194</v>
      </c>
      <c r="L24" s="1" t="s">
        <v>1446</v>
      </c>
      <c r="M24" s="1" t="s">
        <v>1196</v>
      </c>
      <c r="N24" s="2">
        <v>1</v>
      </c>
      <c r="O24" s="2">
        <v>0</v>
      </c>
      <c r="P24" s="2">
        <v>0</v>
      </c>
      <c r="Q24" s="2">
        <v>0</v>
      </c>
      <c r="R24" s="2">
        <v>0</v>
      </c>
      <c r="U24" s="6" t="s">
        <v>1438</v>
      </c>
      <c r="W24" s="1" t="s">
        <v>1200</v>
      </c>
      <c r="AH24" s="3"/>
      <c r="AI24" s="1" t="s">
        <v>1360</v>
      </c>
      <c r="AJ24" s="4">
        <v>200</v>
      </c>
      <c r="AK24" s="1" t="s">
        <v>1200</v>
      </c>
      <c r="AL24" s="1" t="s">
        <v>1201</v>
      </c>
      <c r="AN24" s="1" t="s">
        <v>1200</v>
      </c>
      <c r="AO24" s="1" t="s">
        <v>1202</v>
      </c>
      <c r="AP24" s="1" t="s">
        <v>1481</v>
      </c>
      <c r="AQ24" s="2">
        <v>1</v>
      </c>
      <c r="AR24" s="2">
        <v>0</v>
      </c>
      <c r="AS24" s="2">
        <v>1</v>
      </c>
      <c r="AT24" s="2">
        <v>0</v>
      </c>
      <c r="AU24" s="2">
        <v>0</v>
      </c>
      <c r="AV24" s="2">
        <v>0</v>
      </c>
      <c r="AW24" s="2">
        <v>0</v>
      </c>
      <c r="AX24" s="2">
        <v>0</v>
      </c>
      <c r="BI24" s="1" t="s">
        <v>1203</v>
      </c>
      <c r="BJ24" s="2">
        <v>0</v>
      </c>
      <c r="BK24" s="2">
        <v>0</v>
      </c>
      <c r="BL24" s="2">
        <v>0</v>
      </c>
      <c r="BM24" s="2">
        <v>0</v>
      </c>
      <c r="BN24" s="2">
        <v>0</v>
      </c>
      <c r="BO24" s="2">
        <v>1</v>
      </c>
      <c r="BP24" s="2">
        <v>0</v>
      </c>
      <c r="BQ24" s="2">
        <v>0</v>
      </c>
      <c r="BR24" s="2">
        <v>0</v>
      </c>
      <c r="BT24" s="1" t="s">
        <v>1199</v>
      </c>
      <c r="DK24" s="1" t="s">
        <v>1230</v>
      </c>
      <c r="DL24" s="2">
        <v>0</v>
      </c>
      <c r="DM24" s="2">
        <v>0</v>
      </c>
      <c r="DN24" s="2">
        <v>0</v>
      </c>
      <c r="DO24" s="2">
        <v>0</v>
      </c>
      <c r="DP24" s="2">
        <v>1</v>
      </c>
      <c r="DQ24" s="3"/>
      <c r="DR24" s="1" t="s">
        <v>1364</v>
      </c>
      <c r="DS24" s="2">
        <v>1</v>
      </c>
      <c r="DT24" s="2">
        <v>1</v>
      </c>
      <c r="DU24" s="2">
        <v>0</v>
      </c>
      <c r="DV24" s="2">
        <v>0</v>
      </c>
      <c r="DW24" s="2">
        <v>0</v>
      </c>
      <c r="DX24" s="2">
        <v>0</v>
      </c>
      <c r="DY24" s="2">
        <v>0</v>
      </c>
      <c r="DZ24" s="2">
        <v>0</v>
      </c>
      <c r="EA24" s="2">
        <v>1</v>
      </c>
      <c r="EB24" s="2">
        <v>0</v>
      </c>
      <c r="EC24" s="2">
        <v>0</v>
      </c>
      <c r="ED24" s="2">
        <v>0</v>
      </c>
      <c r="EE24" s="3"/>
      <c r="EF24" s="1" t="s">
        <v>1450</v>
      </c>
      <c r="EG24" s="2">
        <v>0</v>
      </c>
      <c r="EH24" s="2">
        <v>0</v>
      </c>
      <c r="EI24" s="2">
        <v>0</v>
      </c>
      <c r="EJ24" s="2">
        <v>0</v>
      </c>
      <c r="EK24" s="2">
        <v>1</v>
      </c>
      <c r="EL24" s="2">
        <v>0</v>
      </c>
      <c r="EM24" s="2">
        <v>0</v>
      </c>
      <c r="EN24" s="2">
        <v>0</v>
      </c>
      <c r="EO24" s="2">
        <v>0</v>
      </c>
      <c r="EP24" s="2">
        <v>0</v>
      </c>
      <c r="EQ24" s="2">
        <v>0</v>
      </c>
      <c r="ER24" s="2">
        <v>0</v>
      </c>
      <c r="ES24" s="3"/>
      <c r="ET24" s="1" t="s">
        <v>1200</v>
      </c>
      <c r="EU24" s="1" t="s">
        <v>1482</v>
      </c>
      <c r="EV24" s="2">
        <v>0</v>
      </c>
      <c r="EW24" s="2">
        <v>0</v>
      </c>
      <c r="EX24" s="2">
        <v>0</v>
      </c>
      <c r="EY24" s="2">
        <v>0</v>
      </c>
      <c r="EZ24" s="2">
        <v>1</v>
      </c>
      <c r="FA24" s="2">
        <v>0</v>
      </c>
      <c r="FB24" s="2">
        <v>0</v>
      </c>
      <c r="FC24" s="3" t="s">
        <v>1483</v>
      </c>
      <c r="FD24" s="1" t="s">
        <v>1476</v>
      </c>
      <c r="FE24" s="2">
        <v>0</v>
      </c>
      <c r="FF24" s="2">
        <v>1</v>
      </c>
      <c r="FG24" s="2">
        <v>0</v>
      </c>
      <c r="FH24" s="2">
        <v>0</v>
      </c>
      <c r="FI24" s="2">
        <v>0</v>
      </c>
      <c r="FJ24" s="2">
        <v>0</v>
      </c>
      <c r="FK24" s="2">
        <v>0</v>
      </c>
      <c r="FL24" s="2">
        <v>0</v>
      </c>
      <c r="FM24" s="2">
        <v>0</v>
      </c>
      <c r="FN24" s="2">
        <v>0</v>
      </c>
      <c r="FO24" s="2">
        <v>0</v>
      </c>
      <c r="FP24" s="2">
        <v>0</v>
      </c>
      <c r="FQ24" s="2">
        <v>0</v>
      </c>
      <c r="FS24" s="1" t="s">
        <v>1199</v>
      </c>
      <c r="FT24" s="1" t="s">
        <v>1316</v>
      </c>
      <c r="FU24" s="2">
        <v>0</v>
      </c>
      <c r="FV24" s="2">
        <v>1</v>
      </c>
      <c r="FW24" s="2">
        <v>0</v>
      </c>
      <c r="FX24" s="2">
        <v>0</v>
      </c>
      <c r="FY24" s="2">
        <v>0</v>
      </c>
      <c r="GA24" s="1" t="s">
        <v>1484</v>
      </c>
      <c r="GB24" s="2">
        <v>0</v>
      </c>
      <c r="GC24" s="2">
        <v>1</v>
      </c>
      <c r="GD24" s="2">
        <v>0</v>
      </c>
      <c r="GE24" s="2">
        <v>0</v>
      </c>
      <c r="GF24" s="2">
        <v>0</v>
      </c>
      <c r="GG24" s="2">
        <v>0</v>
      </c>
      <c r="GH24" s="2">
        <v>1</v>
      </c>
      <c r="GI24" s="2">
        <v>0</v>
      </c>
      <c r="GJ24" s="2">
        <v>0</v>
      </c>
      <c r="GK24" s="2">
        <v>1</v>
      </c>
      <c r="GL24" s="2">
        <v>0</v>
      </c>
      <c r="GM24" s="2">
        <v>0</v>
      </c>
      <c r="GN24" s="2">
        <v>0</v>
      </c>
      <c r="GO24" s="3"/>
      <c r="AST24" s="1">
        <v>105471943</v>
      </c>
      <c r="ASU24" s="1" t="s">
        <v>1486</v>
      </c>
      <c r="ASW24" s="1">
        <v>25</v>
      </c>
    </row>
    <row r="25" spans="1:922 1190:1193" x14ac:dyDescent="0.3">
      <c r="A25" s="1" t="s">
        <v>1495</v>
      </c>
      <c r="B25" s="1" t="s">
        <v>1487</v>
      </c>
      <c r="C25" s="1" t="s">
        <v>1488</v>
      </c>
      <c r="D25" s="1" t="s">
        <v>1241</v>
      </c>
      <c r="E25" s="2">
        <v>356676102908909</v>
      </c>
      <c r="F25" s="1" t="s">
        <v>1241</v>
      </c>
      <c r="H25" s="1" t="s">
        <v>1193</v>
      </c>
      <c r="I25" s="1" t="s">
        <v>1194</v>
      </c>
      <c r="J25" s="1" t="s">
        <v>1194</v>
      </c>
      <c r="L25" s="1" t="s">
        <v>1392</v>
      </c>
      <c r="M25" s="1" t="s">
        <v>1196</v>
      </c>
      <c r="N25" s="2">
        <v>1</v>
      </c>
      <c r="O25" s="2">
        <v>0</v>
      </c>
      <c r="P25" s="2">
        <v>0</v>
      </c>
      <c r="Q25" s="2">
        <v>0</v>
      </c>
      <c r="R25" s="2">
        <v>0</v>
      </c>
      <c r="U25" s="6" t="s">
        <v>1489</v>
      </c>
      <c r="W25" s="1" t="s">
        <v>1200</v>
      </c>
      <c r="AH25" s="3"/>
      <c r="AI25" s="1" t="s">
        <v>1360</v>
      </c>
      <c r="AJ25" s="4">
        <v>80</v>
      </c>
      <c r="AK25" s="1" t="s">
        <v>1200</v>
      </c>
      <c r="AL25" s="1" t="s">
        <v>1201</v>
      </c>
      <c r="AN25" s="1" t="s">
        <v>1200</v>
      </c>
      <c r="AO25" s="1" t="s">
        <v>1202</v>
      </c>
      <c r="AP25" s="1" t="s">
        <v>1490</v>
      </c>
      <c r="AQ25" s="2">
        <v>1</v>
      </c>
      <c r="AR25" s="2">
        <v>0</v>
      </c>
      <c r="AS25" s="2">
        <v>1</v>
      </c>
      <c r="AT25" s="2">
        <v>1</v>
      </c>
      <c r="AU25" s="2">
        <v>0</v>
      </c>
      <c r="AV25" s="2">
        <v>0</v>
      </c>
      <c r="AW25" s="2">
        <v>0</v>
      </c>
      <c r="AX25" s="2">
        <v>0</v>
      </c>
      <c r="BI25" s="1" t="s">
        <v>1204</v>
      </c>
      <c r="BJ25" s="2">
        <v>0</v>
      </c>
      <c r="BK25" s="2">
        <v>0</v>
      </c>
      <c r="BL25" s="2">
        <v>1</v>
      </c>
      <c r="BM25" s="2">
        <v>0</v>
      </c>
      <c r="BN25" s="2">
        <v>0</v>
      </c>
      <c r="BO25" s="2">
        <v>0</v>
      </c>
      <c r="BP25" s="2">
        <v>0</v>
      </c>
      <c r="BQ25" s="2">
        <v>0</v>
      </c>
      <c r="BR25" s="2">
        <v>0</v>
      </c>
      <c r="BT25" s="1" t="s">
        <v>1199</v>
      </c>
      <c r="DK25" s="1" t="s">
        <v>1197</v>
      </c>
      <c r="DL25" s="2">
        <v>0</v>
      </c>
      <c r="DM25" s="2">
        <v>0</v>
      </c>
      <c r="DN25" s="2">
        <v>0</v>
      </c>
      <c r="DO25" s="2">
        <v>1</v>
      </c>
      <c r="DP25" s="2">
        <v>0</v>
      </c>
      <c r="DQ25" s="3" t="s">
        <v>1597</v>
      </c>
      <c r="DR25" s="1" t="s">
        <v>1596</v>
      </c>
      <c r="DS25" s="2">
        <v>0</v>
      </c>
      <c r="DT25" s="2">
        <v>0</v>
      </c>
      <c r="DU25" s="2">
        <v>0</v>
      </c>
      <c r="DV25" s="2">
        <v>0</v>
      </c>
      <c r="DW25" s="2">
        <v>0</v>
      </c>
      <c r="DX25" s="2">
        <v>0</v>
      </c>
      <c r="DY25" s="2">
        <v>0</v>
      </c>
      <c r="DZ25" s="2">
        <v>0</v>
      </c>
      <c r="EA25" s="2">
        <v>0</v>
      </c>
      <c r="EB25" s="2">
        <v>0</v>
      </c>
      <c r="EC25" s="2">
        <v>0</v>
      </c>
      <c r="ED25" s="2">
        <v>0</v>
      </c>
      <c r="EE25" s="3" t="s">
        <v>1491</v>
      </c>
      <c r="EF25" s="1" t="s">
        <v>1492</v>
      </c>
      <c r="EG25" s="2">
        <v>0</v>
      </c>
      <c r="EH25" s="2">
        <v>0</v>
      </c>
      <c r="EI25" s="2">
        <v>0</v>
      </c>
      <c r="EJ25" s="2">
        <v>0</v>
      </c>
      <c r="EK25" s="2">
        <v>0</v>
      </c>
      <c r="EL25" s="2">
        <v>0</v>
      </c>
      <c r="EM25" s="2">
        <v>0</v>
      </c>
      <c r="EN25" s="2">
        <v>1</v>
      </c>
      <c r="EO25" s="2">
        <v>0</v>
      </c>
      <c r="EP25" s="2">
        <v>0</v>
      </c>
      <c r="EQ25" s="2">
        <v>0</v>
      </c>
      <c r="ER25" s="2">
        <v>0</v>
      </c>
      <c r="ES25" s="3"/>
      <c r="ET25" s="1" t="s">
        <v>1199</v>
      </c>
      <c r="FC25" s="3"/>
      <c r="GA25" s="1" t="s">
        <v>1493</v>
      </c>
      <c r="GB25" s="2">
        <v>1</v>
      </c>
      <c r="GC25" s="2">
        <v>0</v>
      </c>
      <c r="GD25" s="2">
        <v>0</v>
      </c>
      <c r="GE25" s="2">
        <v>0</v>
      </c>
      <c r="GF25" s="2">
        <v>0</v>
      </c>
      <c r="GG25" s="2">
        <v>0</v>
      </c>
      <c r="GH25" s="2">
        <v>0</v>
      </c>
      <c r="GI25" s="2">
        <v>0</v>
      </c>
      <c r="GJ25" s="2">
        <v>0</v>
      </c>
      <c r="GK25" s="2">
        <v>0</v>
      </c>
      <c r="GL25" s="2">
        <v>0</v>
      </c>
      <c r="GM25" s="2">
        <v>0</v>
      </c>
      <c r="GN25" s="2">
        <v>0</v>
      </c>
      <c r="GO25" s="3" t="s">
        <v>1494</v>
      </c>
      <c r="AST25" s="1">
        <v>105471958</v>
      </c>
      <c r="ASU25" s="1" t="s">
        <v>1496</v>
      </c>
      <c r="ASW25" s="1">
        <v>26</v>
      </c>
    </row>
    <row r="26" spans="1:922 1190:1193" x14ac:dyDescent="0.3">
      <c r="A26" s="1" t="s">
        <v>1502</v>
      </c>
      <c r="B26" s="1" t="s">
        <v>1497</v>
      </c>
      <c r="C26" s="1" t="s">
        <v>1498</v>
      </c>
      <c r="D26" s="1" t="s">
        <v>1241</v>
      </c>
      <c r="E26" s="2">
        <v>356676102908909</v>
      </c>
      <c r="F26" s="1" t="s">
        <v>1241</v>
      </c>
      <c r="H26" s="1" t="s">
        <v>1193</v>
      </c>
      <c r="I26" s="1" t="s">
        <v>1194</v>
      </c>
      <c r="J26" s="1" t="s">
        <v>1194</v>
      </c>
      <c r="L26" s="1" t="s">
        <v>1437</v>
      </c>
      <c r="M26" s="1" t="s">
        <v>1196</v>
      </c>
      <c r="N26" s="2">
        <v>1</v>
      </c>
      <c r="O26" s="2">
        <v>0</v>
      </c>
      <c r="P26" s="2">
        <v>0</v>
      </c>
      <c r="Q26" s="2">
        <v>0</v>
      </c>
      <c r="R26" s="2">
        <v>0</v>
      </c>
      <c r="U26" s="6" t="s">
        <v>1438</v>
      </c>
      <c r="W26" s="1" t="s">
        <v>1198</v>
      </c>
      <c r="X26" s="1" t="s">
        <v>1499</v>
      </c>
      <c r="Y26" s="2">
        <v>1</v>
      </c>
      <c r="Z26" s="2">
        <v>0</v>
      </c>
      <c r="AA26" s="2">
        <v>0</v>
      </c>
      <c r="AB26" s="2">
        <v>1</v>
      </c>
      <c r="AC26" s="2">
        <v>0</v>
      </c>
      <c r="AD26" s="2">
        <v>0</v>
      </c>
      <c r="AE26" s="2">
        <v>0</v>
      </c>
      <c r="AF26" s="2">
        <v>0</v>
      </c>
      <c r="AG26" s="2">
        <v>0</v>
      </c>
      <c r="AH26" s="3"/>
      <c r="AI26" s="1" t="s">
        <v>1360</v>
      </c>
      <c r="AJ26" s="4">
        <v>150</v>
      </c>
      <c r="AK26" s="1" t="s">
        <v>1199</v>
      </c>
      <c r="AL26" s="1" t="s">
        <v>1201</v>
      </c>
      <c r="AN26" s="1" t="s">
        <v>1200</v>
      </c>
      <c r="AO26" s="1" t="s">
        <v>1202</v>
      </c>
      <c r="AP26" s="1" t="s">
        <v>1500</v>
      </c>
      <c r="AQ26" s="2">
        <v>1</v>
      </c>
      <c r="AR26" s="2">
        <v>1</v>
      </c>
      <c r="AS26" s="2">
        <v>1</v>
      </c>
      <c r="AT26" s="2">
        <v>0</v>
      </c>
      <c r="AU26" s="2">
        <v>0</v>
      </c>
      <c r="AV26" s="2">
        <v>0</v>
      </c>
      <c r="AW26" s="2">
        <v>0</v>
      </c>
      <c r="AX26" s="2">
        <v>0</v>
      </c>
      <c r="BI26" s="1" t="s">
        <v>1203</v>
      </c>
      <c r="BJ26" s="2">
        <v>0</v>
      </c>
      <c r="BK26" s="2">
        <v>0</v>
      </c>
      <c r="BL26" s="2">
        <v>0</v>
      </c>
      <c r="BM26" s="2">
        <v>0</v>
      </c>
      <c r="BN26" s="2">
        <v>0</v>
      </c>
      <c r="BO26" s="2">
        <v>1</v>
      </c>
      <c r="BP26" s="2">
        <v>0</v>
      </c>
      <c r="BQ26" s="2">
        <v>0</v>
      </c>
      <c r="BR26" s="2">
        <v>0</v>
      </c>
      <c r="BT26" s="1" t="s">
        <v>1199</v>
      </c>
      <c r="DK26" s="1" t="s">
        <v>1263</v>
      </c>
      <c r="DL26" s="2">
        <v>0</v>
      </c>
      <c r="DM26" s="2">
        <v>1</v>
      </c>
      <c r="DN26" s="2">
        <v>0</v>
      </c>
      <c r="DO26" s="2">
        <v>0</v>
      </c>
      <c r="DP26" s="2">
        <v>0</v>
      </c>
      <c r="DQ26" s="3"/>
      <c r="DR26" s="1" t="s">
        <v>1230</v>
      </c>
      <c r="DS26" s="2">
        <v>0</v>
      </c>
      <c r="DT26" s="2">
        <v>0</v>
      </c>
      <c r="DU26" s="2">
        <v>0</v>
      </c>
      <c r="DV26" s="2">
        <v>0</v>
      </c>
      <c r="DW26" s="2">
        <v>0</v>
      </c>
      <c r="DX26" s="2">
        <v>0</v>
      </c>
      <c r="DY26" s="2">
        <v>0</v>
      </c>
      <c r="DZ26" s="2">
        <v>0</v>
      </c>
      <c r="EA26" s="2">
        <v>0</v>
      </c>
      <c r="EB26" s="2">
        <v>1</v>
      </c>
      <c r="EC26" s="2">
        <v>0</v>
      </c>
      <c r="ED26" s="2">
        <v>0</v>
      </c>
      <c r="EE26" s="3"/>
      <c r="EF26" s="1" t="s">
        <v>1450</v>
      </c>
      <c r="EG26" s="2">
        <v>0</v>
      </c>
      <c r="EH26" s="2">
        <v>0</v>
      </c>
      <c r="EI26" s="2">
        <v>0</v>
      </c>
      <c r="EJ26" s="2">
        <v>0</v>
      </c>
      <c r="EK26" s="2">
        <v>1</v>
      </c>
      <c r="EL26" s="2">
        <v>0</v>
      </c>
      <c r="EM26" s="2">
        <v>0</v>
      </c>
      <c r="EN26" s="2">
        <v>0</v>
      </c>
      <c r="EO26" s="2">
        <v>0</v>
      </c>
      <c r="EP26" s="2">
        <v>0</v>
      </c>
      <c r="EQ26" s="2">
        <v>0</v>
      </c>
      <c r="ER26" s="2">
        <v>0</v>
      </c>
      <c r="ES26" s="3"/>
      <c r="ET26" s="1" t="s">
        <v>1200</v>
      </c>
      <c r="EU26" s="1" t="s">
        <v>1203</v>
      </c>
      <c r="EV26" s="2">
        <v>0</v>
      </c>
      <c r="EW26" s="2">
        <v>0</v>
      </c>
      <c r="EX26" s="2">
        <v>0</v>
      </c>
      <c r="EY26" s="2">
        <v>0</v>
      </c>
      <c r="EZ26" s="2">
        <v>1</v>
      </c>
      <c r="FA26" s="2">
        <v>0</v>
      </c>
      <c r="FB26" s="2">
        <v>0</v>
      </c>
      <c r="FC26" s="3"/>
      <c r="FD26" s="1" t="s">
        <v>1476</v>
      </c>
      <c r="FE26" s="2">
        <v>0</v>
      </c>
      <c r="FF26" s="2">
        <v>1</v>
      </c>
      <c r="FG26" s="2">
        <v>0</v>
      </c>
      <c r="FH26" s="2">
        <v>0</v>
      </c>
      <c r="FI26" s="2">
        <v>0</v>
      </c>
      <c r="FJ26" s="2">
        <v>0</v>
      </c>
      <c r="FK26" s="2">
        <v>0</v>
      </c>
      <c r="FL26" s="2">
        <v>0</v>
      </c>
      <c r="FM26" s="2">
        <v>0</v>
      </c>
      <c r="FN26" s="2">
        <v>0</v>
      </c>
      <c r="FO26" s="2">
        <v>0</v>
      </c>
      <c r="FP26" s="2">
        <v>0</v>
      </c>
      <c r="FQ26" s="2">
        <v>0</v>
      </c>
      <c r="FS26" s="1" t="s">
        <v>1200</v>
      </c>
      <c r="GA26" s="1" t="s">
        <v>1501</v>
      </c>
      <c r="GB26" s="2">
        <v>0</v>
      </c>
      <c r="GC26" s="2">
        <v>1</v>
      </c>
      <c r="GD26" s="2">
        <v>0</v>
      </c>
      <c r="GE26" s="2">
        <v>0</v>
      </c>
      <c r="GF26" s="2">
        <v>0</v>
      </c>
      <c r="GG26" s="2">
        <v>1</v>
      </c>
      <c r="GH26" s="2">
        <v>0</v>
      </c>
      <c r="GI26" s="2">
        <v>1</v>
      </c>
      <c r="GJ26" s="2">
        <v>0</v>
      </c>
      <c r="GK26" s="2">
        <v>0</v>
      </c>
      <c r="GL26" s="2">
        <v>0</v>
      </c>
      <c r="GM26" s="2">
        <v>0</v>
      </c>
      <c r="GN26" s="2">
        <v>0</v>
      </c>
      <c r="GO26" s="3"/>
      <c r="AST26" s="1">
        <v>105471988</v>
      </c>
      <c r="ASU26" s="1" t="s">
        <v>1503</v>
      </c>
      <c r="ASW26" s="1">
        <v>27</v>
      </c>
    </row>
    <row r="27" spans="1:922 1190:1193" x14ac:dyDescent="0.3">
      <c r="A27" s="1" t="s">
        <v>1511</v>
      </c>
      <c r="B27" s="1" t="s">
        <v>1505</v>
      </c>
      <c r="C27" s="1" t="s">
        <v>1506</v>
      </c>
      <c r="D27" s="1" t="s">
        <v>1241</v>
      </c>
      <c r="E27" s="2">
        <v>356676102905780</v>
      </c>
      <c r="F27" s="1" t="s">
        <v>1241</v>
      </c>
      <c r="H27" s="1" t="s">
        <v>1193</v>
      </c>
      <c r="I27" s="1" t="s">
        <v>1194</v>
      </c>
      <c r="J27" s="1" t="s">
        <v>1194</v>
      </c>
      <c r="L27" s="1" t="s">
        <v>1195</v>
      </c>
      <c r="M27" s="1" t="s">
        <v>1196</v>
      </c>
      <c r="N27" s="2">
        <v>1</v>
      </c>
      <c r="O27" s="2">
        <v>0</v>
      </c>
      <c r="P27" s="2">
        <v>0</v>
      </c>
      <c r="Q27" s="2">
        <v>0</v>
      </c>
      <c r="R27" s="2">
        <v>0</v>
      </c>
      <c r="U27" s="6" t="s">
        <v>1438</v>
      </c>
      <c r="W27" s="1" t="s">
        <v>1200</v>
      </c>
      <c r="AH27" s="3"/>
      <c r="AI27" s="1" t="s">
        <v>1360</v>
      </c>
      <c r="AJ27" s="4">
        <v>500</v>
      </c>
      <c r="AK27" s="1" t="s">
        <v>1200</v>
      </c>
      <c r="AL27" s="1" t="s">
        <v>1201</v>
      </c>
      <c r="AN27" s="1" t="s">
        <v>1200</v>
      </c>
      <c r="AO27" s="1" t="s">
        <v>1202</v>
      </c>
      <c r="AP27" s="1" t="s">
        <v>1447</v>
      </c>
      <c r="AQ27" s="2">
        <v>1</v>
      </c>
      <c r="AR27" s="2">
        <v>0</v>
      </c>
      <c r="AS27" s="2">
        <v>0</v>
      </c>
      <c r="AT27" s="2">
        <v>0</v>
      </c>
      <c r="AU27" s="2">
        <v>0</v>
      </c>
      <c r="AV27" s="2">
        <v>0</v>
      </c>
      <c r="AW27" s="2">
        <v>0</v>
      </c>
      <c r="AX27" s="2">
        <v>0</v>
      </c>
      <c r="BI27" s="1" t="s">
        <v>1203</v>
      </c>
      <c r="BJ27" s="2">
        <v>0</v>
      </c>
      <c r="BK27" s="2">
        <v>0</v>
      </c>
      <c r="BL27" s="2">
        <v>0</v>
      </c>
      <c r="BM27" s="2">
        <v>0</v>
      </c>
      <c r="BN27" s="2">
        <v>0</v>
      </c>
      <c r="BO27" s="2">
        <v>1</v>
      </c>
      <c r="BP27" s="2">
        <v>0</v>
      </c>
      <c r="BQ27" s="2">
        <v>0</v>
      </c>
      <c r="BR27" s="2">
        <v>0</v>
      </c>
      <c r="BT27" s="1" t="s">
        <v>1199</v>
      </c>
      <c r="DK27" s="1" t="s">
        <v>1230</v>
      </c>
      <c r="DL27" s="2">
        <v>0</v>
      </c>
      <c r="DM27" s="2">
        <v>0</v>
      </c>
      <c r="DN27" s="2">
        <v>0</v>
      </c>
      <c r="DO27" s="2">
        <v>0</v>
      </c>
      <c r="DP27" s="2">
        <v>1</v>
      </c>
      <c r="DQ27" s="3"/>
      <c r="DR27" s="1" t="s">
        <v>1507</v>
      </c>
      <c r="DS27" s="2">
        <v>0</v>
      </c>
      <c r="DT27" s="2">
        <v>0</v>
      </c>
      <c r="DU27" s="2">
        <v>0</v>
      </c>
      <c r="DV27" s="2">
        <v>0</v>
      </c>
      <c r="DW27" s="2">
        <v>1</v>
      </c>
      <c r="DX27" s="2">
        <v>1</v>
      </c>
      <c r="DY27" s="2">
        <v>0</v>
      </c>
      <c r="DZ27" s="2">
        <v>0</v>
      </c>
      <c r="EA27" s="2">
        <v>0</v>
      </c>
      <c r="EB27" s="2">
        <v>0</v>
      </c>
      <c r="EC27" s="2">
        <v>0</v>
      </c>
      <c r="ED27" s="2">
        <v>0</v>
      </c>
      <c r="EE27" s="3" t="s">
        <v>1508</v>
      </c>
      <c r="EF27" s="1" t="s">
        <v>1509</v>
      </c>
      <c r="EG27" s="2">
        <v>0</v>
      </c>
      <c r="EH27" s="2">
        <v>0</v>
      </c>
      <c r="EI27" s="2">
        <v>0</v>
      </c>
      <c r="EJ27" s="2">
        <v>1</v>
      </c>
      <c r="EK27" s="2">
        <v>1</v>
      </c>
      <c r="EL27" s="2">
        <v>0</v>
      </c>
      <c r="EM27" s="2">
        <v>1</v>
      </c>
      <c r="EN27" s="2">
        <v>0</v>
      </c>
      <c r="EO27" s="2">
        <v>0</v>
      </c>
      <c r="EP27" s="2">
        <v>0</v>
      </c>
      <c r="EQ27" s="2">
        <v>0</v>
      </c>
      <c r="ER27" s="2">
        <v>0</v>
      </c>
      <c r="ES27" s="3"/>
      <c r="ET27" s="1" t="s">
        <v>1199</v>
      </c>
      <c r="GA27" s="1" t="s">
        <v>1510</v>
      </c>
      <c r="GB27" s="2">
        <v>0</v>
      </c>
      <c r="GC27" s="2">
        <v>0</v>
      </c>
      <c r="GD27" s="2">
        <v>0</v>
      </c>
      <c r="GE27" s="2">
        <v>0</v>
      </c>
      <c r="GF27" s="2">
        <v>0</v>
      </c>
      <c r="GG27" s="2">
        <v>0</v>
      </c>
      <c r="GH27" s="2">
        <v>0</v>
      </c>
      <c r="GI27" s="2">
        <v>0</v>
      </c>
      <c r="GJ27" s="2">
        <v>0</v>
      </c>
      <c r="GK27" s="2">
        <v>1</v>
      </c>
      <c r="GL27" s="2">
        <v>1</v>
      </c>
      <c r="GM27" s="2">
        <v>0</v>
      </c>
      <c r="GN27" s="2">
        <v>0</v>
      </c>
      <c r="GO27" s="3"/>
      <c r="AST27" s="1">
        <v>105473949</v>
      </c>
      <c r="ASU27" s="1" t="s">
        <v>1512</v>
      </c>
      <c r="ASW27" s="1">
        <v>29</v>
      </c>
    </row>
    <row r="28" spans="1:922 1190:1193" x14ac:dyDescent="0.3">
      <c r="A28" s="1" t="s">
        <v>1520</v>
      </c>
      <c r="B28" s="1" t="s">
        <v>1513</v>
      </c>
      <c r="C28" s="1" t="s">
        <v>1514</v>
      </c>
      <c r="D28" s="1" t="s">
        <v>1241</v>
      </c>
      <c r="E28" s="2">
        <v>356676102905780</v>
      </c>
      <c r="F28" s="1" t="s">
        <v>1241</v>
      </c>
      <c r="H28" s="1" t="s">
        <v>1193</v>
      </c>
      <c r="I28" s="1" t="s">
        <v>1194</v>
      </c>
      <c r="J28" s="1" t="s">
        <v>1194</v>
      </c>
      <c r="L28" s="1" t="s">
        <v>1195</v>
      </c>
      <c r="M28" s="1" t="s">
        <v>1196</v>
      </c>
      <c r="N28" s="2">
        <v>1</v>
      </c>
      <c r="O28" s="2">
        <v>0</v>
      </c>
      <c r="P28" s="2">
        <v>0</v>
      </c>
      <c r="Q28" s="2">
        <v>0</v>
      </c>
      <c r="R28" s="2">
        <v>0</v>
      </c>
      <c r="U28" s="6" t="s">
        <v>1438</v>
      </c>
      <c r="W28" s="1" t="s">
        <v>1198</v>
      </c>
      <c r="X28" s="1" t="s">
        <v>1515</v>
      </c>
      <c r="Y28" s="2">
        <v>1</v>
      </c>
      <c r="Z28" s="2">
        <v>0</v>
      </c>
      <c r="AA28" s="2">
        <v>0</v>
      </c>
      <c r="AB28" s="2">
        <v>0</v>
      </c>
      <c r="AC28" s="2">
        <v>0</v>
      </c>
      <c r="AD28" s="2">
        <v>0</v>
      </c>
      <c r="AE28" s="2">
        <v>1</v>
      </c>
      <c r="AF28" s="2">
        <v>1</v>
      </c>
      <c r="AG28" s="2">
        <v>0</v>
      </c>
      <c r="AH28" s="3" t="s">
        <v>1516</v>
      </c>
      <c r="AI28" s="1" t="s">
        <v>1448</v>
      </c>
      <c r="AJ28" s="4">
        <v>100</v>
      </c>
      <c r="AK28" s="1" t="s">
        <v>1200</v>
      </c>
      <c r="AL28" s="1" t="s">
        <v>1201</v>
      </c>
      <c r="AN28" s="1" t="s">
        <v>1200</v>
      </c>
      <c r="AO28" s="1" t="s">
        <v>1202</v>
      </c>
      <c r="AP28" s="1" t="s">
        <v>1517</v>
      </c>
      <c r="AQ28" s="2">
        <v>0</v>
      </c>
      <c r="AR28" s="2">
        <v>0</v>
      </c>
      <c r="AS28" s="2">
        <v>1</v>
      </c>
      <c r="AT28" s="2">
        <v>0</v>
      </c>
      <c r="AU28" s="2">
        <v>0</v>
      </c>
      <c r="AV28" s="2">
        <v>0</v>
      </c>
      <c r="AW28" s="2">
        <v>0</v>
      </c>
      <c r="AX28" s="2">
        <v>0</v>
      </c>
      <c r="BI28" s="1" t="s">
        <v>1416</v>
      </c>
      <c r="BJ28" s="2">
        <v>1</v>
      </c>
      <c r="BK28" s="2">
        <v>0</v>
      </c>
      <c r="BL28" s="2">
        <v>0</v>
      </c>
      <c r="BM28" s="2">
        <v>0</v>
      </c>
      <c r="BN28" s="2">
        <v>0</v>
      </c>
      <c r="BO28" s="2">
        <v>0</v>
      </c>
      <c r="BP28" s="2">
        <v>0</v>
      </c>
      <c r="BQ28" s="2">
        <v>0</v>
      </c>
      <c r="BR28" s="2">
        <v>0</v>
      </c>
      <c r="BT28" s="1" t="s">
        <v>1199</v>
      </c>
      <c r="DK28" s="1" t="s">
        <v>1230</v>
      </c>
      <c r="DL28" s="2">
        <v>0</v>
      </c>
      <c r="DM28" s="2">
        <v>0</v>
      </c>
      <c r="DN28" s="2">
        <v>0</v>
      </c>
      <c r="DO28" s="2">
        <v>0</v>
      </c>
      <c r="DP28" s="2">
        <v>1</v>
      </c>
      <c r="DQ28" s="3"/>
      <c r="DR28" s="1" t="s">
        <v>1518</v>
      </c>
      <c r="DS28" s="2">
        <v>0</v>
      </c>
      <c r="DT28" s="2">
        <v>0</v>
      </c>
      <c r="DU28" s="2">
        <v>1</v>
      </c>
      <c r="DV28" s="2">
        <v>0</v>
      </c>
      <c r="DW28" s="2">
        <v>0</v>
      </c>
      <c r="DX28" s="2">
        <v>0</v>
      </c>
      <c r="DY28" s="2">
        <v>0</v>
      </c>
      <c r="DZ28" s="2">
        <v>0</v>
      </c>
      <c r="EA28" s="2">
        <v>0</v>
      </c>
      <c r="EB28" s="2">
        <v>0</v>
      </c>
      <c r="EC28" s="2">
        <v>0</v>
      </c>
      <c r="ED28" s="2">
        <v>0</v>
      </c>
      <c r="EE28" s="3"/>
      <c r="EF28" s="1" t="s">
        <v>1459</v>
      </c>
      <c r="EG28" s="2">
        <v>0</v>
      </c>
      <c r="EH28" s="2">
        <v>0</v>
      </c>
      <c r="EI28" s="2">
        <v>0</v>
      </c>
      <c r="EJ28" s="2">
        <v>0</v>
      </c>
      <c r="EK28" s="2">
        <v>1</v>
      </c>
      <c r="EL28" s="2">
        <v>0</v>
      </c>
      <c r="EM28" s="2">
        <v>1</v>
      </c>
      <c r="EN28" s="2">
        <v>0</v>
      </c>
      <c r="EO28" s="2">
        <v>0</v>
      </c>
      <c r="EP28" s="2">
        <v>0</v>
      </c>
      <c r="EQ28" s="2">
        <v>0</v>
      </c>
      <c r="ER28" s="2">
        <v>0</v>
      </c>
      <c r="ES28" s="3"/>
      <c r="ET28" s="1" t="s">
        <v>1199</v>
      </c>
      <c r="GA28" s="1" t="s">
        <v>1519</v>
      </c>
      <c r="GB28" s="2">
        <v>0</v>
      </c>
      <c r="GC28" s="2">
        <v>0</v>
      </c>
      <c r="GD28" s="2">
        <v>1</v>
      </c>
      <c r="GE28" s="2">
        <v>0</v>
      </c>
      <c r="GF28" s="2">
        <v>1</v>
      </c>
      <c r="GG28" s="2">
        <v>0</v>
      </c>
      <c r="GH28" s="2">
        <v>0</v>
      </c>
      <c r="GI28" s="2">
        <v>0</v>
      </c>
      <c r="GJ28" s="2">
        <v>0</v>
      </c>
      <c r="GK28" s="2">
        <v>0</v>
      </c>
      <c r="GL28" s="2">
        <v>1</v>
      </c>
      <c r="GM28" s="2">
        <v>0</v>
      </c>
      <c r="GN28" s="2">
        <v>0</v>
      </c>
      <c r="AST28" s="1">
        <v>105473978</v>
      </c>
      <c r="ASU28" s="1" t="s">
        <v>1521</v>
      </c>
      <c r="ASW28" s="1">
        <v>30</v>
      </c>
    </row>
    <row r="29" spans="1:922 1190:1193" x14ac:dyDescent="0.3">
      <c r="A29" s="1" t="s">
        <v>1524</v>
      </c>
      <c r="B29" s="1" t="s">
        <v>1522</v>
      </c>
      <c r="C29" s="1" t="s">
        <v>1523</v>
      </c>
      <c r="D29" s="1" t="s">
        <v>1241</v>
      </c>
      <c r="E29" s="2">
        <v>356676102905780</v>
      </c>
      <c r="F29" s="1" t="s">
        <v>1241</v>
      </c>
      <c r="H29" s="1" t="s">
        <v>1193</v>
      </c>
      <c r="I29" s="1" t="s">
        <v>1194</v>
      </c>
      <c r="J29" s="1" t="s">
        <v>1194</v>
      </c>
      <c r="L29" s="1" t="s">
        <v>1195</v>
      </c>
      <c r="M29" s="1" t="s">
        <v>1196</v>
      </c>
      <c r="N29" s="2">
        <v>1</v>
      </c>
      <c r="O29" s="2">
        <v>0</v>
      </c>
      <c r="P29" s="2">
        <v>0</v>
      </c>
      <c r="Q29" s="2">
        <v>0</v>
      </c>
      <c r="R29" s="2">
        <v>0</v>
      </c>
      <c r="U29" s="6" t="s">
        <v>1438</v>
      </c>
      <c r="W29" s="1" t="s">
        <v>1198</v>
      </c>
      <c r="X29" s="1" t="s">
        <v>1596</v>
      </c>
      <c r="Y29" s="2">
        <v>0</v>
      </c>
      <c r="Z29" s="2">
        <v>0</v>
      </c>
      <c r="AA29" s="2">
        <v>0</v>
      </c>
      <c r="AB29" s="2">
        <v>0</v>
      </c>
      <c r="AC29" s="2">
        <v>0</v>
      </c>
      <c r="AD29" s="2">
        <v>0</v>
      </c>
      <c r="AE29" s="2">
        <v>0</v>
      </c>
      <c r="AF29" s="2">
        <v>1</v>
      </c>
      <c r="AG29" s="2">
        <v>0</v>
      </c>
      <c r="AH29" s="3" t="s">
        <v>2841</v>
      </c>
      <c r="AI29" s="1" t="s">
        <v>1457</v>
      </c>
      <c r="AJ29" s="4">
        <v>400</v>
      </c>
      <c r="AK29" s="1" t="s">
        <v>1200</v>
      </c>
      <c r="AL29" s="1" t="s">
        <v>1201</v>
      </c>
      <c r="AN29" s="1" t="s">
        <v>1200</v>
      </c>
      <c r="AO29" s="1" t="s">
        <v>1202</v>
      </c>
      <c r="AP29" s="1" t="s">
        <v>1481</v>
      </c>
      <c r="AQ29" s="2">
        <v>1</v>
      </c>
      <c r="AR29" s="2">
        <v>0</v>
      </c>
      <c r="AS29" s="2">
        <v>1</v>
      </c>
      <c r="AT29" s="2">
        <v>0</v>
      </c>
      <c r="AU29" s="2">
        <v>0</v>
      </c>
      <c r="AV29" s="2">
        <v>0</v>
      </c>
      <c r="AW29" s="2">
        <v>0</v>
      </c>
      <c r="AX29" s="2">
        <v>0</v>
      </c>
      <c r="BI29" s="1" t="s">
        <v>1203</v>
      </c>
      <c r="BJ29" s="2">
        <v>0</v>
      </c>
      <c r="BK29" s="2">
        <v>0</v>
      </c>
      <c r="BL29" s="2">
        <v>0</v>
      </c>
      <c r="BM29" s="2">
        <v>0</v>
      </c>
      <c r="BN29" s="2">
        <v>0</v>
      </c>
      <c r="BO29" s="2">
        <v>1</v>
      </c>
      <c r="BP29" s="2">
        <v>0</v>
      </c>
      <c r="BQ29" s="2">
        <v>0</v>
      </c>
      <c r="BR29" s="2">
        <v>0</v>
      </c>
      <c r="BT29" s="1" t="s">
        <v>1199</v>
      </c>
      <c r="DK29" s="1" t="s">
        <v>1230</v>
      </c>
      <c r="DL29" s="2">
        <v>0</v>
      </c>
      <c r="DM29" s="2">
        <v>0</v>
      </c>
      <c r="DN29" s="2">
        <v>0</v>
      </c>
      <c r="DO29" s="2">
        <v>0</v>
      </c>
      <c r="DP29" s="2">
        <v>1</v>
      </c>
      <c r="DQ29" s="3"/>
      <c r="DR29" s="1" t="s">
        <v>1439</v>
      </c>
      <c r="DS29" s="2">
        <v>0</v>
      </c>
      <c r="DT29" s="2">
        <v>1</v>
      </c>
      <c r="DU29" s="2">
        <v>0</v>
      </c>
      <c r="DV29" s="2">
        <v>0</v>
      </c>
      <c r="DW29" s="2">
        <v>0</v>
      </c>
      <c r="DX29" s="2">
        <v>0</v>
      </c>
      <c r="DY29" s="2">
        <v>0</v>
      </c>
      <c r="DZ29" s="2">
        <v>0</v>
      </c>
      <c r="EA29" s="2">
        <v>0</v>
      </c>
      <c r="EB29" s="2">
        <v>0</v>
      </c>
      <c r="EC29" s="2">
        <v>0</v>
      </c>
      <c r="ED29" s="2">
        <v>0</v>
      </c>
      <c r="EE29" s="3"/>
      <c r="EF29" s="1" t="s">
        <v>1459</v>
      </c>
      <c r="EG29" s="2">
        <v>0</v>
      </c>
      <c r="EH29" s="2">
        <v>0</v>
      </c>
      <c r="EI29" s="2">
        <v>0</v>
      </c>
      <c r="EJ29" s="2">
        <v>0</v>
      </c>
      <c r="EK29" s="2">
        <v>1</v>
      </c>
      <c r="EL29" s="2">
        <v>0</v>
      </c>
      <c r="EM29" s="2">
        <v>1</v>
      </c>
      <c r="EN29" s="2">
        <v>0</v>
      </c>
      <c r="EO29" s="2">
        <v>0</v>
      </c>
      <c r="EP29" s="2">
        <v>0</v>
      </c>
      <c r="EQ29" s="2">
        <v>0</v>
      </c>
      <c r="ER29" s="2">
        <v>0</v>
      </c>
      <c r="ES29" s="3"/>
      <c r="ET29" s="1" t="s">
        <v>1199</v>
      </c>
      <c r="GA29" s="1" t="s">
        <v>1460</v>
      </c>
      <c r="GB29" s="2">
        <v>0</v>
      </c>
      <c r="GC29" s="2">
        <v>0</v>
      </c>
      <c r="GD29" s="2">
        <v>1</v>
      </c>
      <c r="GE29" s="2">
        <v>0</v>
      </c>
      <c r="GF29" s="2">
        <v>0</v>
      </c>
      <c r="GG29" s="2">
        <v>0</v>
      </c>
      <c r="GH29" s="2">
        <v>1</v>
      </c>
      <c r="GI29" s="2">
        <v>0</v>
      </c>
      <c r="GJ29" s="2">
        <v>0</v>
      </c>
      <c r="GK29" s="2">
        <v>0</v>
      </c>
      <c r="GL29" s="2">
        <v>1</v>
      </c>
      <c r="GM29" s="2">
        <v>0</v>
      </c>
      <c r="GN29" s="2">
        <v>0</v>
      </c>
      <c r="AST29" s="1">
        <v>105474021</v>
      </c>
      <c r="ASU29" s="1" t="s">
        <v>1525</v>
      </c>
      <c r="ASW29" s="1">
        <v>31</v>
      </c>
    </row>
    <row r="30" spans="1:922 1190:1193" x14ac:dyDescent="0.3">
      <c r="A30" s="1" t="s">
        <v>1532</v>
      </c>
      <c r="B30" s="1" t="s">
        <v>1526</v>
      </c>
      <c r="C30" s="1" t="s">
        <v>1527</v>
      </c>
      <c r="D30" s="1" t="s">
        <v>1241</v>
      </c>
      <c r="E30" s="2">
        <v>356676102905780</v>
      </c>
      <c r="F30" s="1" t="s">
        <v>1241</v>
      </c>
      <c r="H30" s="1" t="s">
        <v>1193</v>
      </c>
      <c r="I30" s="1" t="s">
        <v>1194</v>
      </c>
      <c r="J30" s="1" t="s">
        <v>1194</v>
      </c>
      <c r="L30" s="3" t="s">
        <v>1528</v>
      </c>
      <c r="M30" s="1" t="s">
        <v>1196</v>
      </c>
      <c r="N30" s="2">
        <v>1</v>
      </c>
      <c r="O30" s="2">
        <v>0</v>
      </c>
      <c r="P30" s="2">
        <v>0</v>
      </c>
      <c r="Q30" s="2">
        <v>0</v>
      </c>
      <c r="R30" s="2">
        <v>0</v>
      </c>
      <c r="U30" s="6" t="s">
        <v>1438</v>
      </c>
      <c r="W30" s="1" t="s">
        <v>1200</v>
      </c>
      <c r="AH30" s="3"/>
      <c r="AI30" s="1" t="s">
        <v>1360</v>
      </c>
      <c r="AJ30" s="4"/>
      <c r="AK30" s="1" t="s">
        <v>1200</v>
      </c>
      <c r="AL30" s="1" t="s">
        <v>1201</v>
      </c>
      <c r="AN30" s="1" t="s">
        <v>1200</v>
      </c>
      <c r="AO30" s="1" t="s">
        <v>1202</v>
      </c>
      <c r="AP30" s="1" t="s">
        <v>1481</v>
      </c>
      <c r="AQ30" s="2">
        <v>1</v>
      </c>
      <c r="AR30" s="2">
        <v>0</v>
      </c>
      <c r="AS30" s="2">
        <v>1</v>
      </c>
      <c r="AT30" s="2">
        <v>0</v>
      </c>
      <c r="AU30" s="2">
        <v>0</v>
      </c>
      <c r="AV30" s="2">
        <v>0</v>
      </c>
      <c r="AW30" s="2">
        <v>0</v>
      </c>
      <c r="AX30" s="2">
        <v>0</v>
      </c>
      <c r="BI30" s="1" t="s">
        <v>1203</v>
      </c>
      <c r="BJ30" s="2">
        <v>0</v>
      </c>
      <c r="BK30" s="2">
        <v>0</v>
      </c>
      <c r="BL30" s="2">
        <v>0</v>
      </c>
      <c r="BM30" s="2">
        <v>0</v>
      </c>
      <c r="BN30" s="2">
        <v>0</v>
      </c>
      <c r="BO30" s="2">
        <v>1</v>
      </c>
      <c r="BP30" s="2">
        <v>0</v>
      </c>
      <c r="BQ30" s="2">
        <v>0</v>
      </c>
      <c r="BR30" s="2">
        <v>0</v>
      </c>
      <c r="BT30" s="1" t="s">
        <v>1199</v>
      </c>
      <c r="DK30" s="1" t="s">
        <v>1230</v>
      </c>
      <c r="DL30" s="2">
        <v>0</v>
      </c>
      <c r="DM30" s="2">
        <v>0</v>
      </c>
      <c r="DN30" s="2">
        <v>0</v>
      </c>
      <c r="DO30" s="2">
        <v>0</v>
      </c>
      <c r="DP30" s="2">
        <v>1</v>
      </c>
      <c r="DQ30" s="3"/>
      <c r="DR30" s="1" t="s">
        <v>1529</v>
      </c>
      <c r="DS30" s="2">
        <v>0</v>
      </c>
      <c r="DT30" s="2">
        <v>0</v>
      </c>
      <c r="DU30" s="2">
        <v>0</v>
      </c>
      <c r="DV30" s="2">
        <v>0</v>
      </c>
      <c r="DW30" s="2">
        <v>0</v>
      </c>
      <c r="DX30" s="2">
        <v>1</v>
      </c>
      <c r="DY30" s="2">
        <v>0</v>
      </c>
      <c r="DZ30" s="2">
        <v>0</v>
      </c>
      <c r="EA30" s="2">
        <v>0</v>
      </c>
      <c r="EB30" s="2">
        <v>0</v>
      </c>
      <c r="EC30" s="2">
        <v>0</v>
      </c>
      <c r="ED30" s="2">
        <v>0</v>
      </c>
      <c r="EE30" s="3" t="s">
        <v>1530</v>
      </c>
      <c r="EF30" s="1" t="s">
        <v>1459</v>
      </c>
      <c r="EG30" s="2">
        <v>0</v>
      </c>
      <c r="EH30" s="2">
        <v>0</v>
      </c>
      <c r="EI30" s="2">
        <v>0</v>
      </c>
      <c r="EJ30" s="2">
        <v>0</v>
      </c>
      <c r="EK30" s="2">
        <v>1</v>
      </c>
      <c r="EL30" s="2">
        <v>0</v>
      </c>
      <c r="EM30" s="2">
        <v>1</v>
      </c>
      <c r="EN30" s="2">
        <v>0</v>
      </c>
      <c r="EO30" s="2">
        <v>0</v>
      </c>
      <c r="EP30" s="2">
        <v>0</v>
      </c>
      <c r="EQ30" s="2">
        <v>0</v>
      </c>
      <c r="ER30" s="2">
        <v>0</v>
      </c>
      <c r="ES30" s="3"/>
      <c r="ET30" s="1" t="s">
        <v>1199</v>
      </c>
      <c r="GA30" s="1" t="s">
        <v>1531</v>
      </c>
      <c r="GB30" s="2">
        <v>0</v>
      </c>
      <c r="GC30" s="2">
        <v>0</v>
      </c>
      <c r="GD30" s="2">
        <v>0</v>
      </c>
      <c r="GE30" s="2">
        <v>0</v>
      </c>
      <c r="GF30" s="2">
        <v>0</v>
      </c>
      <c r="GG30" s="2">
        <v>0</v>
      </c>
      <c r="GH30" s="2">
        <v>0</v>
      </c>
      <c r="GI30" s="2">
        <v>0</v>
      </c>
      <c r="GJ30" s="2">
        <v>0</v>
      </c>
      <c r="GK30" s="2">
        <v>0</v>
      </c>
      <c r="GL30" s="2">
        <v>1</v>
      </c>
      <c r="GM30" s="2">
        <v>0</v>
      </c>
      <c r="GN30" s="2">
        <v>0</v>
      </c>
      <c r="AST30" s="1">
        <v>105474054</v>
      </c>
      <c r="ASU30" s="1" t="s">
        <v>1533</v>
      </c>
      <c r="ASW30" s="1">
        <v>32</v>
      </c>
    </row>
    <row r="31" spans="1:922 1190:1193" x14ac:dyDescent="0.3">
      <c r="A31" s="1" t="s">
        <v>1541</v>
      </c>
      <c r="B31" s="1" t="s">
        <v>1534</v>
      </c>
      <c r="C31" s="1" t="s">
        <v>1535</v>
      </c>
      <c r="D31" s="1" t="s">
        <v>1241</v>
      </c>
      <c r="E31" s="2">
        <v>356676102905780</v>
      </c>
      <c r="F31" s="1" t="s">
        <v>1241</v>
      </c>
      <c r="H31" s="1" t="s">
        <v>1193</v>
      </c>
      <c r="I31" s="1" t="s">
        <v>1194</v>
      </c>
      <c r="J31" s="1" t="s">
        <v>1194</v>
      </c>
      <c r="L31" s="3" t="s">
        <v>1528</v>
      </c>
      <c r="M31" s="1" t="s">
        <v>1196</v>
      </c>
      <c r="N31" s="2">
        <v>1</v>
      </c>
      <c r="O31" s="2">
        <v>0</v>
      </c>
      <c r="P31" s="2">
        <v>0</v>
      </c>
      <c r="Q31" s="2">
        <v>0</v>
      </c>
      <c r="R31" s="2">
        <v>0</v>
      </c>
      <c r="U31" s="6" t="s">
        <v>1438</v>
      </c>
      <c r="W31" s="1" t="s">
        <v>1198</v>
      </c>
      <c r="X31" s="1" t="s">
        <v>1536</v>
      </c>
      <c r="Y31" s="2">
        <v>0</v>
      </c>
      <c r="Z31" s="2">
        <v>0</v>
      </c>
      <c r="AA31" s="2">
        <v>0</v>
      </c>
      <c r="AB31" s="2">
        <v>0</v>
      </c>
      <c r="AC31" s="2">
        <v>0</v>
      </c>
      <c r="AD31" s="2">
        <v>0</v>
      </c>
      <c r="AE31" s="2">
        <v>0</v>
      </c>
      <c r="AF31" s="2">
        <v>1</v>
      </c>
      <c r="AG31" s="2">
        <v>0</v>
      </c>
      <c r="AH31" s="3" t="s">
        <v>1537</v>
      </c>
      <c r="AI31" s="1" t="s">
        <v>1457</v>
      </c>
      <c r="AJ31" s="4"/>
      <c r="AK31" s="1" t="s">
        <v>1200</v>
      </c>
      <c r="AL31" s="1" t="s">
        <v>1201</v>
      </c>
      <c r="AN31" s="1" t="s">
        <v>1200</v>
      </c>
      <c r="AO31" s="1" t="s">
        <v>1202</v>
      </c>
      <c r="AP31" s="1" t="s">
        <v>1481</v>
      </c>
      <c r="AQ31" s="2">
        <v>1</v>
      </c>
      <c r="AR31" s="2">
        <v>0</v>
      </c>
      <c r="AS31" s="2">
        <v>1</v>
      </c>
      <c r="AT31" s="2">
        <v>0</v>
      </c>
      <c r="AU31" s="2">
        <v>0</v>
      </c>
      <c r="AV31" s="2">
        <v>0</v>
      </c>
      <c r="AW31" s="2">
        <v>0</v>
      </c>
      <c r="AX31" s="2">
        <v>0</v>
      </c>
      <c r="BI31" s="1" t="s">
        <v>1538</v>
      </c>
      <c r="BJ31" s="2">
        <v>0</v>
      </c>
      <c r="BK31" s="2">
        <v>0</v>
      </c>
      <c r="BL31" s="2">
        <v>0</v>
      </c>
      <c r="BM31" s="2">
        <v>0</v>
      </c>
      <c r="BN31" s="2">
        <v>1</v>
      </c>
      <c r="BO31" s="2">
        <v>1</v>
      </c>
      <c r="BP31" s="2">
        <v>1</v>
      </c>
      <c r="BQ31" s="2">
        <v>0</v>
      </c>
      <c r="BR31" s="2">
        <v>0</v>
      </c>
      <c r="BT31" s="1" t="s">
        <v>1199</v>
      </c>
      <c r="DK31" s="1" t="s">
        <v>1230</v>
      </c>
      <c r="DL31" s="2">
        <v>0</v>
      </c>
      <c r="DM31" s="2">
        <v>0</v>
      </c>
      <c r="DN31" s="2">
        <v>0</v>
      </c>
      <c r="DO31" s="2">
        <v>0</v>
      </c>
      <c r="DP31" s="2">
        <v>1</v>
      </c>
      <c r="DQ31" s="3"/>
      <c r="DR31" s="1" t="s">
        <v>1539</v>
      </c>
      <c r="DS31" s="2">
        <v>0</v>
      </c>
      <c r="DT31" s="2">
        <v>1</v>
      </c>
      <c r="DU31" s="2">
        <v>1</v>
      </c>
      <c r="DV31" s="2">
        <v>0</v>
      </c>
      <c r="DW31" s="2">
        <v>0</v>
      </c>
      <c r="DX31" s="2">
        <v>1</v>
      </c>
      <c r="DY31" s="2">
        <v>0</v>
      </c>
      <c r="DZ31" s="2">
        <v>0</v>
      </c>
      <c r="EA31" s="2">
        <v>0</v>
      </c>
      <c r="EB31" s="2">
        <v>0</v>
      </c>
      <c r="EC31" s="2">
        <v>0</v>
      </c>
      <c r="ED31" s="2">
        <v>0</v>
      </c>
      <c r="EE31" s="3"/>
      <c r="EF31" s="1" t="s">
        <v>1459</v>
      </c>
      <c r="EG31" s="2">
        <v>0</v>
      </c>
      <c r="EH31" s="2">
        <v>0</v>
      </c>
      <c r="EI31" s="2">
        <v>0</v>
      </c>
      <c r="EJ31" s="2">
        <v>0</v>
      </c>
      <c r="EK31" s="2">
        <v>1</v>
      </c>
      <c r="EL31" s="2">
        <v>0</v>
      </c>
      <c r="EM31" s="2">
        <v>1</v>
      </c>
      <c r="EN31" s="2">
        <v>0</v>
      </c>
      <c r="EO31" s="2">
        <v>0</v>
      </c>
      <c r="EP31" s="2">
        <v>0</v>
      </c>
      <c r="EQ31" s="2">
        <v>0</v>
      </c>
      <c r="ER31" s="2">
        <v>0</v>
      </c>
      <c r="ES31" s="3"/>
      <c r="ET31" s="1" t="s">
        <v>1199</v>
      </c>
      <c r="GA31" s="1" t="s">
        <v>1540</v>
      </c>
      <c r="GB31" s="2">
        <v>0</v>
      </c>
      <c r="GC31" s="2">
        <v>0</v>
      </c>
      <c r="GD31" s="2">
        <v>1</v>
      </c>
      <c r="GE31" s="2">
        <v>0</v>
      </c>
      <c r="GF31" s="2">
        <v>1</v>
      </c>
      <c r="GG31" s="2">
        <v>0</v>
      </c>
      <c r="GH31" s="2">
        <v>1</v>
      </c>
      <c r="GI31" s="2">
        <v>0</v>
      </c>
      <c r="GJ31" s="2">
        <v>0</v>
      </c>
      <c r="GK31" s="2">
        <v>0</v>
      </c>
      <c r="GL31" s="2">
        <v>0</v>
      </c>
      <c r="GM31" s="2">
        <v>0</v>
      </c>
      <c r="GN31" s="2">
        <v>0</v>
      </c>
      <c r="AST31" s="1">
        <v>105474092</v>
      </c>
      <c r="ASU31" s="1" t="s">
        <v>1542</v>
      </c>
      <c r="ASW31" s="1">
        <v>33</v>
      </c>
    </row>
    <row r="32" spans="1:922 1190:1193" x14ac:dyDescent="0.3">
      <c r="A32" s="1" t="s">
        <v>1549</v>
      </c>
      <c r="B32" s="1" t="s">
        <v>1543</v>
      </c>
      <c r="C32" s="1" t="s">
        <v>1544</v>
      </c>
      <c r="D32" s="1" t="s">
        <v>1241</v>
      </c>
      <c r="E32" s="2">
        <v>356676102905780</v>
      </c>
      <c r="F32" s="1" t="s">
        <v>1241</v>
      </c>
      <c r="H32" s="1" t="s">
        <v>1193</v>
      </c>
      <c r="I32" s="1" t="s">
        <v>1194</v>
      </c>
      <c r="J32" s="1" t="s">
        <v>1194</v>
      </c>
      <c r="L32" s="3" t="s">
        <v>1528</v>
      </c>
      <c r="M32" s="1" t="s">
        <v>1196</v>
      </c>
      <c r="N32" s="2">
        <v>1</v>
      </c>
      <c r="O32" s="2">
        <v>0</v>
      </c>
      <c r="P32" s="2">
        <v>0</v>
      </c>
      <c r="Q32" s="2">
        <v>0</v>
      </c>
      <c r="R32" s="2">
        <v>0</v>
      </c>
      <c r="U32" s="6" t="s">
        <v>1438</v>
      </c>
      <c r="W32" s="1" t="s">
        <v>1198</v>
      </c>
      <c r="X32" s="1" t="s">
        <v>1545</v>
      </c>
      <c r="Y32" s="2">
        <v>0</v>
      </c>
      <c r="Z32" s="2">
        <v>1</v>
      </c>
      <c r="AA32" s="2">
        <v>0</v>
      </c>
      <c r="AB32" s="2">
        <v>0</v>
      </c>
      <c r="AC32" s="2">
        <v>0</v>
      </c>
      <c r="AD32" s="2">
        <v>1</v>
      </c>
      <c r="AE32" s="2">
        <v>0</v>
      </c>
      <c r="AF32" s="2">
        <v>1</v>
      </c>
      <c r="AG32" s="2">
        <v>0</v>
      </c>
      <c r="AH32" s="3" t="s">
        <v>1546</v>
      </c>
      <c r="AI32" s="1" t="s">
        <v>1448</v>
      </c>
      <c r="AJ32" s="4">
        <v>500</v>
      </c>
      <c r="AK32" s="1" t="s">
        <v>1200</v>
      </c>
      <c r="AL32" s="1" t="s">
        <v>1201</v>
      </c>
      <c r="AN32" s="1" t="s">
        <v>1200</v>
      </c>
      <c r="AO32" s="1" t="s">
        <v>1202</v>
      </c>
      <c r="AP32" s="1" t="s">
        <v>1481</v>
      </c>
      <c r="AQ32" s="2">
        <v>1</v>
      </c>
      <c r="AR32" s="2">
        <v>0</v>
      </c>
      <c r="AS32" s="2">
        <v>1</v>
      </c>
      <c r="AT32" s="2">
        <v>0</v>
      </c>
      <c r="AU32" s="2">
        <v>0</v>
      </c>
      <c r="AV32" s="2">
        <v>0</v>
      </c>
      <c r="AW32" s="2">
        <v>0</v>
      </c>
      <c r="AX32" s="2">
        <v>0</v>
      </c>
      <c r="BI32" s="1" t="s">
        <v>1203</v>
      </c>
      <c r="BJ32" s="2">
        <v>0</v>
      </c>
      <c r="BK32" s="2">
        <v>0</v>
      </c>
      <c r="BL32" s="2">
        <v>0</v>
      </c>
      <c r="BM32" s="2">
        <v>0</v>
      </c>
      <c r="BN32" s="2">
        <v>0</v>
      </c>
      <c r="BO32" s="2">
        <v>1</v>
      </c>
      <c r="BP32" s="2">
        <v>0</v>
      </c>
      <c r="BQ32" s="2">
        <v>0</v>
      </c>
      <c r="BR32" s="2">
        <v>0</v>
      </c>
      <c r="BT32" s="1" t="s">
        <v>1199</v>
      </c>
      <c r="DK32" s="1" t="s">
        <v>1230</v>
      </c>
      <c r="DL32" s="2">
        <v>0</v>
      </c>
      <c r="DM32" s="2">
        <v>0</v>
      </c>
      <c r="DN32" s="2">
        <v>0</v>
      </c>
      <c r="DO32" s="2">
        <v>0</v>
      </c>
      <c r="DP32" s="2">
        <v>1</v>
      </c>
      <c r="DQ32" s="3"/>
      <c r="DR32" s="1" t="s">
        <v>1547</v>
      </c>
      <c r="DS32" s="2">
        <v>0</v>
      </c>
      <c r="DT32" s="2">
        <v>0</v>
      </c>
      <c r="DU32" s="2">
        <v>0</v>
      </c>
      <c r="DV32" s="2">
        <v>0</v>
      </c>
      <c r="DW32" s="2">
        <v>0</v>
      </c>
      <c r="DX32" s="2">
        <v>0</v>
      </c>
      <c r="DY32" s="2">
        <v>0</v>
      </c>
      <c r="DZ32" s="2">
        <v>1</v>
      </c>
      <c r="EA32" s="2">
        <v>0</v>
      </c>
      <c r="EB32" s="2">
        <v>0</v>
      </c>
      <c r="EC32" s="2">
        <v>0</v>
      </c>
      <c r="ED32" s="2">
        <v>0</v>
      </c>
      <c r="EE32" s="3"/>
      <c r="EF32" s="1" t="s">
        <v>1459</v>
      </c>
      <c r="EG32" s="2">
        <v>0</v>
      </c>
      <c r="EH32" s="2">
        <v>0</v>
      </c>
      <c r="EI32" s="2">
        <v>0</v>
      </c>
      <c r="EJ32" s="2">
        <v>0</v>
      </c>
      <c r="EK32" s="2">
        <v>1</v>
      </c>
      <c r="EL32" s="2">
        <v>0</v>
      </c>
      <c r="EM32" s="2">
        <v>1</v>
      </c>
      <c r="EN32" s="2">
        <v>0</v>
      </c>
      <c r="EO32" s="2">
        <v>0</v>
      </c>
      <c r="EP32" s="2">
        <v>0</v>
      </c>
      <c r="EQ32" s="2">
        <v>0</v>
      </c>
      <c r="ER32" s="2">
        <v>0</v>
      </c>
      <c r="ES32" s="3"/>
      <c r="ET32" s="1" t="s">
        <v>1199</v>
      </c>
      <c r="GA32" s="1" t="s">
        <v>1548</v>
      </c>
      <c r="GB32" s="2">
        <v>0</v>
      </c>
      <c r="GC32" s="2">
        <v>0</v>
      </c>
      <c r="GD32" s="2">
        <v>0</v>
      </c>
      <c r="GE32" s="2">
        <v>0</v>
      </c>
      <c r="GF32" s="2">
        <v>1</v>
      </c>
      <c r="GG32" s="2">
        <v>0</v>
      </c>
      <c r="GH32" s="2">
        <v>0</v>
      </c>
      <c r="GI32" s="2">
        <v>0</v>
      </c>
      <c r="GJ32" s="2">
        <v>0</v>
      </c>
      <c r="GK32" s="2">
        <v>0</v>
      </c>
      <c r="GL32" s="2">
        <v>1</v>
      </c>
      <c r="GM32" s="2">
        <v>0</v>
      </c>
      <c r="GN32" s="2">
        <v>0</v>
      </c>
      <c r="AST32" s="1">
        <v>105474137</v>
      </c>
      <c r="ASU32" s="1" t="s">
        <v>1550</v>
      </c>
      <c r="ASW32" s="1">
        <v>34</v>
      </c>
    </row>
    <row r="33" spans="1:1193" x14ac:dyDescent="0.3">
      <c r="A33" s="1" t="s">
        <v>1558</v>
      </c>
      <c r="B33" s="1" t="s">
        <v>1551</v>
      </c>
      <c r="C33" s="1" t="s">
        <v>1552</v>
      </c>
      <c r="D33" s="1" t="s">
        <v>1241</v>
      </c>
      <c r="E33" s="2">
        <v>356676102905780</v>
      </c>
      <c r="F33" s="1" t="s">
        <v>1241</v>
      </c>
      <c r="H33" s="1" t="s">
        <v>1193</v>
      </c>
      <c r="I33" s="1" t="s">
        <v>1194</v>
      </c>
      <c r="J33" s="1" t="s">
        <v>1194</v>
      </c>
      <c r="L33" s="3" t="s">
        <v>1528</v>
      </c>
      <c r="M33" s="1" t="s">
        <v>1196</v>
      </c>
      <c r="N33" s="2">
        <v>1</v>
      </c>
      <c r="O33" s="2">
        <v>0</v>
      </c>
      <c r="P33" s="2">
        <v>0</v>
      </c>
      <c r="Q33" s="2">
        <v>0</v>
      </c>
      <c r="R33" s="2">
        <v>0</v>
      </c>
      <c r="U33" s="6" t="s">
        <v>1438</v>
      </c>
      <c r="W33" s="1" t="s">
        <v>1198</v>
      </c>
      <c r="X33" s="1" t="s">
        <v>1596</v>
      </c>
      <c r="Y33" s="2">
        <v>0</v>
      </c>
      <c r="Z33" s="2">
        <v>0</v>
      </c>
      <c r="AA33" s="2">
        <v>0</v>
      </c>
      <c r="AB33" s="2">
        <v>0</v>
      </c>
      <c r="AC33" s="2">
        <v>0</v>
      </c>
      <c r="AD33" s="2">
        <v>0</v>
      </c>
      <c r="AE33" s="2">
        <v>1</v>
      </c>
      <c r="AF33" s="2">
        <v>0</v>
      </c>
      <c r="AG33" s="2">
        <v>0</v>
      </c>
      <c r="AH33" s="3" t="s">
        <v>1553</v>
      </c>
      <c r="AI33" s="1" t="s">
        <v>1448</v>
      </c>
      <c r="AJ33" s="4">
        <v>200</v>
      </c>
      <c r="AK33" s="1" t="s">
        <v>1200</v>
      </c>
      <c r="AL33" s="1" t="s">
        <v>1262</v>
      </c>
      <c r="AN33" s="1" t="s">
        <v>1200</v>
      </c>
      <c r="AO33" s="1" t="s">
        <v>1202</v>
      </c>
      <c r="AP33" s="1" t="s">
        <v>1481</v>
      </c>
      <c r="AQ33" s="2">
        <v>1</v>
      </c>
      <c r="AR33" s="2">
        <v>0</v>
      </c>
      <c r="AS33" s="2">
        <v>1</v>
      </c>
      <c r="AT33" s="2">
        <v>0</v>
      </c>
      <c r="AU33" s="2">
        <v>0</v>
      </c>
      <c r="AV33" s="2">
        <v>0</v>
      </c>
      <c r="AW33" s="2">
        <v>0</v>
      </c>
      <c r="AX33" s="2">
        <v>0</v>
      </c>
      <c r="BI33" s="1" t="s">
        <v>1554</v>
      </c>
      <c r="BJ33" s="2">
        <v>0</v>
      </c>
      <c r="BK33" s="2">
        <v>0</v>
      </c>
      <c r="BL33" s="2">
        <v>0</v>
      </c>
      <c r="BM33" s="2">
        <v>0</v>
      </c>
      <c r="BN33" s="2">
        <v>1</v>
      </c>
      <c r="BO33" s="2">
        <v>1</v>
      </c>
      <c r="BP33" s="2">
        <v>0</v>
      </c>
      <c r="BQ33" s="2">
        <v>0</v>
      </c>
      <c r="BR33" s="2">
        <v>0</v>
      </c>
      <c r="BT33" s="1" t="s">
        <v>1199</v>
      </c>
      <c r="DK33" s="1" t="s">
        <v>1230</v>
      </c>
      <c r="DL33" s="2">
        <v>0</v>
      </c>
      <c r="DM33" s="2">
        <v>0</v>
      </c>
      <c r="DN33" s="2">
        <v>0</v>
      </c>
      <c r="DO33" s="2">
        <v>0</v>
      </c>
      <c r="DP33" s="2">
        <v>1</v>
      </c>
      <c r="DQ33" s="3"/>
      <c r="DR33" s="1" t="s">
        <v>1555</v>
      </c>
      <c r="DS33" s="2">
        <v>0</v>
      </c>
      <c r="DT33" s="2">
        <v>1</v>
      </c>
      <c r="DU33" s="2">
        <v>1</v>
      </c>
      <c r="DV33" s="2">
        <v>0</v>
      </c>
      <c r="DW33" s="2">
        <v>0</v>
      </c>
      <c r="DX33" s="2">
        <v>0</v>
      </c>
      <c r="DY33" s="2">
        <v>0</v>
      </c>
      <c r="DZ33" s="2">
        <v>0</v>
      </c>
      <c r="EA33" s="2">
        <v>0</v>
      </c>
      <c r="EB33" s="2">
        <v>0</v>
      </c>
      <c r="EC33" s="2">
        <v>0</v>
      </c>
      <c r="ED33" s="2">
        <v>0</v>
      </c>
      <c r="EE33" s="3" t="s">
        <v>1556</v>
      </c>
      <c r="EF33" s="1" t="s">
        <v>1375</v>
      </c>
      <c r="EG33" s="2">
        <v>0</v>
      </c>
      <c r="EH33" s="2">
        <v>0</v>
      </c>
      <c r="EI33" s="2">
        <v>0</v>
      </c>
      <c r="EJ33" s="2">
        <v>0</v>
      </c>
      <c r="EK33" s="2">
        <v>1</v>
      </c>
      <c r="EL33" s="2">
        <v>0</v>
      </c>
      <c r="EM33" s="2">
        <v>0</v>
      </c>
      <c r="EN33" s="2">
        <v>1</v>
      </c>
      <c r="EO33" s="2">
        <v>0</v>
      </c>
      <c r="EP33" s="2">
        <v>0</v>
      </c>
      <c r="EQ33" s="2">
        <v>0</v>
      </c>
      <c r="ER33" s="2">
        <v>0</v>
      </c>
      <c r="ES33" s="3"/>
      <c r="ET33" s="1" t="s">
        <v>1199</v>
      </c>
      <c r="GA33" s="1" t="s">
        <v>1557</v>
      </c>
      <c r="GB33" s="2">
        <v>0</v>
      </c>
      <c r="GC33" s="2">
        <v>0</v>
      </c>
      <c r="GD33" s="2">
        <v>0</v>
      </c>
      <c r="GE33" s="2">
        <v>0</v>
      </c>
      <c r="GF33" s="2">
        <v>0</v>
      </c>
      <c r="GG33" s="2">
        <v>0</v>
      </c>
      <c r="GH33" s="2">
        <v>1</v>
      </c>
      <c r="GI33" s="2">
        <v>0</v>
      </c>
      <c r="GJ33" s="2">
        <v>0</v>
      </c>
      <c r="GK33" s="2">
        <v>0</v>
      </c>
      <c r="GL33" s="2">
        <v>0</v>
      </c>
      <c r="GM33" s="2">
        <v>0</v>
      </c>
      <c r="GN33" s="2">
        <v>0</v>
      </c>
      <c r="AST33" s="1">
        <v>105474178</v>
      </c>
      <c r="ASU33" s="1" t="s">
        <v>1559</v>
      </c>
      <c r="ASW33" s="1">
        <v>35</v>
      </c>
    </row>
    <row r="34" spans="1:1193" x14ac:dyDescent="0.3">
      <c r="A34" s="1" t="s">
        <v>1564</v>
      </c>
      <c r="B34" s="1" t="s">
        <v>1560</v>
      </c>
      <c r="C34" s="1" t="s">
        <v>1561</v>
      </c>
      <c r="D34" s="1" t="s">
        <v>1241</v>
      </c>
      <c r="E34" s="2">
        <v>356676102905780</v>
      </c>
      <c r="F34" s="1" t="s">
        <v>1241</v>
      </c>
      <c r="H34" s="1" t="s">
        <v>1193</v>
      </c>
      <c r="I34" s="1" t="s">
        <v>1194</v>
      </c>
      <c r="J34" s="1" t="s">
        <v>1194</v>
      </c>
      <c r="L34" s="1" t="s">
        <v>1195</v>
      </c>
      <c r="M34" s="1" t="s">
        <v>1196</v>
      </c>
      <c r="N34" s="2">
        <v>1</v>
      </c>
      <c r="O34" s="2">
        <v>0</v>
      </c>
      <c r="P34" s="2">
        <v>0</v>
      </c>
      <c r="Q34" s="2">
        <v>0</v>
      </c>
      <c r="R34" s="2">
        <v>0</v>
      </c>
      <c r="U34" s="6" t="s">
        <v>1438</v>
      </c>
      <c r="W34" s="1" t="s">
        <v>1198</v>
      </c>
      <c r="X34" s="1" t="s">
        <v>1456</v>
      </c>
      <c r="Y34" s="2">
        <v>0</v>
      </c>
      <c r="Z34" s="2">
        <v>0</v>
      </c>
      <c r="AA34" s="2">
        <v>0</v>
      </c>
      <c r="AB34" s="2">
        <v>0</v>
      </c>
      <c r="AC34" s="2">
        <v>0</v>
      </c>
      <c r="AD34" s="2">
        <v>0</v>
      </c>
      <c r="AE34" s="2">
        <v>1</v>
      </c>
      <c r="AF34" s="2">
        <v>1</v>
      </c>
      <c r="AG34" s="2">
        <v>0</v>
      </c>
      <c r="AH34" s="3"/>
      <c r="AI34" s="1" t="s">
        <v>1360</v>
      </c>
      <c r="AJ34" s="4">
        <v>300</v>
      </c>
      <c r="AK34" s="1" t="s">
        <v>1200</v>
      </c>
      <c r="AL34" s="1" t="s">
        <v>1262</v>
      </c>
      <c r="AN34" s="1" t="s">
        <v>1200</v>
      </c>
      <c r="AO34" s="1" t="s">
        <v>1202</v>
      </c>
      <c r="AP34" s="1" t="s">
        <v>1466</v>
      </c>
      <c r="AQ34" s="2">
        <v>0</v>
      </c>
      <c r="AR34" s="2">
        <v>0</v>
      </c>
      <c r="AS34" s="2">
        <v>1</v>
      </c>
      <c r="AT34" s="2">
        <v>1</v>
      </c>
      <c r="AU34" s="2">
        <v>0</v>
      </c>
      <c r="AV34" s="2">
        <v>0</v>
      </c>
      <c r="AW34" s="2">
        <v>0</v>
      </c>
      <c r="AX34" s="2">
        <v>0</v>
      </c>
      <c r="BI34" s="1" t="s">
        <v>1203</v>
      </c>
      <c r="BJ34" s="2">
        <v>0</v>
      </c>
      <c r="BK34" s="2">
        <v>0</v>
      </c>
      <c r="BL34" s="2">
        <v>0</v>
      </c>
      <c r="BM34" s="2">
        <v>0</v>
      </c>
      <c r="BN34" s="2">
        <v>0</v>
      </c>
      <c r="BO34" s="2">
        <v>1</v>
      </c>
      <c r="BP34" s="2">
        <v>0</v>
      </c>
      <c r="BQ34" s="2">
        <v>0</v>
      </c>
      <c r="BR34" s="2">
        <v>0</v>
      </c>
      <c r="BT34" s="1" t="s">
        <v>1199</v>
      </c>
      <c r="DK34" s="1" t="s">
        <v>1230</v>
      </c>
      <c r="DL34" s="2">
        <v>0</v>
      </c>
      <c r="DM34" s="2">
        <v>0</v>
      </c>
      <c r="DN34" s="2">
        <v>0</v>
      </c>
      <c r="DO34" s="2">
        <v>0</v>
      </c>
      <c r="DP34" s="2">
        <v>1</v>
      </c>
      <c r="DQ34" s="3"/>
      <c r="DR34" s="1" t="s">
        <v>1562</v>
      </c>
      <c r="DS34" s="2">
        <v>0</v>
      </c>
      <c r="DT34" s="2">
        <v>1</v>
      </c>
      <c r="DU34" s="2">
        <v>1</v>
      </c>
      <c r="DV34" s="2">
        <v>0</v>
      </c>
      <c r="DW34" s="2">
        <v>0</v>
      </c>
      <c r="DX34" s="2">
        <v>0</v>
      </c>
      <c r="DY34" s="2">
        <v>0</v>
      </c>
      <c r="DZ34" s="2">
        <v>0</v>
      </c>
      <c r="EA34" s="2">
        <v>0</v>
      </c>
      <c r="EB34" s="2">
        <v>0</v>
      </c>
      <c r="EC34" s="2">
        <v>0</v>
      </c>
      <c r="ED34" s="2">
        <v>0</v>
      </c>
      <c r="EE34" s="3"/>
      <c r="EF34" s="1" t="s">
        <v>1375</v>
      </c>
      <c r="EG34" s="2">
        <v>0</v>
      </c>
      <c r="EH34" s="2">
        <v>0</v>
      </c>
      <c r="EI34" s="2">
        <v>0</v>
      </c>
      <c r="EJ34" s="2">
        <v>0</v>
      </c>
      <c r="EK34" s="2">
        <v>1</v>
      </c>
      <c r="EL34" s="2">
        <v>0</v>
      </c>
      <c r="EM34" s="2">
        <v>0</v>
      </c>
      <c r="EN34" s="2">
        <v>1</v>
      </c>
      <c r="EO34" s="2">
        <v>0</v>
      </c>
      <c r="EP34" s="2">
        <v>0</v>
      </c>
      <c r="EQ34" s="2">
        <v>0</v>
      </c>
      <c r="ER34" s="2">
        <v>0</v>
      </c>
      <c r="ES34" s="3"/>
      <c r="ET34" s="1" t="s">
        <v>1199</v>
      </c>
      <c r="GA34" s="1" t="s">
        <v>1563</v>
      </c>
      <c r="GB34" s="2">
        <v>0</v>
      </c>
      <c r="GC34" s="2">
        <v>0</v>
      </c>
      <c r="GD34" s="2">
        <v>1</v>
      </c>
      <c r="GE34" s="2">
        <v>0</v>
      </c>
      <c r="GF34" s="2">
        <v>0</v>
      </c>
      <c r="GG34" s="2">
        <v>0</v>
      </c>
      <c r="GH34" s="2">
        <v>1</v>
      </c>
      <c r="GI34" s="2">
        <v>0</v>
      </c>
      <c r="GJ34" s="2">
        <v>0</v>
      </c>
      <c r="GK34" s="2">
        <v>0</v>
      </c>
      <c r="GL34" s="2">
        <v>0</v>
      </c>
      <c r="GM34" s="2">
        <v>0</v>
      </c>
      <c r="GN34" s="2">
        <v>0</v>
      </c>
      <c r="AST34" s="1">
        <v>105474211</v>
      </c>
      <c r="ASU34" s="1" t="s">
        <v>1565</v>
      </c>
      <c r="ASW34" s="1">
        <v>36</v>
      </c>
    </row>
    <row r="35" spans="1:1193" x14ac:dyDescent="0.3">
      <c r="A35" s="1" t="s">
        <v>1571</v>
      </c>
      <c r="B35" s="1" t="s">
        <v>1566</v>
      </c>
      <c r="C35" s="1" t="s">
        <v>1567</v>
      </c>
      <c r="D35" s="1" t="s">
        <v>1383</v>
      </c>
      <c r="E35" s="2">
        <v>356676102905780</v>
      </c>
      <c r="F35" s="1" t="s">
        <v>1383</v>
      </c>
      <c r="H35" s="1" t="s">
        <v>1193</v>
      </c>
      <c r="I35" s="1" t="s">
        <v>1194</v>
      </c>
      <c r="J35" s="1" t="s">
        <v>1194</v>
      </c>
      <c r="L35" s="1" t="s">
        <v>1437</v>
      </c>
      <c r="M35" s="1" t="s">
        <v>1196</v>
      </c>
      <c r="N35" s="2">
        <v>1</v>
      </c>
      <c r="O35" s="2">
        <v>0</v>
      </c>
      <c r="P35" s="2">
        <v>0</v>
      </c>
      <c r="Q35" s="2">
        <v>0</v>
      </c>
      <c r="R35" s="2">
        <v>0</v>
      </c>
      <c r="U35" s="6" t="s">
        <v>1438</v>
      </c>
      <c r="W35" s="1" t="s">
        <v>1198</v>
      </c>
      <c r="X35" s="1" t="s">
        <v>1568</v>
      </c>
      <c r="Y35" s="2">
        <v>0</v>
      </c>
      <c r="Z35" s="2">
        <v>0</v>
      </c>
      <c r="AA35" s="2">
        <v>0</v>
      </c>
      <c r="AB35" s="2">
        <v>0</v>
      </c>
      <c r="AC35" s="2">
        <v>0</v>
      </c>
      <c r="AD35" s="2">
        <v>0</v>
      </c>
      <c r="AE35" s="2">
        <v>1</v>
      </c>
      <c r="AF35" s="2">
        <v>0</v>
      </c>
      <c r="AG35" s="2">
        <v>0</v>
      </c>
      <c r="AH35" s="3"/>
      <c r="AI35" s="1" t="s">
        <v>1360</v>
      </c>
      <c r="AJ35" s="4">
        <v>200</v>
      </c>
      <c r="AK35" s="1" t="s">
        <v>1200</v>
      </c>
      <c r="AL35" s="1" t="s">
        <v>1201</v>
      </c>
      <c r="AN35" s="1" t="s">
        <v>1200</v>
      </c>
      <c r="AO35" s="1" t="s">
        <v>1202</v>
      </c>
      <c r="AP35" s="1" t="s">
        <v>1474</v>
      </c>
      <c r="AQ35" s="2">
        <v>0</v>
      </c>
      <c r="AR35" s="2">
        <v>1</v>
      </c>
      <c r="AS35" s="2">
        <v>1</v>
      </c>
      <c r="AT35" s="2">
        <v>1</v>
      </c>
      <c r="AU35" s="2">
        <v>0</v>
      </c>
      <c r="AV35" s="2">
        <v>0</v>
      </c>
      <c r="AW35" s="2">
        <v>0</v>
      </c>
      <c r="AX35" s="2">
        <v>0</v>
      </c>
      <c r="BI35" s="1" t="s">
        <v>1203</v>
      </c>
      <c r="BJ35" s="2">
        <v>0</v>
      </c>
      <c r="BK35" s="2">
        <v>0</v>
      </c>
      <c r="BL35" s="2">
        <v>0</v>
      </c>
      <c r="BM35" s="2">
        <v>0</v>
      </c>
      <c r="BN35" s="2">
        <v>0</v>
      </c>
      <c r="BO35" s="2">
        <v>1</v>
      </c>
      <c r="BP35" s="2">
        <v>0</v>
      </c>
      <c r="BQ35" s="2">
        <v>0</v>
      </c>
      <c r="BR35" s="2">
        <v>0</v>
      </c>
      <c r="BT35" s="1" t="s">
        <v>1199</v>
      </c>
      <c r="DK35" s="1" t="s">
        <v>1599</v>
      </c>
      <c r="DL35" s="2">
        <v>1</v>
      </c>
      <c r="DM35" s="2">
        <v>0</v>
      </c>
      <c r="DN35" s="2">
        <v>0</v>
      </c>
      <c r="DO35" s="2">
        <v>0</v>
      </c>
      <c r="DP35" s="2">
        <v>0</v>
      </c>
      <c r="DQ35" s="3" t="s">
        <v>1569</v>
      </c>
      <c r="DR35" s="1" t="s">
        <v>1570</v>
      </c>
      <c r="DS35" s="2">
        <v>1</v>
      </c>
      <c r="DT35" s="2">
        <v>1</v>
      </c>
      <c r="DU35" s="2">
        <v>0</v>
      </c>
      <c r="DV35" s="2">
        <v>0</v>
      </c>
      <c r="DW35" s="2">
        <v>0</v>
      </c>
      <c r="DX35" s="2">
        <v>0</v>
      </c>
      <c r="DY35" s="2">
        <v>0</v>
      </c>
      <c r="DZ35" s="2">
        <v>1</v>
      </c>
      <c r="EA35" s="2">
        <v>0</v>
      </c>
      <c r="EB35" s="2">
        <v>0</v>
      </c>
      <c r="EC35" s="2">
        <v>0</v>
      </c>
      <c r="ED35" s="2">
        <v>0</v>
      </c>
      <c r="EE35" s="3"/>
      <c r="EF35" s="1" t="s">
        <v>1450</v>
      </c>
      <c r="EG35" s="2">
        <v>0</v>
      </c>
      <c r="EH35" s="2">
        <v>0</v>
      </c>
      <c r="EI35" s="2">
        <v>0</v>
      </c>
      <c r="EJ35" s="2">
        <v>0</v>
      </c>
      <c r="EK35" s="2">
        <v>1</v>
      </c>
      <c r="EL35" s="2">
        <v>0</v>
      </c>
      <c r="EM35" s="2">
        <v>0</v>
      </c>
      <c r="EN35" s="2">
        <v>0</v>
      </c>
      <c r="EO35" s="2">
        <v>0</v>
      </c>
      <c r="EP35" s="2">
        <v>0</v>
      </c>
      <c r="EQ35" s="2">
        <v>0</v>
      </c>
      <c r="ER35" s="2">
        <v>0</v>
      </c>
      <c r="ES35" s="3"/>
      <c r="ET35" s="1" t="s">
        <v>1199</v>
      </c>
      <c r="GA35" s="1" t="s">
        <v>1476</v>
      </c>
      <c r="GB35" s="2">
        <v>0</v>
      </c>
      <c r="GC35" s="2">
        <v>1</v>
      </c>
      <c r="GD35" s="2">
        <v>0</v>
      </c>
      <c r="GE35" s="2">
        <v>0</v>
      </c>
      <c r="GF35" s="2">
        <v>0</v>
      </c>
      <c r="GG35" s="2">
        <v>0</v>
      </c>
      <c r="GH35" s="2">
        <v>0</v>
      </c>
      <c r="GI35" s="2">
        <v>0</v>
      </c>
      <c r="GJ35" s="2">
        <v>0</v>
      </c>
      <c r="GK35" s="2">
        <v>0</v>
      </c>
      <c r="GL35" s="2">
        <v>0</v>
      </c>
      <c r="GM35" s="2">
        <v>0</v>
      </c>
      <c r="GN35" s="2">
        <v>0</v>
      </c>
      <c r="AST35" s="1">
        <v>105474261</v>
      </c>
      <c r="ASU35" s="1" t="s">
        <v>1572</v>
      </c>
      <c r="ASW35" s="1">
        <v>37</v>
      </c>
    </row>
    <row r="36" spans="1:1193" x14ac:dyDescent="0.3">
      <c r="A36" s="1" t="s">
        <v>1577</v>
      </c>
      <c r="B36" s="1" t="s">
        <v>1573</v>
      </c>
      <c r="C36" s="1" t="s">
        <v>1574</v>
      </c>
      <c r="D36" s="1" t="s">
        <v>1383</v>
      </c>
      <c r="E36" s="2">
        <v>356676102905780</v>
      </c>
      <c r="F36" s="1" t="s">
        <v>1383</v>
      </c>
      <c r="H36" s="1" t="s">
        <v>1193</v>
      </c>
      <c r="I36" s="1" t="s">
        <v>1194</v>
      </c>
      <c r="J36" s="1" t="s">
        <v>1194</v>
      </c>
      <c r="L36" s="1" t="s">
        <v>1437</v>
      </c>
      <c r="M36" s="1" t="s">
        <v>1196</v>
      </c>
      <c r="N36" s="2">
        <v>1</v>
      </c>
      <c r="O36" s="2">
        <v>0</v>
      </c>
      <c r="P36" s="2">
        <v>0</v>
      </c>
      <c r="Q36" s="2">
        <v>0</v>
      </c>
      <c r="R36" s="2">
        <v>0</v>
      </c>
      <c r="U36" s="6" t="s">
        <v>1438</v>
      </c>
      <c r="W36" s="1" t="s">
        <v>1198</v>
      </c>
      <c r="X36" s="1" t="s">
        <v>1359</v>
      </c>
      <c r="Y36" s="2">
        <v>1</v>
      </c>
      <c r="Z36" s="2">
        <v>0</v>
      </c>
      <c r="AA36" s="2">
        <v>0</v>
      </c>
      <c r="AB36" s="2">
        <v>0</v>
      </c>
      <c r="AC36" s="2">
        <v>0</v>
      </c>
      <c r="AD36" s="2">
        <v>0</v>
      </c>
      <c r="AE36" s="2">
        <v>0</v>
      </c>
      <c r="AF36" s="2">
        <v>1</v>
      </c>
      <c r="AG36" s="2">
        <v>0</v>
      </c>
      <c r="AH36" s="3"/>
      <c r="AI36" s="1" t="s">
        <v>1360</v>
      </c>
      <c r="AJ36" s="4">
        <v>300</v>
      </c>
      <c r="AK36" s="1" t="s">
        <v>1200</v>
      </c>
      <c r="AL36" s="1" t="s">
        <v>1201</v>
      </c>
      <c r="AN36" s="1" t="s">
        <v>1200</v>
      </c>
      <c r="AO36" s="1" t="s">
        <v>1202</v>
      </c>
      <c r="AP36" s="1" t="s">
        <v>1575</v>
      </c>
      <c r="AQ36" s="2">
        <v>1</v>
      </c>
      <c r="AR36" s="2">
        <v>0</v>
      </c>
      <c r="AS36" s="2">
        <v>1</v>
      </c>
      <c r="AT36" s="2">
        <v>0</v>
      </c>
      <c r="AU36" s="2">
        <v>0</v>
      </c>
      <c r="AV36" s="2">
        <v>1</v>
      </c>
      <c r="AW36" s="2">
        <v>0</v>
      </c>
      <c r="AX36" s="2">
        <v>0</v>
      </c>
      <c r="BI36" s="1" t="s">
        <v>1203</v>
      </c>
      <c r="BJ36" s="2">
        <v>0</v>
      </c>
      <c r="BK36" s="2">
        <v>0</v>
      </c>
      <c r="BL36" s="2">
        <v>0</v>
      </c>
      <c r="BM36" s="2">
        <v>0</v>
      </c>
      <c r="BN36" s="2">
        <v>0</v>
      </c>
      <c r="BO36" s="2">
        <v>1</v>
      </c>
      <c r="BP36" s="2">
        <v>0</v>
      </c>
      <c r="BQ36" s="2">
        <v>0</v>
      </c>
      <c r="BR36" s="2">
        <v>0</v>
      </c>
      <c r="BT36" s="1" t="s">
        <v>1199</v>
      </c>
      <c r="DK36" s="1" t="s">
        <v>1230</v>
      </c>
      <c r="DL36" s="2">
        <v>0</v>
      </c>
      <c r="DM36" s="2">
        <v>0</v>
      </c>
      <c r="DN36" s="2">
        <v>0</v>
      </c>
      <c r="DO36" s="2">
        <v>0</v>
      </c>
      <c r="DP36" s="2">
        <v>1</v>
      </c>
      <c r="DQ36" s="3"/>
      <c r="DR36" s="1" t="s">
        <v>1439</v>
      </c>
      <c r="DS36" s="2">
        <v>0</v>
      </c>
      <c r="DT36" s="2">
        <v>1</v>
      </c>
      <c r="DU36" s="2">
        <v>0</v>
      </c>
      <c r="DV36" s="2">
        <v>0</v>
      </c>
      <c r="DW36" s="2">
        <v>0</v>
      </c>
      <c r="DX36" s="2">
        <v>0</v>
      </c>
      <c r="DY36" s="2">
        <v>0</v>
      </c>
      <c r="DZ36" s="2">
        <v>0</v>
      </c>
      <c r="EA36" s="2">
        <v>0</v>
      </c>
      <c r="EB36" s="2">
        <v>0</v>
      </c>
      <c r="EC36" s="2">
        <v>0</v>
      </c>
      <c r="ED36" s="2">
        <v>0</v>
      </c>
      <c r="EF36" s="1" t="s">
        <v>1450</v>
      </c>
      <c r="EG36" s="2">
        <v>0</v>
      </c>
      <c r="EH36" s="2">
        <v>0</v>
      </c>
      <c r="EI36" s="2">
        <v>0</v>
      </c>
      <c r="EJ36" s="2">
        <v>0</v>
      </c>
      <c r="EK36" s="2">
        <v>1</v>
      </c>
      <c r="EL36" s="2">
        <v>0</v>
      </c>
      <c r="EM36" s="2">
        <v>0</v>
      </c>
      <c r="EN36" s="2">
        <v>0</v>
      </c>
      <c r="EO36" s="2">
        <v>0</v>
      </c>
      <c r="EP36" s="2">
        <v>0</v>
      </c>
      <c r="EQ36" s="2">
        <v>0</v>
      </c>
      <c r="ER36" s="2">
        <v>0</v>
      </c>
      <c r="ES36" s="3"/>
      <c r="ET36" s="1" t="s">
        <v>1199</v>
      </c>
      <c r="GA36" s="1" t="s">
        <v>1576</v>
      </c>
      <c r="GB36" s="2">
        <v>0</v>
      </c>
      <c r="GC36" s="2">
        <v>1</v>
      </c>
      <c r="GD36" s="2">
        <v>0</v>
      </c>
      <c r="GE36" s="2">
        <v>0</v>
      </c>
      <c r="GF36" s="2">
        <v>0</v>
      </c>
      <c r="GG36" s="2">
        <v>0</v>
      </c>
      <c r="GH36" s="2">
        <v>1</v>
      </c>
      <c r="GI36" s="2">
        <v>0</v>
      </c>
      <c r="GJ36" s="2">
        <v>0</v>
      </c>
      <c r="GK36" s="2">
        <v>0</v>
      </c>
      <c r="GL36" s="2">
        <v>0</v>
      </c>
      <c r="GM36" s="2">
        <v>0</v>
      </c>
      <c r="GN36" s="2">
        <v>0</v>
      </c>
      <c r="AST36" s="1">
        <v>105474298</v>
      </c>
      <c r="ASU36" s="1" t="s">
        <v>1578</v>
      </c>
      <c r="ASW36" s="1">
        <v>38</v>
      </c>
    </row>
    <row r="37" spans="1:1193" x14ac:dyDescent="0.3">
      <c r="A37" s="1" t="s">
        <v>1593</v>
      </c>
      <c r="B37" s="1" t="s">
        <v>1579</v>
      </c>
      <c r="C37" s="1" t="s">
        <v>1580</v>
      </c>
      <c r="D37" s="1" t="s">
        <v>1383</v>
      </c>
      <c r="E37" s="2">
        <v>356676102905780</v>
      </c>
      <c r="F37" s="1" t="s">
        <v>1383</v>
      </c>
      <c r="H37" s="1" t="s">
        <v>1193</v>
      </c>
      <c r="I37" s="1" t="s">
        <v>1194</v>
      </c>
      <c r="J37" s="1" t="s">
        <v>1194</v>
      </c>
      <c r="L37" s="1" t="s">
        <v>1212</v>
      </c>
      <c r="M37" s="1" t="s">
        <v>1213</v>
      </c>
      <c r="N37" s="2">
        <v>0</v>
      </c>
      <c r="O37" s="2">
        <v>0</v>
      </c>
      <c r="P37" s="2">
        <v>0</v>
      </c>
      <c r="Q37" s="2">
        <v>0</v>
      </c>
      <c r="R37" s="2">
        <v>1</v>
      </c>
      <c r="AH37" s="3"/>
      <c r="AJ37" s="4"/>
      <c r="DQ37" s="3"/>
      <c r="ES37" s="3"/>
      <c r="AIO37" s="1" t="s">
        <v>1581</v>
      </c>
      <c r="AIP37" s="2">
        <v>1</v>
      </c>
      <c r="AIQ37" s="2">
        <v>1</v>
      </c>
      <c r="AIR37" s="2">
        <v>0</v>
      </c>
      <c r="AIS37" s="2">
        <v>0</v>
      </c>
      <c r="AIT37" s="2">
        <v>0</v>
      </c>
      <c r="AIU37" s="2">
        <v>0</v>
      </c>
      <c r="AIV37" s="2">
        <v>0</v>
      </c>
      <c r="AIW37" s="2">
        <v>0</v>
      </c>
      <c r="AIY37" s="1" t="s">
        <v>1200</v>
      </c>
      <c r="AJI37" s="1" t="s">
        <v>1244</v>
      </c>
      <c r="AJJ37" s="2">
        <v>1</v>
      </c>
      <c r="AJK37" s="2">
        <v>1</v>
      </c>
      <c r="AJL37" s="2">
        <v>1</v>
      </c>
      <c r="AJM37" s="2">
        <v>1</v>
      </c>
      <c r="AJN37" s="2">
        <v>1</v>
      </c>
      <c r="AJO37" s="2">
        <v>1</v>
      </c>
      <c r="AJP37" s="2">
        <v>1</v>
      </c>
      <c r="AJQ37" s="1" t="s">
        <v>1197</v>
      </c>
      <c r="AJR37" s="2">
        <v>0</v>
      </c>
      <c r="AJS37" s="2">
        <v>0</v>
      </c>
      <c r="AJT37" s="2">
        <v>0</v>
      </c>
      <c r="AJU37" s="2">
        <v>0</v>
      </c>
      <c r="AJV37" s="2">
        <v>1</v>
      </c>
      <c r="AJW37" s="1" t="s">
        <v>1582</v>
      </c>
      <c r="AJX37" s="1" t="s">
        <v>2843</v>
      </c>
      <c r="AJY37" s="1" t="s">
        <v>1200</v>
      </c>
      <c r="AKF37" s="1" t="s">
        <v>1199</v>
      </c>
      <c r="AKP37" s="2"/>
      <c r="AKQ37" s="1" t="s">
        <v>1200</v>
      </c>
      <c r="AKR37" s="1" t="s">
        <v>1216</v>
      </c>
      <c r="ALD37" s="1" t="s">
        <v>1583</v>
      </c>
      <c r="ALE37" s="2">
        <v>1</v>
      </c>
      <c r="ALF37" s="2">
        <v>0</v>
      </c>
      <c r="ALG37" s="2">
        <v>0</v>
      </c>
      <c r="ALH37" s="2">
        <v>0</v>
      </c>
      <c r="ALI37" s="2">
        <v>0</v>
      </c>
      <c r="ALJ37" s="2">
        <v>1</v>
      </c>
      <c r="ALK37" s="2">
        <v>0</v>
      </c>
      <c r="ALL37" s="2">
        <v>0</v>
      </c>
      <c r="ALM37" s="2">
        <v>0</v>
      </c>
      <c r="ALN37" s="2">
        <v>0</v>
      </c>
      <c r="ALP37" s="1" t="s">
        <v>1199</v>
      </c>
      <c r="ALR37" s="1" t="s">
        <v>1584</v>
      </c>
      <c r="ALS37" s="2">
        <v>0</v>
      </c>
      <c r="ALT37" s="2">
        <v>1</v>
      </c>
      <c r="ALU37" s="2">
        <v>0</v>
      </c>
      <c r="ALV37" s="2">
        <v>0</v>
      </c>
      <c r="ALW37" s="2">
        <v>0</v>
      </c>
      <c r="ALX37" s="2">
        <v>0</v>
      </c>
      <c r="ALY37" s="2">
        <v>0</v>
      </c>
      <c r="ALZ37" s="2">
        <v>0</v>
      </c>
      <c r="AMB37" s="1" t="s">
        <v>1197</v>
      </c>
      <c r="AMC37" s="1" t="s">
        <v>1585</v>
      </c>
      <c r="AMD37" s="1" t="s">
        <v>1249</v>
      </c>
      <c r="AMG37" s="1" t="s">
        <v>1223</v>
      </c>
      <c r="AMH37" s="2">
        <v>1</v>
      </c>
      <c r="AMI37" s="2">
        <v>1</v>
      </c>
      <c r="AMJ37" s="2">
        <v>0</v>
      </c>
      <c r="AMK37" s="2">
        <v>0</v>
      </c>
      <c r="AML37" s="2">
        <v>0</v>
      </c>
      <c r="AMM37" s="2">
        <v>1</v>
      </c>
      <c r="AMN37" s="2">
        <v>0</v>
      </c>
      <c r="AMO37" s="2">
        <v>0</v>
      </c>
      <c r="AMQ37" s="1" t="s">
        <v>1586</v>
      </c>
      <c r="AMS37" s="1" t="s">
        <v>1249</v>
      </c>
      <c r="AMV37" s="1" t="s">
        <v>1587</v>
      </c>
      <c r="AMX37" s="1" t="s">
        <v>1200</v>
      </c>
      <c r="AMY37" s="1" t="s">
        <v>1216</v>
      </c>
      <c r="ANI37" s="1" t="s">
        <v>1602</v>
      </c>
      <c r="ANJ37" s="2">
        <v>0</v>
      </c>
      <c r="ANK37" s="2">
        <v>0</v>
      </c>
      <c r="ANL37" s="2">
        <v>0</v>
      </c>
      <c r="ANM37" s="2">
        <v>1</v>
      </c>
      <c r="ANN37" s="2">
        <v>0</v>
      </c>
      <c r="ANO37" s="2">
        <v>0</v>
      </c>
      <c r="ANP37" s="2">
        <v>0</v>
      </c>
      <c r="ANQ37" s="3" t="s">
        <v>1588</v>
      </c>
      <c r="ANR37" s="1" t="s">
        <v>1200</v>
      </c>
      <c r="ANS37" s="1" t="s">
        <v>1589</v>
      </c>
      <c r="ANT37" s="2">
        <v>1</v>
      </c>
      <c r="ANU37" s="2">
        <v>0</v>
      </c>
      <c r="ANV37" s="2">
        <v>1</v>
      </c>
      <c r="ANW37" s="2">
        <v>0</v>
      </c>
      <c r="ANX37" s="2">
        <v>1</v>
      </c>
      <c r="ANY37" s="2">
        <v>0</v>
      </c>
      <c r="ANZ37" s="2">
        <v>0</v>
      </c>
      <c r="AOB37" s="1" t="s">
        <v>1229</v>
      </c>
      <c r="AOC37" s="2">
        <v>0</v>
      </c>
      <c r="AOD37" s="2">
        <v>1</v>
      </c>
      <c r="AOE37" s="2">
        <v>0</v>
      </c>
      <c r="AOF37" s="2">
        <v>0</v>
      </c>
      <c r="AOG37" s="2">
        <v>0</v>
      </c>
      <c r="AOH37" s="2">
        <v>0</v>
      </c>
      <c r="AOI37" s="2">
        <v>0</v>
      </c>
      <c r="AOJ37" s="2">
        <v>0</v>
      </c>
      <c r="AOK37" s="2">
        <v>0</v>
      </c>
      <c r="AOM37" s="1" t="s">
        <v>1229</v>
      </c>
      <c r="AON37" s="2">
        <v>1</v>
      </c>
      <c r="AOO37" s="2">
        <v>0</v>
      </c>
      <c r="AOP37" s="2">
        <v>0</v>
      </c>
      <c r="AOQ37" s="2">
        <v>0</v>
      </c>
      <c r="AOR37" s="2">
        <v>0</v>
      </c>
      <c r="AOS37" s="2">
        <v>0</v>
      </c>
      <c r="AOT37" s="2">
        <v>0</v>
      </c>
      <c r="AOV37" s="1" t="s">
        <v>1199</v>
      </c>
      <c r="APF37" s="1" t="s">
        <v>1200</v>
      </c>
      <c r="APG37" s="2">
        <v>100</v>
      </c>
      <c r="APH37" s="1" t="s">
        <v>1590</v>
      </c>
      <c r="API37" s="2">
        <v>1</v>
      </c>
      <c r="APJ37" s="2">
        <v>0</v>
      </c>
      <c r="APK37" s="2">
        <v>0</v>
      </c>
      <c r="APL37" s="2">
        <v>0</v>
      </c>
      <c r="APM37" s="2">
        <v>0</v>
      </c>
      <c r="APN37" s="2">
        <v>0</v>
      </c>
      <c r="APP37" s="1" t="s">
        <v>1200</v>
      </c>
      <c r="APQ37" s="1" t="s">
        <v>1230</v>
      </c>
      <c r="APR37" s="2">
        <v>0</v>
      </c>
      <c r="APS37" s="2">
        <v>0</v>
      </c>
      <c r="APT37" s="2">
        <v>0</v>
      </c>
      <c r="APU37" s="2">
        <v>0</v>
      </c>
      <c r="APV37" s="2">
        <v>1</v>
      </c>
      <c r="APX37" s="1" t="s">
        <v>1230</v>
      </c>
      <c r="APY37" s="2">
        <v>0</v>
      </c>
      <c r="APZ37" s="2">
        <v>0</v>
      </c>
      <c r="AQA37" s="2">
        <v>0</v>
      </c>
      <c r="AQB37" s="2">
        <v>0</v>
      </c>
      <c r="AQC37" s="2">
        <v>0</v>
      </c>
      <c r="AQD37" s="2">
        <v>0</v>
      </c>
      <c r="AQE37" s="2">
        <v>0</v>
      </c>
      <c r="AQF37" s="2">
        <v>0</v>
      </c>
      <c r="AQG37" s="2">
        <v>0</v>
      </c>
      <c r="AQH37" s="2">
        <v>1</v>
      </c>
      <c r="AQI37" s="2">
        <v>0</v>
      </c>
      <c r="AQJ37" s="2">
        <v>0</v>
      </c>
      <c r="AQL37" s="1" t="s">
        <v>1591</v>
      </c>
      <c r="AQM37" s="2">
        <v>1</v>
      </c>
      <c r="AQN37" s="2">
        <v>0</v>
      </c>
      <c r="AQO37" s="2">
        <v>1</v>
      </c>
      <c r="AQP37" s="2">
        <v>1</v>
      </c>
      <c r="AQQ37" s="2">
        <v>0</v>
      </c>
      <c r="AQR37" s="2">
        <v>0</v>
      </c>
      <c r="AQS37" s="2">
        <v>0</v>
      </c>
      <c r="AQT37" s="2">
        <v>0</v>
      </c>
      <c r="AQU37" s="2">
        <v>0</v>
      </c>
      <c r="AQV37" s="2">
        <v>0</v>
      </c>
      <c r="AQW37" s="2">
        <v>0</v>
      </c>
      <c r="AQX37" s="2">
        <v>0</v>
      </c>
      <c r="AQY37" s="2">
        <v>0</v>
      </c>
      <c r="AQZ37" s="2">
        <v>0</v>
      </c>
      <c r="ARA37" s="2">
        <v>0</v>
      </c>
      <c r="ARB37" s="2">
        <v>0</v>
      </c>
      <c r="ARC37" s="2">
        <v>0</v>
      </c>
      <c r="ARE37" s="1" t="s">
        <v>1199</v>
      </c>
      <c r="ASI37" s="1" t="s">
        <v>1592</v>
      </c>
      <c r="ASJ37" s="2">
        <v>0</v>
      </c>
      <c r="ASK37" s="2">
        <v>1</v>
      </c>
      <c r="ASL37" s="2">
        <v>1</v>
      </c>
      <c r="ASM37" s="2">
        <v>1</v>
      </c>
      <c r="ASN37" s="2">
        <v>0</v>
      </c>
      <c r="ASO37" s="2">
        <v>0</v>
      </c>
      <c r="ASP37" s="2">
        <v>0</v>
      </c>
      <c r="ASQ37" s="2">
        <v>0</v>
      </c>
      <c r="ASR37" s="2">
        <v>0</v>
      </c>
      <c r="AST37" s="1">
        <v>105474329</v>
      </c>
      <c r="ASU37" s="1" t="s">
        <v>1594</v>
      </c>
      <c r="ASW37" s="1">
        <v>39</v>
      </c>
    </row>
    <row r="38" spans="1:1193" s="3" customFormat="1" x14ac:dyDescent="0.3">
      <c r="A38" s="3" t="s">
        <v>2833</v>
      </c>
      <c r="D38" s="81" t="s">
        <v>1383</v>
      </c>
      <c r="F38" s="81" t="s">
        <v>1383</v>
      </c>
      <c r="H38" s="3" t="s">
        <v>1193</v>
      </c>
      <c r="I38" s="3" t="s">
        <v>1863</v>
      </c>
      <c r="J38" s="3" t="s">
        <v>1863</v>
      </c>
      <c r="L38" s="3" t="s">
        <v>1864</v>
      </c>
      <c r="M38" s="3" t="s">
        <v>1865</v>
      </c>
      <c r="N38" s="3">
        <v>0</v>
      </c>
      <c r="O38" s="3">
        <v>0</v>
      </c>
      <c r="P38" s="3">
        <v>0</v>
      </c>
      <c r="Q38" s="3">
        <v>1</v>
      </c>
      <c r="R38" s="3">
        <v>0</v>
      </c>
      <c r="NX38" s="3" t="s">
        <v>1866</v>
      </c>
      <c r="NZ38" s="3" t="s">
        <v>1200</v>
      </c>
      <c r="OO38" s="3" t="s">
        <v>1200</v>
      </c>
      <c r="OP38" s="3">
        <v>3</v>
      </c>
      <c r="OQ38" s="3" t="s">
        <v>1200</v>
      </c>
      <c r="OR38" s="3">
        <v>1</v>
      </c>
      <c r="OS38" s="3">
        <v>2</v>
      </c>
      <c r="OT38" s="3" t="s">
        <v>1199</v>
      </c>
      <c r="OU38" s="3" t="s">
        <v>1199</v>
      </c>
      <c r="OX38" s="3" t="s">
        <v>1200</v>
      </c>
      <c r="OY38" s="3" t="s">
        <v>1200</v>
      </c>
      <c r="OZ38" s="3">
        <v>2</v>
      </c>
      <c r="PA38" s="3" t="s">
        <v>1199</v>
      </c>
      <c r="PC38" s="3" t="s">
        <v>1867</v>
      </c>
      <c r="PD38" s="3">
        <v>0</v>
      </c>
      <c r="PE38" s="3">
        <v>0</v>
      </c>
      <c r="PF38" s="3">
        <v>0</v>
      </c>
      <c r="PG38" s="3">
        <v>1</v>
      </c>
      <c r="PH38" s="3">
        <v>0</v>
      </c>
      <c r="PI38" s="3">
        <v>0</v>
      </c>
      <c r="PJ38" s="3">
        <v>0</v>
      </c>
      <c r="PK38" s="3">
        <v>0</v>
      </c>
      <c r="PL38" s="3">
        <v>0</v>
      </c>
      <c r="PM38" s="3">
        <v>0</v>
      </c>
      <c r="PN38" s="3">
        <v>0</v>
      </c>
      <c r="PO38" s="3">
        <v>0</v>
      </c>
      <c r="PP38" s="3">
        <v>0</v>
      </c>
      <c r="PR38" s="3" t="s">
        <v>1200</v>
      </c>
      <c r="PS38" s="3" t="s">
        <v>1868</v>
      </c>
      <c r="PT38" s="3">
        <v>1</v>
      </c>
      <c r="PU38" s="3">
        <v>1</v>
      </c>
      <c r="PV38" s="3">
        <v>0</v>
      </c>
      <c r="PW38" s="3">
        <v>1</v>
      </c>
      <c r="PX38" s="3" t="s">
        <v>1869</v>
      </c>
      <c r="PY38" s="3" t="s">
        <v>1200</v>
      </c>
      <c r="PZ38" s="3" t="s">
        <v>1870</v>
      </c>
      <c r="QA38" s="3">
        <v>0</v>
      </c>
      <c r="QB38" s="3">
        <v>0</v>
      </c>
      <c r="QC38" s="3">
        <v>1</v>
      </c>
      <c r="QD38" s="3">
        <v>0</v>
      </c>
      <c r="QE38" s="3">
        <v>0</v>
      </c>
      <c r="QG38" s="3">
        <v>70</v>
      </c>
      <c r="QH38" s="3" t="s">
        <v>1200</v>
      </c>
      <c r="QI38" s="3" t="s">
        <v>1412</v>
      </c>
      <c r="QJ38" s="3">
        <v>1</v>
      </c>
      <c r="QK38" s="3">
        <v>1</v>
      </c>
      <c r="QL38" s="3">
        <v>0</v>
      </c>
      <c r="QM38" s="3">
        <v>0</v>
      </c>
      <c r="QN38" s="3">
        <v>0</v>
      </c>
      <c r="QO38" s="3">
        <v>0</v>
      </c>
      <c r="QP38" s="3">
        <v>0</v>
      </c>
      <c r="QQ38" s="3">
        <v>0</v>
      </c>
      <c r="QR38" s="3">
        <v>0</v>
      </c>
      <c r="QS38" s="3">
        <v>0</v>
      </c>
      <c r="QT38" s="3">
        <v>0</v>
      </c>
      <c r="RE38" s="3" t="s">
        <v>1871</v>
      </c>
      <c r="RF38" s="3">
        <v>13</v>
      </c>
      <c r="RG38" s="3">
        <v>1</v>
      </c>
      <c r="RH38" s="3">
        <v>1</v>
      </c>
      <c r="RI38" s="3">
        <v>9</v>
      </c>
      <c r="RJ38" s="3">
        <v>3</v>
      </c>
      <c r="RK38" s="3">
        <v>0</v>
      </c>
      <c r="RL38" s="3">
        <v>0</v>
      </c>
      <c r="RM38" s="3">
        <v>0</v>
      </c>
      <c r="RN38" s="3" t="s">
        <v>1872</v>
      </c>
      <c r="RO38" s="3">
        <v>0</v>
      </c>
      <c r="RP38" s="3">
        <v>0</v>
      </c>
      <c r="RQ38" s="3">
        <v>0</v>
      </c>
      <c r="RR38" s="3">
        <v>0</v>
      </c>
      <c r="RS38" s="3">
        <v>0</v>
      </c>
      <c r="RT38" s="3">
        <v>0</v>
      </c>
      <c r="RU38" s="3">
        <v>1</v>
      </c>
      <c r="RV38" s="3">
        <v>0</v>
      </c>
      <c r="RW38" s="3">
        <v>1</v>
      </c>
      <c r="RX38" s="3" t="s">
        <v>1873</v>
      </c>
      <c r="RY38" s="3" t="s">
        <v>1200</v>
      </c>
      <c r="RZ38" s="3" t="s">
        <v>1874</v>
      </c>
      <c r="SA38" s="3">
        <v>0</v>
      </c>
      <c r="SB38" s="3">
        <v>0</v>
      </c>
      <c r="SC38" s="3">
        <v>1</v>
      </c>
      <c r="SD38" s="3">
        <v>0</v>
      </c>
      <c r="SE38" s="3" t="s">
        <v>1875</v>
      </c>
      <c r="SG38" s="3" t="s">
        <v>1199</v>
      </c>
      <c r="TE38" s="3" t="s">
        <v>1199</v>
      </c>
      <c r="TL38" s="3" t="s">
        <v>1272</v>
      </c>
      <c r="TN38" s="3" t="s">
        <v>1200</v>
      </c>
      <c r="TO38" s="3" t="s">
        <v>1876</v>
      </c>
      <c r="TP38" s="3">
        <v>0</v>
      </c>
      <c r="TQ38" s="3">
        <v>0</v>
      </c>
      <c r="TR38" s="3">
        <v>1</v>
      </c>
      <c r="TS38" s="3">
        <v>0</v>
      </c>
      <c r="TT38" s="3">
        <v>0</v>
      </c>
      <c r="TU38" s="3">
        <v>1</v>
      </c>
      <c r="TV38" s="3">
        <v>0</v>
      </c>
      <c r="TW38" s="3">
        <v>0</v>
      </c>
      <c r="TX38" s="3">
        <v>0</v>
      </c>
      <c r="TY38" s="3">
        <v>1</v>
      </c>
      <c r="TZ38" s="3">
        <v>0</v>
      </c>
      <c r="UA38" s="3">
        <v>0</v>
      </c>
      <c r="UB38" s="3">
        <v>0</v>
      </c>
      <c r="UC38" s="3">
        <v>0</v>
      </c>
      <c r="UD38" s="3">
        <v>0</v>
      </c>
      <c r="UE38" s="3">
        <v>1</v>
      </c>
      <c r="UF38" s="3" t="s">
        <v>1877</v>
      </c>
      <c r="UG38" s="3" t="s">
        <v>1601</v>
      </c>
      <c r="UH38" s="3">
        <v>0</v>
      </c>
      <c r="UI38" s="3">
        <v>0</v>
      </c>
      <c r="UJ38" s="3">
        <v>0</v>
      </c>
      <c r="UK38" s="3">
        <v>0</v>
      </c>
      <c r="UL38" s="3">
        <v>0</v>
      </c>
      <c r="UM38" s="3">
        <v>0</v>
      </c>
      <c r="UN38" s="3">
        <v>0</v>
      </c>
      <c r="UO38" s="3">
        <v>0</v>
      </c>
      <c r="UP38" s="3">
        <v>0</v>
      </c>
      <c r="UQ38" s="3">
        <v>1</v>
      </c>
      <c r="UR38" s="3">
        <v>0</v>
      </c>
      <c r="US38" s="3">
        <v>0</v>
      </c>
      <c r="UU38" s="3" t="s">
        <v>1200</v>
      </c>
      <c r="UV38" s="3" t="s">
        <v>1203</v>
      </c>
      <c r="UW38" s="3">
        <v>0</v>
      </c>
      <c r="UX38" s="3">
        <v>0</v>
      </c>
      <c r="UY38" s="3">
        <v>0</v>
      </c>
      <c r="UZ38" s="3">
        <v>0</v>
      </c>
      <c r="VA38" s="3">
        <v>1</v>
      </c>
      <c r="VB38" s="3">
        <v>0</v>
      </c>
      <c r="VC38" s="3">
        <v>0</v>
      </c>
      <c r="VE38" s="3" t="s">
        <v>1878</v>
      </c>
      <c r="VF38" s="3">
        <v>0</v>
      </c>
      <c r="VG38" s="3">
        <v>0</v>
      </c>
      <c r="VH38" s="3">
        <v>0</v>
      </c>
      <c r="VI38" s="3">
        <v>1</v>
      </c>
      <c r="VJ38" s="3">
        <v>0</v>
      </c>
      <c r="VK38" s="3">
        <v>0</v>
      </c>
      <c r="VL38" s="3">
        <v>0</v>
      </c>
      <c r="VM38" s="3">
        <v>0</v>
      </c>
      <c r="VN38" s="3">
        <v>0</v>
      </c>
      <c r="VO38" s="3">
        <v>1</v>
      </c>
      <c r="VP38" s="3">
        <v>0</v>
      </c>
      <c r="VQ38" s="3">
        <v>0</v>
      </c>
      <c r="VR38" s="3">
        <v>1</v>
      </c>
      <c r="VS38" s="3" t="s">
        <v>1879</v>
      </c>
      <c r="VT38" s="3" t="s">
        <v>1200</v>
      </c>
      <c r="WB38" s="3" t="s">
        <v>1880</v>
      </c>
      <c r="WC38" s="3">
        <v>0</v>
      </c>
      <c r="WD38" s="3">
        <v>0</v>
      </c>
      <c r="WE38" s="3">
        <v>1</v>
      </c>
      <c r="WF38" s="3">
        <v>1</v>
      </c>
      <c r="WG38" s="3">
        <v>0</v>
      </c>
      <c r="WH38" s="3">
        <v>1</v>
      </c>
      <c r="WI38" s="3">
        <v>0</v>
      </c>
      <c r="WJ38" s="3">
        <v>0</v>
      </c>
      <c r="WK38" s="3">
        <v>0</v>
      </c>
      <c r="WL38" s="3">
        <v>1</v>
      </c>
      <c r="WM38" s="3">
        <v>0</v>
      </c>
      <c r="WN38" s="3">
        <v>0</v>
      </c>
      <c r="WO38" s="3">
        <v>0</v>
      </c>
      <c r="WR38" s="3" t="s">
        <v>1200</v>
      </c>
      <c r="WS38" s="3" t="s">
        <v>1881</v>
      </c>
      <c r="WT38" s="3">
        <v>1</v>
      </c>
      <c r="WU38" s="3">
        <v>0</v>
      </c>
      <c r="WV38" s="3">
        <v>1</v>
      </c>
      <c r="WW38" s="3">
        <v>1</v>
      </c>
      <c r="WX38" s="3">
        <v>1</v>
      </c>
      <c r="WY38" s="3">
        <v>0</v>
      </c>
      <c r="WZ38" s="3">
        <v>0</v>
      </c>
      <c r="XA38" s="3">
        <v>0</v>
      </c>
      <c r="XC38" s="3" t="s">
        <v>1199</v>
      </c>
      <c r="XD38" s="3" t="s">
        <v>1200</v>
      </c>
      <c r="XE38" s="3" t="s">
        <v>1200</v>
      </c>
      <c r="XF38" s="3" t="s">
        <v>1200</v>
      </c>
      <c r="XG38" s="3" t="s">
        <v>1882</v>
      </c>
      <c r="XH38" s="3">
        <v>0</v>
      </c>
      <c r="XI38" s="3">
        <v>0</v>
      </c>
      <c r="XJ38" s="3">
        <v>1</v>
      </c>
      <c r="XK38" s="3">
        <v>1</v>
      </c>
      <c r="XL38" s="3">
        <v>0</v>
      </c>
      <c r="XM38" s="3">
        <v>1</v>
      </c>
      <c r="XN38" s="3">
        <v>0</v>
      </c>
      <c r="XO38" s="3">
        <v>0</v>
      </c>
      <c r="XQ38" s="3" t="s">
        <v>1200</v>
      </c>
      <c r="XR38" s="3" t="s">
        <v>1883</v>
      </c>
      <c r="XS38" s="3">
        <v>0</v>
      </c>
      <c r="XT38" s="3">
        <v>0</v>
      </c>
      <c r="XU38" s="3">
        <v>1</v>
      </c>
      <c r="XV38" s="3">
        <v>0</v>
      </c>
      <c r="XW38" s="3">
        <v>0</v>
      </c>
      <c r="XY38" s="3" t="s">
        <v>1200</v>
      </c>
      <c r="XZ38" s="3">
        <v>500</v>
      </c>
      <c r="YB38" s="3" t="s">
        <v>1200</v>
      </c>
      <c r="YC38" s="3">
        <v>999</v>
      </c>
      <c r="YD38" s="3">
        <v>12</v>
      </c>
      <c r="YE38" s="3" t="s">
        <v>1200</v>
      </c>
      <c r="YF38" s="3" t="s">
        <v>1200</v>
      </c>
      <c r="YG38" s="3" t="s">
        <v>1200</v>
      </c>
      <c r="YH38" s="3" t="s">
        <v>1200</v>
      </c>
      <c r="YI38" s="3">
        <v>999</v>
      </c>
      <c r="YJ38" s="3" t="s">
        <v>1200</v>
      </c>
      <c r="YK38" s="3">
        <v>3</v>
      </c>
      <c r="YL38" s="3" t="s">
        <v>1199</v>
      </c>
    </row>
    <row r="39" spans="1:1193" s="3" customFormat="1" x14ac:dyDescent="0.3">
      <c r="A39" s="3" t="s">
        <v>2834</v>
      </c>
      <c r="D39" s="81" t="s">
        <v>1383</v>
      </c>
      <c r="F39" s="81" t="s">
        <v>1383</v>
      </c>
      <c r="H39" s="3" t="s">
        <v>1193</v>
      </c>
      <c r="I39" s="3" t="s">
        <v>1863</v>
      </c>
      <c r="J39" s="3" t="s">
        <v>1863</v>
      </c>
      <c r="L39" s="3" t="s">
        <v>1197</v>
      </c>
      <c r="M39" s="3" t="s">
        <v>1865</v>
      </c>
      <c r="N39" s="3">
        <v>0</v>
      </c>
      <c r="O39" s="3">
        <v>0</v>
      </c>
      <c r="P39" s="3">
        <v>0</v>
      </c>
      <c r="Q39" s="3">
        <v>1</v>
      </c>
      <c r="R39" s="3">
        <v>0</v>
      </c>
      <c r="S39" s="3" t="s">
        <v>1884</v>
      </c>
      <c r="NX39" s="3" t="s">
        <v>1885</v>
      </c>
      <c r="NZ39" s="3" t="s">
        <v>1200</v>
      </c>
      <c r="OO39" s="3" t="s">
        <v>1199</v>
      </c>
      <c r="OU39" s="3" t="s">
        <v>1199</v>
      </c>
      <c r="PC39" s="3" t="s">
        <v>1886</v>
      </c>
      <c r="PD39" s="3">
        <v>1</v>
      </c>
      <c r="PE39" s="3">
        <v>0</v>
      </c>
      <c r="PF39" s="3">
        <v>0</v>
      </c>
      <c r="PG39" s="3">
        <v>0</v>
      </c>
      <c r="PH39" s="3">
        <v>0</v>
      </c>
      <c r="PI39" s="3">
        <v>1</v>
      </c>
      <c r="PJ39" s="3">
        <v>0</v>
      </c>
      <c r="PK39" s="3">
        <v>0</v>
      </c>
      <c r="PL39" s="3">
        <v>0</v>
      </c>
      <c r="PM39" s="3">
        <v>0</v>
      </c>
      <c r="PN39" s="3">
        <v>0</v>
      </c>
      <c r="PO39" s="3">
        <v>0</v>
      </c>
      <c r="PP39" s="3">
        <v>1</v>
      </c>
      <c r="PQ39" s="3" t="s">
        <v>1887</v>
      </c>
      <c r="PR39" s="3" t="s">
        <v>1199</v>
      </c>
      <c r="QG39" s="3">
        <v>20</v>
      </c>
      <c r="QH39" s="3" t="s">
        <v>1200</v>
      </c>
      <c r="QI39" s="3" t="s">
        <v>1412</v>
      </c>
      <c r="QJ39" s="3">
        <v>1</v>
      </c>
      <c r="QK39" s="3">
        <v>0</v>
      </c>
      <c r="QL39" s="3">
        <v>0</v>
      </c>
      <c r="QM39" s="3">
        <v>0</v>
      </c>
      <c r="QN39" s="3">
        <v>0</v>
      </c>
      <c r="QO39" s="3">
        <v>0</v>
      </c>
      <c r="QP39" s="3">
        <v>0</v>
      </c>
      <c r="QQ39" s="3">
        <v>0</v>
      </c>
      <c r="QR39" s="3">
        <v>0</v>
      </c>
      <c r="QS39" s="3">
        <v>0</v>
      </c>
      <c r="QT39" s="3">
        <v>1</v>
      </c>
      <c r="QU39" s="3" t="s">
        <v>1888</v>
      </c>
      <c r="RE39" s="3" t="s">
        <v>1889</v>
      </c>
      <c r="RF39" s="3">
        <v>1</v>
      </c>
      <c r="RG39" s="3">
        <v>1</v>
      </c>
      <c r="RY39" s="3" t="s">
        <v>1890</v>
      </c>
      <c r="RZ39" s="3" t="s">
        <v>1197</v>
      </c>
      <c r="SA39" s="3">
        <v>0</v>
      </c>
      <c r="SB39" s="3">
        <v>0</v>
      </c>
      <c r="SC39" s="3">
        <v>0</v>
      </c>
      <c r="SD39" s="3">
        <v>1</v>
      </c>
      <c r="SF39" s="3" t="s">
        <v>1601</v>
      </c>
      <c r="SG39" s="3" t="s">
        <v>1199</v>
      </c>
      <c r="TE39" s="3" t="s">
        <v>1199</v>
      </c>
      <c r="TL39" s="3" t="s">
        <v>1870</v>
      </c>
      <c r="TN39" s="3" t="s">
        <v>1199</v>
      </c>
      <c r="TO39" s="3" t="s">
        <v>1891</v>
      </c>
      <c r="TP39" s="3">
        <v>0</v>
      </c>
      <c r="TQ39" s="3">
        <v>0</v>
      </c>
      <c r="TR39" s="3">
        <v>0</v>
      </c>
      <c r="TS39" s="3">
        <v>0</v>
      </c>
      <c r="TT39" s="3">
        <v>0</v>
      </c>
      <c r="TU39" s="3">
        <v>0</v>
      </c>
      <c r="TV39" s="3">
        <v>0</v>
      </c>
      <c r="TW39" s="3">
        <v>0</v>
      </c>
      <c r="TX39" s="3">
        <v>0</v>
      </c>
      <c r="TY39" s="3">
        <v>0</v>
      </c>
      <c r="TZ39" s="3">
        <v>0</v>
      </c>
      <c r="UA39" s="3">
        <v>0</v>
      </c>
      <c r="UB39" s="3">
        <v>0</v>
      </c>
      <c r="UC39" s="3">
        <v>0</v>
      </c>
      <c r="UD39" s="3">
        <v>0</v>
      </c>
      <c r="UE39" s="3">
        <v>1</v>
      </c>
      <c r="UF39" s="3" t="s">
        <v>1892</v>
      </c>
      <c r="UG39" s="3" t="s">
        <v>1598</v>
      </c>
      <c r="UH39" s="3">
        <v>0</v>
      </c>
      <c r="UI39" s="3">
        <v>0</v>
      </c>
      <c r="UJ39" s="3">
        <v>0</v>
      </c>
      <c r="UK39" s="3">
        <v>0</v>
      </c>
      <c r="UL39" s="3">
        <v>0</v>
      </c>
      <c r="UM39" s="3">
        <v>0</v>
      </c>
      <c r="UN39" s="3">
        <v>0</v>
      </c>
      <c r="UO39" s="3">
        <v>0</v>
      </c>
      <c r="UP39" s="3">
        <v>0</v>
      </c>
      <c r="UQ39" s="3">
        <v>1</v>
      </c>
      <c r="UR39" s="3">
        <v>0</v>
      </c>
      <c r="US39" s="3">
        <v>0</v>
      </c>
      <c r="UU39" s="3" t="s">
        <v>1199</v>
      </c>
      <c r="WB39" s="3" t="s">
        <v>1893</v>
      </c>
      <c r="WC39" s="3">
        <v>1</v>
      </c>
      <c r="WD39" s="3">
        <v>0</v>
      </c>
      <c r="WE39" s="3">
        <v>0</v>
      </c>
      <c r="WF39" s="3">
        <v>0</v>
      </c>
      <c r="WG39" s="3">
        <v>0</v>
      </c>
      <c r="WH39" s="3">
        <v>0</v>
      </c>
      <c r="WI39" s="3">
        <v>0</v>
      </c>
      <c r="WJ39" s="3">
        <v>0</v>
      </c>
      <c r="WK39" s="3">
        <v>0</v>
      </c>
      <c r="WL39" s="3">
        <v>0</v>
      </c>
      <c r="WM39" s="3">
        <v>0</v>
      </c>
      <c r="WN39" s="3">
        <v>0</v>
      </c>
      <c r="WO39" s="3">
        <v>0</v>
      </c>
      <c r="WR39" s="3" t="s">
        <v>1200</v>
      </c>
      <c r="WS39" s="3" t="s">
        <v>1894</v>
      </c>
      <c r="WT39" s="3">
        <v>1</v>
      </c>
      <c r="WU39" s="3">
        <v>1</v>
      </c>
      <c r="WV39" s="3">
        <v>0</v>
      </c>
      <c r="WW39" s="3">
        <v>0</v>
      </c>
      <c r="WX39" s="3">
        <v>0</v>
      </c>
      <c r="WY39" s="3">
        <v>0</v>
      </c>
      <c r="WZ39" s="3">
        <v>0</v>
      </c>
      <c r="XA39" s="3">
        <v>0</v>
      </c>
      <c r="XF39" s="3" t="s">
        <v>1199</v>
      </c>
      <c r="XQ39" s="3" t="s">
        <v>1199</v>
      </c>
    </row>
  </sheetData>
  <autoFilter ref="A1:ASW39"/>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S190"/>
  <sheetViews>
    <sheetView zoomScale="90" zoomScaleNormal="90" workbookViewId="0">
      <selection activeCell="B3" sqref="B3"/>
    </sheetView>
  </sheetViews>
  <sheetFormatPr defaultRowHeight="14" x14ac:dyDescent="0.3"/>
  <cols>
    <col min="1" max="1" width="16.7265625" style="1" customWidth="1"/>
    <col min="2" max="2" width="11.81640625" style="1" customWidth="1"/>
    <col min="3" max="4" width="13.08984375" style="1" customWidth="1"/>
    <col min="5" max="5" width="11.54296875" style="1" customWidth="1"/>
    <col min="6" max="6" width="12.08984375" style="1" customWidth="1"/>
    <col min="7" max="7" width="14" style="1" customWidth="1"/>
    <col min="8" max="9" width="8.7265625" style="1"/>
    <col min="10" max="10" width="10.453125" style="1" customWidth="1"/>
    <col min="11" max="11" width="12" style="1" customWidth="1"/>
    <col min="12" max="12" width="8.7265625" style="1"/>
    <col min="13" max="13" width="9.90625" style="1" customWidth="1"/>
    <col min="14" max="14" width="9.7265625" style="1" customWidth="1"/>
    <col min="15" max="15" width="11.36328125" style="1" customWidth="1"/>
    <col min="16" max="16" width="8.7265625" style="1"/>
    <col min="17" max="17" width="10.54296875" style="1" customWidth="1"/>
    <col min="18" max="18" width="8.7265625" style="1"/>
    <col min="19" max="26" width="8.7265625" style="15"/>
    <col min="27" max="16384" width="8.7265625" style="1"/>
  </cols>
  <sheetData>
    <row r="1" spans="1:26" s="15" customFormat="1" x14ac:dyDescent="0.3"/>
    <row r="2" spans="1:26" ht="15.5" x14ac:dyDescent="0.35">
      <c r="A2" s="14" t="s">
        <v>1729</v>
      </c>
      <c r="B2" s="15"/>
      <c r="C2" s="15"/>
      <c r="D2" s="15"/>
      <c r="E2" s="15"/>
      <c r="F2" s="15"/>
      <c r="G2" s="15"/>
      <c r="H2" s="15"/>
      <c r="I2" s="15"/>
      <c r="J2" s="15"/>
      <c r="K2" s="15"/>
      <c r="L2" s="15"/>
      <c r="M2" s="15"/>
      <c r="N2" s="15"/>
      <c r="O2" s="15"/>
      <c r="P2" s="15"/>
      <c r="Q2" s="15"/>
      <c r="R2" s="15"/>
    </row>
    <row r="3" spans="1:26" x14ac:dyDescent="0.3">
      <c r="A3" s="83" t="s">
        <v>2242</v>
      </c>
      <c r="B3" s="28">
        <f>COUNTIFS('KGO_Cleaned Data'!M:M,"eau",'KGO_Cleaned Data'!J:J,"kouango")</f>
        <v>21</v>
      </c>
      <c r="C3" s="15"/>
      <c r="D3" s="15"/>
      <c r="E3" s="15"/>
      <c r="F3" s="15"/>
      <c r="G3" s="15"/>
      <c r="H3" s="15"/>
      <c r="I3" s="15"/>
      <c r="J3" s="15"/>
      <c r="K3" s="15"/>
      <c r="L3" s="15"/>
      <c r="M3" s="15"/>
      <c r="N3" s="15"/>
      <c r="O3" s="15"/>
      <c r="P3" s="15"/>
      <c r="Q3" s="15"/>
      <c r="R3" s="15"/>
    </row>
    <row r="4" spans="1:26" ht="15.5" x14ac:dyDescent="0.35">
      <c r="A4" s="14"/>
      <c r="B4" s="15"/>
      <c r="C4" s="15"/>
      <c r="D4" s="15"/>
      <c r="E4" s="15"/>
      <c r="F4" s="15"/>
      <c r="G4" s="15"/>
      <c r="H4" s="15"/>
      <c r="I4" s="15"/>
      <c r="J4" s="15"/>
      <c r="K4" s="15"/>
      <c r="L4" s="15"/>
      <c r="M4" s="15"/>
      <c r="N4" s="15"/>
      <c r="O4" s="15"/>
      <c r="P4" s="15"/>
      <c r="Q4" s="15"/>
      <c r="R4" s="15"/>
    </row>
    <row r="5" spans="1:26" x14ac:dyDescent="0.3">
      <c r="A5" s="15"/>
      <c r="B5" s="15"/>
      <c r="C5" s="15"/>
      <c r="D5" s="15"/>
      <c r="E5" s="15"/>
      <c r="F5" s="15"/>
      <c r="G5" s="15"/>
      <c r="H5" s="15"/>
      <c r="I5" s="15"/>
      <c r="J5" s="15"/>
      <c r="K5" s="15"/>
      <c r="L5" s="15"/>
      <c r="M5" s="15"/>
      <c r="N5" s="15"/>
      <c r="O5" s="15"/>
      <c r="P5" s="15"/>
      <c r="Q5" s="15"/>
      <c r="R5" s="15"/>
    </row>
    <row r="6" spans="1:26" ht="31.5" customHeight="1" x14ac:dyDescent="0.3">
      <c r="A6" s="7"/>
      <c r="B6" s="13" t="s">
        <v>1603</v>
      </c>
      <c r="C6" s="13" t="s">
        <v>1604</v>
      </c>
      <c r="D6" s="13" t="s">
        <v>1605</v>
      </c>
      <c r="E6" s="13" t="s">
        <v>1606</v>
      </c>
      <c r="F6" s="9" t="s">
        <v>1608</v>
      </c>
      <c r="G6" s="15"/>
      <c r="H6" s="15"/>
      <c r="I6" s="15"/>
      <c r="J6" s="15"/>
      <c r="K6" s="15"/>
      <c r="L6" s="15"/>
      <c r="M6" s="15"/>
      <c r="N6" s="15"/>
      <c r="O6" s="15"/>
      <c r="P6" s="15"/>
      <c r="Q6" s="15"/>
      <c r="R6" s="15"/>
      <c r="Z6" s="1"/>
    </row>
    <row r="7" spans="1:26" x14ac:dyDescent="0.3">
      <c r="A7" s="7" t="s">
        <v>1609</v>
      </c>
      <c r="B7" s="32">
        <f>COUNTIF('KGO_Cleaned Data'!U:U,"pompe_pied")</f>
        <v>18</v>
      </c>
      <c r="C7" s="32">
        <f>COUNTIF('KGO_Cleaned Data'!U:U,"source_amenagee")</f>
        <v>1</v>
      </c>
      <c r="D7" s="32">
        <f>COUNTIF('KGO_Cleaned Data'!U:U,"puits_protege")</f>
        <v>1</v>
      </c>
      <c r="E7" s="32">
        <f>COUNTIF('KGO_Cleaned Data'!U:U,"puits_non_protege")</f>
        <v>1</v>
      </c>
      <c r="F7" s="7">
        <f>SUM(B7:E7)</f>
        <v>21</v>
      </c>
      <c r="G7" s="15"/>
      <c r="H7" s="15"/>
      <c r="I7" s="15"/>
      <c r="J7" s="15"/>
      <c r="K7" s="15"/>
      <c r="L7" s="15"/>
      <c r="M7" s="15"/>
      <c r="N7" s="15"/>
      <c r="O7" s="15"/>
      <c r="P7" s="15"/>
      <c r="Q7" s="15"/>
      <c r="R7" s="15"/>
      <c r="Z7" s="1"/>
    </row>
    <row r="8" spans="1:26" x14ac:dyDescent="0.3">
      <c r="A8" s="7" t="s">
        <v>1610</v>
      </c>
      <c r="B8" s="8">
        <f>(B7/$F$7)*100</f>
        <v>85.714285714285708</v>
      </c>
      <c r="C8" s="8">
        <f>(D7/$F$7)*100</f>
        <v>4.7619047619047619</v>
      </c>
      <c r="D8" s="8">
        <f>(E7/$F$7)*100</f>
        <v>4.7619047619047619</v>
      </c>
      <c r="E8" s="8">
        <f>(E7/$F$7)*100</f>
        <v>4.7619047619047619</v>
      </c>
      <c r="F8" s="7">
        <f>SUM(B8:E8)</f>
        <v>99.999999999999986</v>
      </c>
      <c r="G8" s="15"/>
      <c r="H8" s="15"/>
      <c r="I8" s="15"/>
      <c r="J8" s="15"/>
      <c r="K8" s="15"/>
      <c r="L8" s="15"/>
      <c r="M8" s="15"/>
      <c r="N8" s="15"/>
      <c r="O8" s="15"/>
      <c r="P8" s="15"/>
      <c r="Q8" s="15"/>
      <c r="R8" s="15"/>
      <c r="Z8" s="1"/>
    </row>
    <row r="9" spans="1:26" x14ac:dyDescent="0.3">
      <c r="A9" s="20"/>
      <c r="B9" s="22"/>
      <c r="C9" s="22"/>
      <c r="D9" s="22"/>
      <c r="E9" s="22"/>
      <c r="F9" s="22"/>
      <c r="G9" s="20"/>
      <c r="H9" s="15"/>
      <c r="I9" s="15"/>
      <c r="J9" s="15"/>
      <c r="K9" s="15"/>
      <c r="L9" s="15"/>
      <c r="M9" s="15"/>
      <c r="N9" s="15"/>
      <c r="O9" s="15"/>
      <c r="P9" s="15"/>
      <c r="Q9" s="15"/>
      <c r="R9" s="15"/>
    </row>
    <row r="10" spans="1:26" ht="15.5" x14ac:dyDescent="0.35">
      <c r="A10" s="14" t="s">
        <v>1718</v>
      </c>
      <c r="B10" s="22"/>
      <c r="C10" s="22"/>
      <c r="D10" s="22"/>
      <c r="E10" s="22"/>
      <c r="F10" s="22"/>
      <c r="G10" s="20"/>
      <c r="H10" s="15"/>
      <c r="I10" s="15"/>
      <c r="J10" s="15"/>
      <c r="K10" s="15"/>
      <c r="L10" s="15"/>
      <c r="M10" s="15"/>
      <c r="N10" s="15"/>
      <c r="O10" s="15"/>
      <c r="P10" s="15"/>
      <c r="Q10" s="15"/>
      <c r="R10" s="15"/>
    </row>
    <row r="11" spans="1:26" ht="15.5" x14ac:dyDescent="0.35">
      <c r="A11" s="14"/>
      <c r="B11" s="22"/>
      <c r="C11" s="22"/>
      <c r="D11" s="22"/>
      <c r="E11" s="22"/>
      <c r="F11" s="22"/>
      <c r="G11" s="20"/>
      <c r="H11" s="15"/>
      <c r="I11" s="15"/>
      <c r="J11" s="15"/>
      <c r="K11" s="15"/>
      <c r="L11" s="15"/>
      <c r="M11" s="15"/>
      <c r="N11" s="15"/>
      <c r="O11" s="15"/>
      <c r="P11" s="15"/>
      <c r="Q11" s="15"/>
      <c r="R11" s="15"/>
    </row>
    <row r="12" spans="1:26" ht="15.5" x14ac:dyDescent="0.35">
      <c r="A12" s="38" t="s">
        <v>1742</v>
      </c>
      <c r="B12" s="15"/>
      <c r="C12" s="15"/>
      <c r="D12" s="15"/>
      <c r="E12" s="15"/>
      <c r="F12" s="15"/>
      <c r="G12" s="15"/>
      <c r="H12" s="15"/>
      <c r="I12" s="15"/>
      <c r="J12" s="15"/>
      <c r="K12" s="15"/>
      <c r="L12" s="15"/>
      <c r="M12" s="15"/>
      <c r="N12" s="15"/>
      <c r="O12" s="15"/>
      <c r="P12" s="15"/>
      <c r="Q12" s="15"/>
      <c r="R12" s="15"/>
    </row>
    <row r="13" spans="1:26" ht="28" x14ac:dyDescent="0.3">
      <c r="A13" s="27" t="s">
        <v>1646</v>
      </c>
      <c r="B13" s="13" t="s">
        <v>1647</v>
      </c>
      <c r="C13" s="13" t="s">
        <v>1648</v>
      </c>
      <c r="D13" s="13" t="s">
        <v>1649</v>
      </c>
      <c r="E13" s="13" t="s">
        <v>1650</v>
      </c>
      <c r="F13" s="13" t="s">
        <v>1651</v>
      </c>
      <c r="G13" s="13" t="s">
        <v>1652</v>
      </c>
      <c r="H13" s="13" t="s">
        <v>1642</v>
      </c>
      <c r="I13" s="13" t="s">
        <v>1625</v>
      </c>
      <c r="J13" s="15"/>
      <c r="K13" s="15"/>
      <c r="L13" s="15"/>
      <c r="M13" s="15"/>
      <c r="N13" s="15"/>
      <c r="O13" s="15"/>
      <c r="P13" s="15"/>
      <c r="Q13" s="15"/>
      <c r="R13" s="15"/>
    </row>
    <row r="14" spans="1:26" x14ac:dyDescent="0.3">
      <c r="A14" s="32">
        <f>COUNTIF('KGO_Cleaned Data'!BJ:BJ,"1")</f>
        <v>1</v>
      </c>
      <c r="B14" s="32">
        <f>COUNTIF('KGO_Cleaned Data'!BK:BK,"1")</f>
        <v>2</v>
      </c>
      <c r="C14" s="32">
        <f>COUNTIF('KGO_Cleaned Data'!BL:BL,"1")</f>
        <v>3</v>
      </c>
      <c r="D14" s="32">
        <f>COUNTIF('KGO_Cleaned Data'!BM:BM,"1")</f>
        <v>0</v>
      </c>
      <c r="E14" s="32">
        <f>COUNTIF('KGO_Cleaned Data'!BN:BN,"1")</f>
        <v>3</v>
      </c>
      <c r="F14" s="32">
        <f>COUNTIF('KGO_Cleaned Data'!BO:BO,"1")</f>
        <v>15</v>
      </c>
      <c r="G14" s="32">
        <f>COUNTIF('KGO_Cleaned Data'!BP:BP,"1")</f>
        <v>1</v>
      </c>
      <c r="H14" s="32">
        <f>COUNTIF('KGO_Cleaned Data'!BQ:BQ,"1")</f>
        <v>1</v>
      </c>
      <c r="I14" s="32">
        <f>COUNTIF('KGO_Cleaned Data'!BR:BR,"1")</f>
        <v>0</v>
      </c>
      <c r="J14" s="15"/>
      <c r="K14" s="15"/>
      <c r="L14" s="15"/>
      <c r="M14" s="15"/>
      <c r="N14" s="15"/>
      <c r="O14" s="15"/>
      <c r="P14" s="15"/>
      <c r="Q14" s="15"/>
      <c r="R14" s="15"/>
    </row>
    <row r="15" spans="1:26" x14ac:dyDescent="0.3">
      <c r="A15" s="12">
        <f t="shared" ref="A15:I15" si="0">A14/$F$7</f>
        <v>4.7619047619047616E-2</v>
      </c>
      <c r="B15" s="12">
        <f t="shared" si="0"/>
        <v>9.5238095238095233E-2</v>
      </c>
      <c r="C15" s="12">
        <f t="shared" si="0"/>
        <v>0.14285714285714285</v>
      </c>
      <c r="D15" s="12">
        <f t="shared" si="0"/>
        <v>0</v>
      </c>
      <c r="E15" s="12">
        <f t="shared" si="0"/>
        <v>0.14285714285714285</v>
      </c>
      <c r="F15" s="12">
        <f t="shared" si="0"/>
        <v>0.7142857142857143</v>
      </c>
      <c r="G15" s="12">
        <f t="shared" si="0"/>
        <v>4.7619047619047616E-2</v>
      </c>
      <c r="H15" s="12">
        <f t="shared" si="0"/>
        <v>4.7619047619047616E-2</v>
      </c>
      <c r="I15" s="12">
        <f t="shared" si="0"/>
        <v>0</v>
      </c>
      <c r="J15" s="15"/>
      <c r="K15" s="15"/>
      <c r="L15" s="15"/>
      <c r="M15" s="15"/>
      <c r="N15" s="15"/>
      <c r="O15" s="15"/>
      <c r="P15" s="15"/>
      <c r="Q15" s="15"/>
      <c r="R15" s="15"/>
    </row>
    <row r="16" spans="1:26" x14ac:dyDescent="0.3">
      <c r="A16" s="15"/>
      <c r="B16" s="15"/>
      <c r="C16" s="15"/>
      <c r="D16" s="15"/>
      <c r="E16" s="15"/>
      <c r="F16" s="15"/>
      <c r="G16" s="15"/>
      <c r="H16" s="15"/>
      <c r="I16" s="15"/>
      <c r="J16" s="15"/>
      <c r="K16" s="15"/>
      <c r="L16" s="15"/>
      <c r="M16" s="15"/>
      <c r="N16" s="15"/>
      <c r="O16" s="15"/>
      <c r="P16" s="15"/>
      <c r="Q16" s="15"/>
      <c r="R16" s="15"/>
    </row>
    <row r="17" spans="1:18" x14ac:dyDescent="0.3">
      <c r="A17" s="24" t="s">
        <v>1743</v>
      </c>
      <c r="B17" s="15"/>
      <c r="C17" s="15"/>
      <c r="D17" s="15"/>
      <c r="E17" s="15"/>
      <c r="F17" s="15"/>
      <c r="G17" s="15"/>
      <c r="H17" s="15"/>
      <c r="I17" s="15"/>
      <c r="J17" s="15"/>
      <c r="K17" s="15"/>
      <c r="L17" s="15"/>
      <c r="M17" s="15"/>
      <c r="N17" s="15"/>
      <c r="O17" s="15"/>
      <c r="P17" s="15"/>
      <c r="Q17" s="15"/>
      <c r="R17" s="15"/>
    </row>
    <row r="18" spans="1:18" x14ac:dyDescent="0.3">
      <c r="A18" s="7"/>
      <c r="B18" s="13" t="s">
        <v>1612</v>
      </c>
      <c r="C18" s="13" t="s">
        <v>1611</v>
      </c>
      <c r="D18" s="9" t="s">
        <v>1608</v>
      </c>
      <c r="E18" s="15"/>
      <c r="F18" s="15"/>
      <c r="G18" s="15"/>
      <c r="H18" s="15"/>
      <c r="I18" s="15"/>
      <c r="J18" s="15"/>
      <c r="K18" s="15"/>
      <c r="L18" s="15"/>
      <c r="M18" s="15"/>
      <c r="N18" s="15"/>
      <c r="O18" s="15"/>
      <c r="P18" s="15"/>
      <c r="Q18" s="15"/>
      <c r="R18" s="15"/>
    </row>
    <row r="19" spans="1:18" x14ac:dyDescent="0.3">
      <c r="A19" s="7" t="s">
        <v>1609</v>
      </c>
      <c r="B19" s="32">
        <f>COUNTIF('KGO_Cleaned Data'!W2:W37,"oui")</f>
        <v>6</v>
      </c>
      <c r="C19" s="32">
        <f>COUNTA('KGO_Cleaned Data'!W2:W37)-B19</f>
        <v>15</v>
      </c>
      <c r="D19" s="10">
        <f>SUM(B19:C19)</f>
        <v>21</v>
      </c>
      <c r="E19" s="15"/>
      <c r="F19" s="15"/>
      <c r="G19" s="15"/>
      <c r="H19" s="15"/>
      <c r="I19" s="15"/>
      <c r="J19" s="15"/>
      <c r="K19" s="15"/>
      <c r="L19" s="15"/>
      <c r="M19" s="15"/>
      <c r="N19" s="15"/>
      <c r="O19" s="15"/>
      <c r="P19" s="15"/>
      <c r="Q19" s="15"/>
      <c r="R19" s="15"/>
    </row>
    <row r="20" spans="1:18" x14ac:dyDescent="0.3">
      <c r="A20" s="7" t="s">
        <v>1627</v>
      </c>
      <c r="B20" s="12">
        <f>(B19/$D$19)</f>
        <v>0.2857142857142857</v>
      </c>
      <c r="C20" s="12">
        <f>(C19/$D$19)</f>
        <v>0.7142857142857143</v>
      </c>
      <c r="D20" s="7"/>
      <c r="E20" s="15"/>
      <c r="F20" s="15"/>
      <c r="G20" s="15"/>
      <c r="H20" s="15"/>
      <c r="I20" s="15"/>
      <c r="J20" s="15"/>
      <c r="K20" s="15"/>
      <c r="L20" s="15"/>
      <c r="M20" s="15"/>
      <c r="N20" s="15"/>
      <c r="O20" s="15"/>
      <c r="P20" s="15"/>
      <c r="Q20" s="15"/>
      <c r="R20" s="15"/>
    </row>
    <row r="21" spans="1:18" x14ac:dyDescent="0.3">
      <c r="A21" s="20"/>
      <c r="B21" s="21"/>
      <c r="C21" s="21"/>
      <c r="D21" s="20"/>
      <c r="E21" s="15"/>
      <c r="F21" s="15"/>
      <c r="G21" s="15"/>
      <c r="H21" s="15"/>
      <c r="I21" s="15"/>
      <c r="J21" s="15"/>
      <c r="K21" s="15"/>
      <c r="L21" s="15"/>
      <c r="M21" s="15"/>
      <c r="N21" s="15"/>
      <c r="O21" s="15"/>
      <c r="P21" s="15"/>
      <c r="Q21" s="15"/>
      <c r="R21" s="15"/>
    </row>
    <row r="22" spans="1:18" x14ac:dyDescent="0.3">
      <c r="A22" s="20"/>
      <c r="B22" s="22"/>
      <c r="C22" s="23" t="s">
        <v>1616</v>
      </c>
      <c r="D22" s="20"/>
      <c r="E22" s="15"/>
      <c r="F22" s="15"/>
      <c r="G22" s="15"/>
      <c r="H22" s="15"/>
      <c r="I22" s="15"/>
      <c r="J22" s="15"/>
      <c r="K22" s="15"/>
      <c r="L22" s="15"/>
      <c r="M22" s="15"/>
      <c r="N22" s="15"/>
      <c r="O22" s="15"/>
      <c r="P22" s="15"/>
      <c r="Q22" s="15"/>
      <c r="R22" s="15"/>
    </row>
    <row r="23" spans="1:18" ht="42" x14ac:dyDescent="0.3">
      <c r="A23" s="15"/>
      <c r="B23" s="15"/>
      <c r="C23" s="7"/>
      <c r="D23" s="11" t="s">
        <v>1615</v>
      </c>
      <c r="E23" s="11" t="s">
        <v>1613</v>
      </c>
      <c r="F23" s="11" t="s">
        <v>1614</v>
      </c>
      <c r="G23" s="15"/>
      <c r="H23" s="15"/>
      <c r="I23" s="15"/>
      <c r="J23" s="15"/>
      <c r="K23" s="15"/>
      <c r="L23" s="15"/>
      <c r="M23" s="15"/>
      <c r="N23" s="15"/>
      <c r="O23" s="15"/>
      <c r="P23" s="15"/>
      <c r="Q23" s="15"/>
      <c r="R23" s="15"/>
    </row>
    <row r="24" spans="1:18" x14ac:dyDescent="0.3">
      <c r="A24" s="15"/>
      <c r="B24" s="15"/>
      <c r="C24" s="7" t="s">
        <v>1609</v>
      </c>
      <c r="D24" s="8">
        <f>COUNTIF('KGO_Cleaned Data'!W:W,"non_maintenance")</f>
        <v>10</v>
      </c>
      <c r="E24" s="8">
        <f>COUNTIF('KGO_Cleaned Data'!W:W,"non_rehab")</f>
        <v>1</v>
      </c>
      <c r="F24" s="8">
        <f>COUNTIF('KGO_Cleaned Data'!W:W,"non_destruction")</f>
        <v>4</v>
      </c>
      <c r="G24" s="15"/>
      <c r="H24" s="15"/>
      <c r="I24" s="15"/>
      <c r="J24" s="15"/>
      <c r="K24" s="15"/>
      <c r="L24" s="15"/>
      <c r="M24" s="15"/>
      <c r="N24" s="15"/>
      <c r="O24" s="15"/>
      <c r="P24" s="15"/>
      <c r="Q24" s="15"/>
      <c r="R24" s="15"/>
    </row>
    <row r="25" spans="1:18" x14ac:dyDescent="0.3">
      <c r="A25" s="15"/>
      <c r="B25" s="15"/>
      <c r="C25" s="7" t="s">
        <v>1610</v>
      </c>
      <c r="D25" s="12">
        <f>D24/$C$19</f>
        <v>0.66666666666666663</v>
      </c>
      <c r="E25" s="12">
        <f>E24/$C$19</f>
        <v>6.6666666666666666E-2</v>
      </c>
      <c r="F25" s="12">
        <f>F24/$C$19</f>
        <v>0.26666666666666666</v>
      </c>
      <c r="G25" s="15"/>
      <c r="H25" s="15"/>
      <c r="I25" s="15"/>
      <c r="J25" s="15"/>
      <c r="K25" s="15"/>
      <c r="L25" s="15"/>
      <c r="M25" s="15"/>
      <c r="N25" s="15"/>
      <c r="O25" s="15"/>
      <c r="P25" s="15"/>
      <c r="Q25" s="15"/>
      <c r="R25" s="15"/>
    </row>
    <row r="26" spans="1:18" x14ac:dyDescent="0.3">
      <c r="A26" s="15"/>
      <c r="B26" s="15"/>
      <c r="C26" s="15"/>
      <c r="D26" s="15"/>
      <c r="E26" s="15"/>
      <c r="F26" s="15"/>
      <c r="G26" s="15"/>
      <c r="H26" s="15"/>
      <c r="I26" s="15"/>
      <c r="J26" s="15"/>
      <c r="K26" s="15"/>
      <c r="L26" s="15"/>
      <c r="M26" s="15"/>
      <c r="N26" s="15"/>
      <c r="O26" s="15"/>
      <c r="P26" s="15"/>
      <c r="Q26" s="15"/>
      <c r="R26" s="15"/>
    </row>
    <row r="27" spans="1:18" x14ac:dyDescent="0.3">
      <c r="A27" s="15"/>
      <c r="B27" s="15"/>
      <c r="C27" s="23" t="s">
        <v>1617</v>
      </c>
      <c r="D27" s="15"/>
      <c r="E27" s="15"/>
      <c r="F27" s="15"/>
      <c r="G27" s="15"/>
      <c r="H27" s="15"/>
      <c r="I27" s="15"/>
      <c r="J27" s="15"/>
      <c r="K27" s="15"/>
      <c r="L27" s="15"/>
      <c r="M27" s="15"/>
      <c r="N27" s="15"/>
      <c r="O27" s="15"/>
      <c r="P27" s="15"/>
      <c r="Q27" s="15"/>
      <c r="R27" s="15"/>
    </row>
    <row r="28" spans="1:18" ht="28" x14ac:dyDescent="0.3">
      <c r="A28" s="15"/>
      <c r="B28" s="15"/>
      <c r="C28" s="11" t="s">
        <v>1618</v>
      </c>
      <c r="D28" s="11" t="s">
        <v>1619</v>
      </c>
      <c r="E28" s="11" t="s">
        <v>1628</v>
      </c>
      <c r="F28" s="11" t="s">
        <v>1620</v>
      </c>
      <c r="G28" s="11" t="s">
        <v>1621</v>
      </c>
      <c r="H28" s="11" t="s">
        <v>1622</v>
      </c>
      <c r="I28" s="11" t="s">
        <v>1623</v>
      </c>
      <c r="J28" s="11" t="s">
        <v>1624</v>
      </c>
      <c r="K28" s="11" t="s">
        <v>1625</v>
      </c>
      <c r="L28" s="15"/>
      <c r="M28" s="15"/>
      <c r="N28" s="15"/>
      <c r="O28" s="15"/>
      <c r="P28" s="15"/>
      <c r="Q28" s="15"/>
      <c r="R28" s="15"/>
    </row>
    <row r="29" spans="1:18" x14ac:dyDescent="0.3">
      <c r="A29" s="15"/>
      <c r="B29" s="15"/>
      <c r="C29" s="7">
        <f>COUNTIF('KGO_Cleaned Data'!Y:Y,"1")</f>
        <v>7</v>
      </c>
      <c r="D29" s="7">
        <f>COUNTIF('KGO_Cleaned Data'!Z:Z,"1")</f>
        <v>2</v>
      </c>
      <c r="E29" s="7">
        <f>COUNTIF('KGO_Cleaned Data'!AA:AA,"1")</f>
        <v>0</v>
      </c>
      <c r="F29" s="7">
        <f>COUNTIF('KGO_Cleaned Data'!AB:AB,"1")</f>
        <v>1</v>
      </c>
      <c r="G29" s="7">
        <f>COUNTIF('KGO_Cleaned Data'!AC:AC,"1")</f>
        <v>0</v>
      </c>
      <c r="H29" s="7">
        <f>COUNTIF('KGO_Cleaned Data'!AD:AD,"1")</f>
        <v>3</v>
      </c>
      <c r="I29" s="7">
        <f>COUNTIF('KGO_Cleaned Data'!AE:AE,"1")</f>
        <v>7</v>
      </c>
      <c r="J29" s="7">
        <f>COUNTIF('KGO_Cleaned Data'!AF:AF,"1")</f>
        <v>9</v>
      </c>
      <c r="K29" s="7">
        <f>COUNTIF('KGO_Cleaned Data'!AG:AG,"1")</f>
        <v>0</v>
      </c>
      <c r="L29" s="15"/>
      <c r="M29" s="15"/>
      <c r="N29" s="15"/>
      <c r="O29" s="15"/>
      <c r="P29" s="15"/>
      <c r="Q29" s="15"/>
      <c r="R29" s="15"/>
    </row>
    <row r="30" spans="1:18" x14ac:dyDescent="0.3">
      <c r="A30" s="15"/>
      <c r="B30" s="15"/>
      <c r="C30" s="15"/>
      <c r="D30" s="15"/>
      <c r="E30" s="15"/>
      <c r="F30" s="15"/>
      <c r="G30" s="15"/>
      <c r="H30" s="15"/>
      <c r="I30" s="15"/>
      <c r="J30" s="15"/>
      <c r="K30" s="15"/>
      <c r="L30" s="15"/>
      <c r="M30" s="15"/>
      <c r="N30" s="15"/>
      <c r="O30" s="15"/>
      <c r="P30" s="15"/>
      <c r="Q30" s="15"/>
      <c r="R30" s="15"/>
    </row>
    <row r="31" spans="1:18" x14ac:dyDescent="0.3">
      <c r="A31" s="15"/>
      <c r="B31" s="15"/>
      <c r="C31" s="15"/>
      <c r="D31" s="15"/>
      <c r="E31" s="15"/>
      <c r="F31" s="15"/>
      <c r="G31" s="15"/>
      <c r="H31" s="15"/>
      <c r="I31" s="15"/>
      <c r="J31" s="15"/>
      <c r="K31" s="15"/>
      <c r="L31" s="15"/>
      <c r="M31" s="15"/>
      <c r="N31" s="15"/>
      <c r="O31" s="15"/>
      <c r="P31" s="15"/>
      <c r="Q31" s="15"/>
      <c r="R31" s="15"/>
    </row>
    <row r="32" spans="1:18" ht="15.5" x14ac:dyDescent="0.35">
      <c r="A32" s="14" t="s">
        <v>1730</v>
      </c>
      <c r="B32" s="15"/>
      <c r="C32" s="15"/>
      <c r="D32" s="15"/>
      <c r="E32" s="15"/>
      <c r="F32" s="15"/>
      <c r="G32" s="15"/>
      <c r="H32" s="15"/>
      <c r="I32" s="15"/>
      <c r="J32" s="15"/>
      <c r="K32" s="15"/>
      <c r="L32" s="15"/>
      <c r="M32" s="15"/>
      <c r="N32" s="15"/>
      <c r="O32" s="15"/>
      <c r="P32" s="15"/>
      <c r="Q32" s="15"/>
      <c r="R32" s="15"/>
    </row>
    <row r="33" spans="1:45" x14ac:dyDescent="0.3">
      <c r="A33" s="15"/>
      <c r="B33" s="15"/>
      <c r="C33" s="15"/>
      <c r="D33" s="15"/>
      <c r="E33" s="15"/>
      <c r="F33" s="15"/>
      <c r="G33" s="15"/>
      <c r="H33" s="15"/>
      <c r="I33" s="15"/>
      <c r="J33" s="15"/>
      <c r="K33" s="15"/>
      <c r="L33" s="15"/>
      <c r="M33" s="15"/>
      <c r="N33" s="15"/>
      <c r="O33" s="15"/>
      <c r="P33" s="15"/>
      <c r="Q33" s="15"/>
      <c r="R33" s="15"/>
    </row>
    <row r="34" spans="1:45" x14ac:dyDescent="0.3">
      <c r="A34" s="16" t="s">
        <v>1633</v>
      </c>
      <c r="C34" s="15"/>
      <c r="D34" s="15"/>
      <c r="E34" s="15"/>
      <c r="F34" s="15"/>
      <c r="G34" s="15"/>
      <c r="H34" s="15"/>
      <c r="I34" s="15"/>
      <c r="J34" s="15"/>
      <c r="K34" s="15"/>
      <c r="L34" s="15"/>
      <c r="M34" s="15"/>
      <c r="N34" s="15"/>
      <c r="O34" s="15"/>
      <c r="P34" s="15"/>
      <c r="Q34" s="15"/>
      <c r="R34" s="15"/>
    </row>
    <row r="35" spans="1:45" x14ac:dyDescent="0.3">
      <c r="A35" s="7"/>
      <c r="B35" s="13" t="s">
        <v>1612</v>
      </c>
      <c r="C35" s="13" t="s">
        <v>1611</v>
      </c>
      <c r="D35" s="9" t="s">
        <v>1608</v>
      </c>
      <c r="E35" s="15"/>
      <c r="F35" s="15"/>
      <c r="G35" s="15"/>
      <c r="H35" s="15"/>
      <c r="I35" s="15"/>
      <c r="J35" s="15"/>
      <c r="K35" s="15"/>
      <c r="L35" s="15"/>
      <c r="M35" s="15"/>
      <c r="N35" s="15"/>
      <c r="O35" s="15"/>
      <c r="P35" s="15"/>
      <c r="Q35" s="15"/>
      <c r="R35" s="15"/>
    </row>
    <row r="36" spans="1:45" x14ac:dyDescent="0.3">
      <c r="A36" s="7" t="s">
        <v>1609</v>
      </c>
      <c r="B36" s="32">
        <f>COUNTA('KGO_Cleaned Data'!AI2:AI37)-C36</f>
        <v>20</v>
      </c>
      <c r="C36" s="32">
        <f>COUNTIF('KGO_Cleaned Data'!AI:AI,"non")</f>
        <v>1</v>
      </c>
      <c r="D36" s="10">
        <f>SUM(B36:C36)</f>
        <v>21</v>
      </c>
      <c r="E36" s="15"/>
      <c r="F36" s="15"/>
      <c r="G36" s="15"/>
      <c r="H36" s="15"/>
      <c r="I36" s="15"/>
      <c r="J36" s="15"/>
      <c r="K36" s="15"/>
      <c r="L36" s="15"/>
      <c r="M36" s="15"/>
      <c r="N36" s="15"/>
      <c r="O36" s="15"/>
      <c r="P36" s="15"/>
      <c r="Q36" s="15"/>
      <c r="R36" s="15"/>
    </row>
    <row r="37" spans="1:45" x14ac:dyDescent="0.3">
      <c r="A37" s="7" t="s">
        <v>1610</v>
      </c>
      <c r="B37" s="12">
        <f>(B36/$D$36)</f>
        <v>0.95238095238095233</v>
      </c>
      <c r="C37" s="12">
        <f>(C36/$D$36)</f>
        <v>4.7619047619047616E-2</v>
      </c>
      <c r="D37" s="7"/>
      <c r="E37" s="15"/>
      <c r="F37" s="15"/>
      <c r="G37" s="15"/>
      <c r="H37" s="15"/>
      <c r="I37" s="15"/>
      <c r="J37" s="15"/>
      <c r="K37" s="15"/>
      <c r="L37" s="15"/>
      <c r="M37" s="15"/>
      <c r="N37" s="15"/>
      <c r="O37" s="15"/>
      <c r="P37" s="15"/>
      <c r="Q37" s="15"/>
      <c r="R37" s="15"/>
    </row>
    <row r="38" spans="1:45" x14ac:dyDescent="0.3">
      <c r="A38" s="20"/>
      <c r="B38" s="21"/>
      <c r="C38" s="21"/>
      <c r="D38" s="20"/>
      <c r="E38" s="15"/>
      <c r="F38" s="15"/>
      <c r="G38" s="15"/>
      <c r="H38" s="15"/>
      <c r="I38" s="15"/>
      <c r="J38" s="15"/>
      <c r="K38" s="15"/>
      <c r="L38" s="15"/>
      <c r="M38" s="15"/>
      <c r="N38" s="15"/>
      <c r="O38" s="15"/>
      <c r="P38" s="15"/>
      <c r="Q38" s="15"/>
      <c r="R38" s="15"/>
    </row>
    <row r="39" spans="1:45" x14ac:dyDescent="0.3">
      <c r="A39" s="15"/>
      <c r="B39" s="24" t="s">
        <v>1626</v>
      </c>
      <c r="C39" s="15"/>
      <c r="D39" s="15"/>
      <c r="E39" s="15"/>
      <c r="F39" s="15"/>
      <c r="G39" s="15"/>
      <c r="H39" s="15"/>
      <c r="I39" s="15"/>
      <c r="J39" s="15"/>
      <c r="K39" s="15"/>
      <c r="L39" s="15"/>
      <c r="M39" s="15"/>
      <c r="N39" s="15"/>
      <c r="O39" s="15"/>
      <c r="P39" s="15"/>
      <c r="Q39" s="15"/>
      <c r="R39" s="15"/>
    </row>
    <row r="40" spans="1:45" ht="28" x14ac:dyDescent="0.3">
      <c r="A40" s="15"/>
      <c r="B40" s="15"/>
      <c r="C40" s="7"/>
      <c r="D40" s="18" t="s">
        <v>1630</v>
      </c>
      <c r="E40" s="18" t="s">
        <v>1631</v>
      </c>
      <c r="F40" s="18" t="s">
        <v>1629</v>
      </c>
      <c r="G40" s="15"/>
      <c r="H40" s="15"/>
      <c r="I40" s="15"/>
      <c r="J40" s="15"/>
      <c r="K40" s="15"/>
      <c r="L40" s="15"/>
      <c r="M40" s="15"/>
      <c r="N40" s="15"/>
      <c r="O40" s="15"/>
      <c r="P40" s="15"/>
      <c r="Q40" s="15"/>
      <c r="R40" s="15"/>
    </row>
    <row r="41" spans="1:45" x14ac:dyDescent="0.3">
      <c r="A41" s="15"/>
      <c r="B41" s="15"/>
      <c r="C41" s="7" t="s">
        <v>1609</v>
      </c>
      <c r="D41" s="8">
        <f>COUNTIF('KGO_Cleaned Data'!AI:AI,"oui_potable")</f>
        <v>13</v>
      </c>
      <c r="E41" s="8">
        <f>COUNTIF('KGO_Cleaned Data'!AI:AI,"oui_traitee")</f>
        <v>3</v>
      </c>
      <c r="F41" s="8">
        <f>COUNTIF('KGO_Cleaned Data'!AI:AKI,"oui_pas_potable")</f>
        <v>4</v>
      </c>
      <c r="G41" s="15"/>
      <c r="H41" s="15"/>
      <c r="I41" s="15"/>
      <c r="J41" s="15"/>
      <c r="K41" s="15"/>
      <c r="L41" s="15"/>
      <c r="M41" s="15"/>
      <c r="N41" s="15"/>
      <c r="O41" s="15"/>
      <c r="P41" s="15"/>
      <c r="Q41" s="15"/>
      <c r="R41" s="15"/>
    </row>
    <row r="42" spans="1:45" x14ac:dyDescent="0.3">
      <c r="A42" s="15"/>
      <c r="B42" s="15"/>
      <c r="C42" s="7" t="s">
        <v>1610</v>
      </c>
      <c r="D42" s="12">
        <f>(D41/$B$36)</f>
        <v>0.65</v>
      </c>
      <c r="E42" s="12">
        <f>(E41/$B$36)</f>
        <v>0.15</v>
      </c>
      <c r="F42" s="12">
        <f>(F41/$B$36)</f>
        <v>0.2</v>
      </c>
      <c r="G42" s="15"/>
      <c r="H42" s="15"/>
      <c r="I42" s="15"/>
      <c r="J42" s="15"/>
      <c r="K42" s="15"/>
      <c r="L42" s="15"/>
      <c r="M42" s="15"/>
      <c r="N42" s="15"/>
      <c r="O42" s="15"/>
      <c r="P42" s="15"/>
      <c r="Q42" s="15"/>
      <c r="R42" s="15"/>
    </row>
    <row r="43" spans="1:45" x14ac:dyDescent="0.3">
      <c r="A43" s="15"/>
      <c r="B43" s="15"/>
      <c r="C43" s="15"/>
      <c r="D43" s="15"/>
      <c r="E43" s="15"/>
      <c r="F43" s="15"/>
      <c r="G43" s="15"/>
      <c r="H43" s="15"/>
      <c r="I43" s="15"/>
      <c r="J43" s="15"/>
      <c r="K43" s="15"/>
      <c r="L43" s="15"/>
      <c r="M43" s="15"/>
      <c r="N43" s="15"/>
      <c r="O43" s="15"/>
      <c r="P43" s="15"/>
      <c r="Q43" s="15"/>
      <c r="R43" s="15"/>
    </row>
    <row r="44" spans="1:45" x14ac:dyDescent="0.3">
      <c r="A44" s="16" t="s">
        <v>1634</v>
      </c>
      <c r="D44" s="15"/>
      <c r="E44" s="15"/>
      <c r="F44" s="15"/>
      <c r="G44" s="15"/>
      <c r="H44" s="15"/>
      <c r="I44" s="15"/>
      <c r="J44" s="15"/>
      <c r="K44" s="15"/>
      <c r="L44" s="15"/>
      <c r="M44" s="15"/>
      <c r="N44" s="15"/>
      <c r="O44" s="15"/>
      <c r="P44" s="15"/>
      <c r="Q44" s="15"/>
      <c r="R44" s="15"/>
    </row>
    <row r="45" spans="1:45" x14ac:dyDescent="0.3">
      <c r="A45" s="25">
        <f>AVERAGE('KGO_Cleaned Data'!AJ:AJ)</f>
        <v>220</v>
      </c>
      <c r="B45" s="15"/>
      <c r="C45" s="15"/>
      <c r="D45" s="15"/>
      <c r="E45" s="15"/>
      <c r="F45" s="15"/>
      <c r="G45" s="15"/>
      <c r="H45" s="15"/>
      <c r="I45" s="15"/>
      <c r="J45" s="15"/>
      <c r="K45" s="15"/>
      <c r="L45" s="15"/>
      <c r="M45" s="15"/>
      <c r="N45" s="15"/>
      <c r="O45" s="15"/>
      <c r="P45" s="15"/>
      <c r="Q45" s="15"/>
      <c r="R45" s="15"/>
    </row>
    <row r="46" spans="1:45" x14ac:dyDescent="0.3">
      <c r="A46" s="25"/>
      <c r="B46" s="15"/>
      <c r="C46" s="15"/>
      <c r="D46" s="15"/>
      <c r="E46" s="15"/>
      <c r="F46" s="15"/>
      <c r="G46" s="15"/>
      <c r="H46" s="15"/>
      <c r="I46" s="15"/>
      <c r="J46" s="15"/>
      <c r="K46" s="15"/>
      <c r="L46" s="15"/>
      <c r="M46" s="15"/>
      <c r="N46" s="15"/>
      <c r="O46" s="15"/>
      <c r="P46" s="15"/>
      <c r="Q46" s="15"/>
      <c r="R46" s="15"/>
    </row>
    <row r="47" spans="1:45" ht="15.5" x14ac:dyDescent="0.35">
      <c r="A47" s="38" t="s">
        <v>2613</v>
      </c>
      <c r="B47" s="15"/>
      <c r="C47" s="15"/>
      <c r="D47" s="15"/>
      <c r="E47" s="15"/>
      <c r="F47" s="15"/>
      <c r="G47" s="15"/>
      <c r="H47" s="15"/>
      <c r="I47" s="15"/>
      <c r="J47" s="15"/>
      <c r="K47" s="15"/>
      <c r="L47" s="15"/>
      <c r="M47" s="15"/>
      <c r="N47" s="15"/>
      <c r="O47" s="15"/>
      <c r="P47" s="15"/>
      <c r="Q47" s="15"/>
      <c r="R47" s="15"/>
      <c r="AA47" s="15"/>
      <c r="AB47" s="15"/>
      <c r="AC47" s="15"/>
      <c r="AD47" s="15"/>
      <c r="AE47" s="15"/>
      <c r="AF47" s="15"/>
      <c r="AG47" s="15"/>
      <c r="AH47" s="15"/>
      <c r="AI47" s="15"/>
      <c r="AJ47" s="15"/>
      <c r="AK47" s="15"/>
      <c r="AL47" s="15"/>
      <c r="AM47" s="15"/>
      <c r="AN47" s="15"/>
      <c r="AO47" s="15"/>
      <c r="AP47" s="15"/>
      <c r="AQ47" s="15"/>
      <c r="AR47" s="15"/>
      <c r="AS47" s="15"/>
    </row>
    <row r="48" spans="1:45" ht="28" x14ac:dyDescent="0.3">
      <c r="A48" s="13" t="s">
        <v>2614</v>
      </c>
      <c r="B48" s="13" t="s">
        <v>2615</v>
      </c>
      <c r="C48" s="13" t="s">
        <v>2616</v>
      </c>
      <c r="D48" s="13" t="s">
        <v>2617</v>
      </c>
      <c r="E48" s="13" t="s">
        <v>2618</v>
      </c>
      <c r="F48" s="13" t="s">
        <v>1642</v>
      </c>
      <c r="G48" s="13" t="s">
        <v>1625</v>
      </c>
      <c r="H48" s="15"/>
      <c r="I48" s="15"/>
      <c r="J48" s="15"/>
      <c r="K48" s="15"/>
      <c r="L48" s="15"/>
      <c r="M48" s="15"/>
      <c r="N48" s="15"/>
      <c r="O48" s="15"/>
      <c r="P48" s="15"/>
      <c r="Q48" s="15"/>
      <c r="R48" s="15"/>
      <c r="AA48" s="15"/>
      <c r="AB48" s="15"/>
      <c r="AC48" s="15"/>
      <c r="AD48" s="15"/>
      <c r="AE48" s="15"/>
      <c r="AF48" s="15"/>
      <c r="AG48" s="15"/>
      <c r="AH48" s="15"/>
      <c r="AI48" s="15"/>
      <c r="AJ48" s="15"/>
      <c r="AK48" s="15"/>
      <c r="AL48" s="15"/>
      <c r="AM48" s="15"/>
      <c r="AN48" s="15"/>
      <c r="AO48" s="15"/>
      <c r="AP48" s="15"/>
      <c r="AQ48" s="15"/>
      <c r="AR48" s="15"/>
      <c r="AS48" s="15"/>
    </row>
    <row r="49" spans="1:45" x14ac:dyDescent="0.3">
      <c r="A49" s="7">
        <f>COUNTIF('KGO_Cleaned Data'!AL:AL,"maisons_alentours")</f>
        <v>1</v>
      </c>
      <c r="B49" s="7">
        <f>COUNTIF('KGO_Cleaned Data'!AL:AL,"quartier")</f>
        <v>1</v>
      </c>
      <c r="C49" s="7">
        <f>COUNTIF('KGO_Cleaned Data'!AL:AL,"plusieurs_quartiers")</f>
        <v>16</v>
      </c>
      <c r="D49" s="7">
        <f>COUNTIF('KGO_Cleaned Data'!AL:AL,"localite")</f>
        <v>0</v>
      </c>
      <c r="E49" s="7">
        <f>COUNTIF('KGO_Cleaned Data'!AL:AL,"localites_environs")</f>
        <v>0</v>
      </c>
      <c r="F49" s="7">
        <f>COUNTIF('KGO_Cleaned Data'!AL:AL,"nsp")</f>
        <v>0</v>
      </c>
      <c r="G49" s="7">
        <f>COUNTIF('KGO_Cleaned Data'!AL:AL,"autre")</f>
        <v>0</v>
      </c>
      <c r="H49" s="15"/>
      <c r="I49" s="15"/>
      <c r="J49" s="15"/>
      <c r="K49" s="15"/>
      <c r="L49" s="15"/>
      <c r="M49" s="15"/>
      <c r="N49" s="15"/>
      <c r="O49" s="15"/>
      <c r="P49" s="15"/>
      <c r="Q49" s="15"/>
      <c r="R49" s="15"/>
      <c r="AA49" s="15"/>
      <c r="AB49" s="15"/>
      <c r="AC49" s="15"/>
      <c r="AD49" s="15"/>
      <c r="AE49" s="15"/>
      <c r="AF49" s="15"/>
      <c r="AG49" s="15"/>
      <c r="AH49" s="15"/>
      <c r="AI49" s="15"/>
      <c r="AJ49" s="15"/>
      <c r="AK49" s="15"/>
      <c r="AL49" s="15"/>
      <c r="AM49" s="15"/>
      <c r="AN49" s="15"/>
      <c r="AO49" s="15"/>
      <c r="AP49" s="15"/>
      <c r="AQ49" s="15"/>
      <c r="AR49" s="15"/>
      <c r="AS49" s="15"/>
    </row>
    <row r="50" spans="1:45" s="15" customFormat="1" x14ac:dyDescent="0.3">
      <c r="A50" s="20"/>
      <c r="B50" s="20"/>
      <c r="C50" s="20"/>
      <c r="D50" s="20"/>
      <c r="E50" s="20"/>
      <c r="F50" s="20"/>
      <c r="G50" s="20"/>
    </row>
    <row r="51" spans="1:45" s="15" customFormat="1" ht="15.5" x14ac:dyDescent="0.35">
      <c r="A51" s="38" t="s">
        <v>2620</v>
      </c>
      <c r="D51" s="20"/>
      <c r="E51" s="20"/>
      <c r="F51" s="20"/>
      <c r="G51" s="20"/>
    </row>
    <row r="52" spans="1:45" s="15" customFormat="1" x14ac:dyDescent="0.3">
      <c r="A52" s="7"/>
      <c r="B52" s="13" t="s">
        <v>1612</v>
      </c>
      <c r="C52" s="13" t="s">
        <v>1611</v>
      </c>
      <c r="D52" s="20"/>
      <c r="E52" s="20"/>
      <c r="F52" s="20"/>
      <c r="G52" s="20"/>
    </row>
    <row r="53" spans="1:45" s="15" customFormat="1" x14ac:dyDescent="0.3">
      <c r="A53" s="7" t="s">
        <v>1609</v>
      </c>
      <c r="B53" s="7">
        <f>COUNTIF('KGO_Cleaned Data'!AK:AK,"OUI")</f>
        <v>18</v>
      </c>
      <c r="C53" s="7">
        <f>COUNTIF('KGO_Cleaned Data'!AK:AK,"non")</f>
        <v>3</v>
      </c>
      <c r="D53" s="20"/>
      <c r="E53" s="20"/>
      <c r="F53" s="20"/>
      <c r="G53" s="20"/>
    </row>
    <row r="54" spans="1:45" x14ac:dyDescent="0.3">
      <c r="A54" s="7" t="s">
        <v>1610</v>
      </c>
      <c r="B54" s="12">
        <f>(B53/$B$3)</f>
        <v>0.8571428571428571</v>
      </c>
      <c r="C54" s="12">
        <f>(C53/$B$3)</f>
        <v>0.14285714285714285</v>
      </c>
      <c r="D54" s="15"/>
      <c r="E54" s="15"/>
      <c r="F54" s="15"/>
      <c r="G54" s="15"/>
      <c r="H54" s="15"/>
      <c r="I54" s="15"/>
      <c r="J54" s="15"/>
      <c r="K54" s="15"/>
      <c r="L54" s="15"/>
      <c r="M54" s="15"/>
      <c r="N54" s="15"/>
      <c r="O54" s="15"/>
      <c r="P54" s="15"/>
      <c r="Q54" s="15"/>
      <c r="R54" s="15"/>
      <c r="AA54" s="15"/>
      <c r="AB54" s="15"/>
      <c r="AC54" s="15"/>
      <c r="AD54" s="15"/>
      <c r="AE54" s="15"/>
      <c r="AF54" s="15"/>
      <c r="AG54" s="15"/>
      <c r="AH54" s="15"/>
      <c r="AI54" s="15"/>
      <c r="AJ54" s="15"/>
      <c r="AK54" s="15"/>
      <c r="AL54" s="15"/>
      <c r="AM54" s="15"/>
      <c r="AN54" s="15"/>
      <c r="AO54" s="15"/>
      <c r="AP54" s="15"/>
      <c r="AQ54" s="15"/>
      <c r="AR54" s="15"/>
      <c r="AS54" s="15"/>
    </row>
    <row r="55" spans="1:45" x14ac:dyDescent="0.3">
      <c r="A55" s="15"/>
      <c r="B55" s="15"/>
      <c r="C55" s="15"/>
      <c r="D55" s="15"/>
      <c r="E55" s="15"/>
      <c r="F55" s="15"/>
      <c r="G55" s="15"/>
      <c r="H55" s="15"/>
      <c r="I55" s="15"/>
      <c r="J55" s="15"/>
      <c r="K55" s="15"/>
      <c r="L55" s="15"/>
      <c r="M55" s="15"/>
      <c r="N55" s="15"/>
      <c r="O55" s="15"/>
      <c r="P55" s="15"/>
      <c r="Q55" s="15"/>
      <c r="R55" s="15"/>
    </row>
    <row r="56" spans="1:45" x14ac:dyDescent="0.3">
      <c r="A56" s="16" t="s">
        <v>1632</v>
      </c>
      <c r="D56" s="15"/>
      <c r="E56" s="15"/>
      <c r="F56" s="15"/>
      <c r="G56" s="15"/>
      <c r="H56" s="15"/>
      <c r="I56" s="15"/>
      <c r="J56" s="15"/>
      <c r="K56" s="15"/>
      <c r="L56" s="15"/>
      <c r="M56" s="15"/>
      <c r="N56" s="15"/>
      <c r="O56" s="15"/>
      <c r="P56" s="15"/>
      <c r="Q56" s="15"/>
      <c r="R56" s="15"/>
    </row>
    <row r="57" spans="1:45" x14ac:dyDescent="0.3">
      <c r="A57" s="7"/>
      <c r="B57" s="13" t="s">
        <v>1612</v>
      </c>
      <c r="C57" s="13" t="s">
        <v>1611</v>
      </c>
      <c r="D57" s="15"/>
      <c r="E57" s="15"/>
      <c r="F57" s="15"/>
      <c r="G57" s="15"/>
      <c r="H57" s="15"/>
      <c r="I57" s="15"/>
      <c r="J57" s="15"/>
      <c r="K57" s="15"/>
      <c r="L57" s="15"/>
      <c r="M57" s="15"/>
      <c r="N57" s="15"/>
      <c r="O57" s="15"/>
      <c r="P57" s="15"/>
      <c r="Q57" s="15"/>
      <c r="R57" s="15"/>
    </row>
    <row r="58" spans="1:45" x14ac:dyDescent="0.3">
      <c r="A58" s="7" t="s">
        <v>1609</v>
      </c>
      <c r="B58" s="7">
        <f>COUNTIF('KGO_Cleaned Data'!AN:AN,"OUI")</f>
        <v>16</v>
      </c>
      <c r="C58" s="7">
        <f>COUNTIF('KGO_Cleaned Data'!AN:AN,"non")</f>
        <v>5</v>
      </c>
      <c r="D58" s="15"/>
      <c r="E58" s="15"/>
      <c r="F58" s="15"/>
      <c r="G58" s="15"/>
      <c r="H58" s="15"/>
      <c r="I58" s="15"/>
      <c r="J58" s="15"/>
      <c r="K58" s="15"/>
      <c r="L58" s="15"/>
      <c r="M58" s="15"/>
      <c r="N58" s="15"/>
      <c r="O58" s="15"/>
      <c r="P58" s="15"/>
      <c r="Q58" s="15"/>
      <c r="R58" s="15"/>
    </row>
    <row r="59" spans="1:45" x14ac:dyDescent="0.3">
      <c r="A59" s="7" t="s">
        <v>1610</v>
      </c>
      <c r="B59" s="12">
        <f>(B58/$D$36)</f>
        <v>0.76190476190476186</v>
      </c>
      <c r="C59" s="12">
        <f>(C58/$D$36)</f>
        <v>0.23809523809523808</v>
      </c>
      <c r="D59" s="15"/>
      <c r="E59" s="15"/>
      <c r="F59" s="15"/>
      <c r="G59" s="15"/>
      <c r="H59" s="15"/>
      <c r="I59" s="15"/>
      <c r="J59" s="15"/>
      <c r="K59" s="15"/>
      <c r="L59" s="15"/>
      <c r="M59" s="15"/>
      <c r="N59" s="15"/>
      <c r="O59" s="15"/>
      <c r="P59" s="15"/>
      <c r="Q59" s="15"/>
      <c r="R59" s="15"/>
    </row>
    <row r="60" spans="1:45" x14ac:dyDescent="0.3">
      <c r="A60" s="15"/>
      <c r="B60" s="15"/>
      <c r="C60" s="15"/>
      <c r="D60" s="15"/>
      <c r="E60" s="15"/>
      <c r="F60" s="15"/>
      <c r="G60" s="15"/>
      <c r="H60" s="15"/>
      <c r="I60" s="15"/>
      <c r="J60" s="15"/>
      <c r="K60" s="15"/>
      <c r="L60" s="15"/>
      <c r="M60" s="15"/>
      <c r="N60" s="15"/>
      <c r="O60" s="15"/>
      <c r="P60" s="15"/>
      <c r="Q60" s="15"/>
      <c r="R60" s="15"/>
    </row>
    <row r="61" spans="1:45" x14ac:dyDescent="0.3">
      <c r="A61" s="15"/>
      <c r="B61" s="24" t="s">
        <v>1635</v>
      </c>
      <c r="C61" s="15"/>
      <c r="D61" s="15"/>
      <c r="E61" s="15"/>
      <c r="F61" s="15"/>
      <c r="G61" s="15"/>
      <c r="H61" s="15"/>
      <c r="I61" s="15"/>
      <c r="J61" s="15"/>
      <c r="K61" s="15"/>
      <c r="L61" s="15"/>
      <c r="M61" s="15"/>
      <c r="N61" s="15"/>
      <c r="O61" s="15"/>
      <c r="P61" s="15"/>
      <c r="Q61" s="15"/>
      <c r="R61" s="15"/>
    </row>
    <row r="62" spans="1:45" ht="28" x14ac:dyDescent="0.3">
      <c r="A62" s="15"/>
      <c r="B62" s="7"/>
      <c r="C62" s="18" t="s">
        <v>1636</v>
      </c>
      <c r="D62" s="18" t="s">
        <v>1637</v>
      </c>
      <c r="E62" s="15"/>
      <c r="F62" s="15"/>
      <c r="G62" s="15"/>
      <c r="H62" s="15"/>
      <c r="I62" s="15"/>
      <c r="J62" s="15"/>
      <c r="K62" s="15"/>
      <c r="L62" s="15"/>
      <c r="M62" s="15"/>
      <c r="N62" s="15"/>
      <c r="O62" s="15"/>
      <c r="P62" s="15"/>
      <c r="Q62" s="15"/>
      <c r="R62" s="15"/>
    </row>
    <row r="63" spans="1:45" x14ac:dyDescent="0.3">
      <c r="A63" s="15"/>
      <c r="B63" s="7" t="s">
        <v>1609</v>
      </c>
      <c r="C63" s="7">
        <f>COUNTIF('KGO_Cleaned Data'!AO:AO,"bcp_augmente")</f>
        <v>16</v>
      </c>
      <c r="D63" s="7">
        <f>COUNTIF('KGO_Cleaned Data'!AO:AO,"bcp_diminue")</f>
        <v>0</v>
      </c>
      <c r="E63" s="15"/>
      <c r="F63" s="15"/>
      <c r="G63" s="15"/>
      <c r="H63" s="15"/>
      <c r="I63" s="15"/>
      <c r="J63" s="15"/>
      <c r="K63" s="15"/>
      <c r="L63" s="15"/>
      <c r="M63" s="15"/>
      <c r="N63" s="15"/>
      <c r="O63" s="15"/>
      <c r="P63" s="15"/>
      <c r="Q63" s="15"/>
      <c r="R63" s="15"/>
    </row>
    <row r="64" spans="1:45" x14ac:dyDescent="0.3">
      <c r="A64" s="15"/>
      <c r="B64" s="7" t="s">
        <v>1610</v>
      </c>
      <c r="C64" s="12">
        <f>(C63/B58)</f>
        <v>1</v>
      </c>
      <c r="D64" s="12">
        <f>(D63/C58)</f>
        <v>0</v>
      </c>
      <c r="E64" s="15"/>
      <c r="F64" s="15"/>
      <c r="G64" s="15"/>
      <c r="H64" s="15"/>
      <c r="I64" s="15"/>
      <c r="J64" s="15"/>
      <c r="K64" s="15"/>
      <c r="L64" s="15"/>
      <c r="M64" s="15"/>
      <c r="N64" s="15"/>
      <c r="O64" s="15"/>
      <c r="P64" s="15"/>
      <c r="Q64" s="15"/>
      <c r="R64" s="15"/>
    </row>
    <row r="65" spans="1:26" x14ac:dyDescent="0.3">
      <c r="A65" s="15"/>
      <c r="B65" s="15"/>
      <c r="C65" s="15"/>
      <c r="D65" s="15"/>
      <c r="E65" s="15"/>
      <c r="F65" s="15"/>
      <c r="G65" s="15"/>
      <c r="H65" s="15"/>
      <c r="I65" s="15"/>
      <c r="J65" s="15"/>
      <c r="K65" s="15"/>
      <c r="L65" s="15"/>
      <c r="M65" s="15"/>
      <c r="N65" s="15"/>
      <c r="O65" s="15"/>
      <c r="P65" s="15"/>
      <c r="Q65" s="15"/>
      <c r="R65" s="15"/>
    </row>
    <row r="66" spans="1:26" x14ac:dyDescent="0.3">
      <c r="A66" s="15"/>
      <c r="B66" s="24" t="s">
        <v>1638</v>
      </c>
      <c r="C66" s="15"/>
      <c r="D66" s="15"/>
      <c r="E66" s="15"/>
      <c r="F66" s="15"/>
      <c r="G66" s="15"/>
      <c r="H66" s="15"/>
      <c r="I66" s="15"/>
      <c r="J66" s="15"/>
      <c r="K66" s="15"/>
      <c r="L66" s="15"/>
      <c r="M66" s="15"/>
      <c r="N66" s="15"/>
      <c r="O66" s="15"/>
      <c r="P66" s="15"/>
      <c r="Q66" s="15"/>
      <c r="R66" s="15"/>
    </row>
    <row r="67" spans="1:26" s="19" customFormat="1" ht="57" customHeight="1" x14ac:dyDescent="0.35">
      <c r="A67" s="26"/>
      <c r="B67" s="17" t="s">
        <v>1644</v>
      </c>
      <c r="C67" s="17" t="s">
        <v>1645</v>
      </c>
      <c r="D67" s="17" t="s">
        <v>1639</v>
      </c>
      <c r="E67" s="17" t="s">
        <v>1640</v>
      </c>
      <c r="F67" s="17" t="s">
        <v>1641</v>
      </c>
      <c r="G67" s="17" t="s">
        <v>1643</v>
      </c>
      <c r="H67" s="17" t="s">
        <v>1642</v>
      </c>
      <c r="I67" s="17" t="s">
        <v>1607</v>
      </c>
      <c r="J67" s="26"/>
      <c r="K67" s="26"/>
      <c r="L67" s="26"/>
      <c r="M67" s="26"/>
      <c r="N67" s="26"/>
      <c r="O67" s="26"/>
      <c r="P67" s="26"/>
      <c r="Q67" s="26"/>
      <c r="R67" s="26"/>
      <c r="S67" s="26"/>
      <c r="T67" s="26"/>
      <c r="U67" s="26"/>
      <c r="V67" s="26"/>
      <c r="W67" s="26"/>
      <c r="X67" s="26"/>
      <c r="Y67" s="26"/>
      <c r="Z67" s="26"/>
    </row>
    <row r="68" spans="1:26" x14ac:dyDescent="0.3">
      <c r="A68" s="15"/>
      <c r="B68" s="7">
        <f>COUNTIF('KGO_Cleaned Data'!AQ:AQ,"1")</f>
        <v>11</v>
      </c>
      <c r="C68" s="7">
        <f>COUNTIF('KGO_Cleaned Data'!AR:AR,"1")</f>
        <v>3</v>
      </c>
      <c r="D68" s="7">
        <f>COUNTIF('KGO_Cleaned Data'!AS:AS,"1")</f>
        <v>14</v>
      </c>
      <c r="E68" s="7">
        <f>COUNTIF('KGO_Cleaned Data'!AT:AT,"1")</f>
        <v>6</v>
      </c>
      <c r="F68" s="7">
        <f>COUNTIF('KGO_Cleaned Data'!AU:AU,"1")</f>
        <v>0</v>
      </c>
      <c r="G68" s="7">
        <f>COUNTIF('KGO_Cleaned Data'!AV:AV,"1")</f>
        <v>1</v>
      </c>
      <c r="H68" s="7">
        <f>COUNTIF('KGO_Cleaned Data'!AW:AW,"1")</f>
        <v>0</v>
      </c>
      <c r="I68" s="7">
        <f>COUNTIF('KGO_Cleaned Data'!AX:AX,"1")</f>
        <v>0</v>
      </c>
      <c r="J68" s="15"/>
      <c r="K68" s="15"/>
      <c r="L68" s="15"/>
      <c r="M68" s="15"/>
      <c r="N68" s="15"/>
      <c r="O68" s="15"/>
      <c r="P68" s="15"/>
      <c r="Q68" s="15"/>
      <c r="R68" s="15"/>
    </row>
    <row r="69" spans="1:26" x14ac:dyDescent="0.3">
      <c r="A69" s="15"/>
      <c r="B69" s="12">
        <f>B68/$C$63</f>
        <v>0.6875</v>
      </c>
      <c r="C69" s="12">
        <f t="shared" ref="C69:I69" si="1">C68/$C$63</f>
        <v>0.1875</v>
      </c>
      <c r="D69" s="12">
        <f t="shared" si="1"/>
        <v>0.875</v>
      </c>
      <c r="E69" s="12">
        <f t="shared" si="1"/>
        <v>0.375</v>
      </c>
      <c r="F69" s="12">
        <f t="shared" si="1"/>
        <v>0</v>
      </c>
      <c r="G69" s="12">
        <f t="shared" si="1"/>
        <v>6.25E-2</v>
      </c>
      <c r="H69" s="12">
        <f t="shared" si="1"/>
        <v>0</v>
      </c>
      <c r="I69" s="12">
        <f t="shared" si="1"/>
        <v>0</v>
      </c>
      <c r="J69" s="15"/>
      <c r="K69" s="15"/>
      <c r="L69" s="15"/>
      <c r="M69" s="15"/>
      <c r="N69" s="15"/>
      <c r="O69" s="15"/>
      <c r="P69" s="15"/>
      <c r="Q69" s="15"/>
      <c r="R69" s="15"/>
    </row>
    <row r="70" spans="1:26" x14ac:dyDescent="0.3">
      <c r="A70" s="15"/>
      <c r="B70" s="15"/>
      <c r="C70" s="15"/>
      <c r="D70" s="15"/>
      <c r="E70" s="15"/>
      <c r="F70" s="15"/>
      <c r="G70" s="15"/>
      <c r="H70" s="15"/>
      <c r="I70" s="15"/>
      <c r="J70" s="15"/>
      <c r="K70" s="15"/>
      <c r="L70" s="15"/>
      <c r="M70" s="15"/>
      <c r="N70" s="15"/>
      <c r="O70" s="15"/>
      <c r="P70" s="15"/>
      <c r="Q70" s="15"/>
      <c r="R70" s="15"/>
    </row>
    <row r="71" spans="1:26" x14ac:dyDescent="0.3">
      <c r="A71" s="15"/>
      <c r="B71" s="15"/>
      <c r="C71" s="15"/>
      <c r="D71" s="15"/>
      <c r="E71" s="15"/>
      <c r="F71" s="15"/>
      <c r="G71" s="15"/>
      <c r="H71" s="15"/>
      <c r="I71" s="15"/>
      <c r="J71" s="15"/>
      <c r="K71" s="15"/>
      <c r="L71" s="15"/>
      <c r="M71" s="15"/>
      <c r="N71" s="15"/>
      <c r="O71" s="15"/>
      <c r="P71" s="15"/>
      <c r="Q71" s="15"/>
      <c r="R71" s="15"/>
    </row>
    <row r="72" spans="1:26" ht="15.5" x14ac:dyDescent="0.35">
      <c r="A72" s="14" t="s">
        <v>1731</v>
      </c>
      <c r="B72" s="15"/>
      <c r="C72" s="15"/>
      <c r="D72" s="15"/>
      <c r="E72" s="15"/>
      <c r="F72" s="15"/>
      <c r="G72" s="15"/>
      <c r="H72" s="15"/>
      <c r="I72" s="15"/>
      <c r="J72" s="15"/>
      <c r="K72" s="15"/>
      <c r="L72" s="15"/>
      <c r="M72" s="15"/>
      <c r="N72" s="15"/>
      <c r="O72" s="15"/>
      <c r="P72" s="15"/>
      <c r="Q72" s="15"/>
      <c r="R72" s="15"/>
    </row>
    <row r="73" spans="1:26" x14ac:dyDescent="0.3">
      <c r="A73" s="24" t="s">
        <v>1732</v>
      </c>
      <c r="B73" s="15"/>
      <c r="C73" s="15"/>
      <c r="D73" s="15"/>
      <c r="E73" s="15"/>
      <c r="F73" s="15"/>
      <c r="G73" s="15"/>
      <c r="H73" s="15"/>
      <c r="I73" s="15"/>
      <c r="J73" s="15"/>
      <c r="K73" s="15"/>
      <c r="L73" s="15"/>
      <c r="M73" s="15"/>
      <c r="N73" s="15"/>
      <c r="O73" s="15"/>
      <c r="P73" s="15"/>
      <c r="Q73" s="15"/>
      <c r="R73" s="15"/>
    </row>
    <row r="74" spans="1:26" x14ac:dyDescent="0.3">
      <c r="A74" s="7"/>
      <c r="B74" s="13" t="s">
        <v>1612</v>
      </c>
      <c r="C74" s="13" t="s">
        <v>1611</v>
      </c>
      <c r="D74" s="15"/>
      <c r="E74" s="15"/>
      <c r="F74" s="15"/>
      <c r="G74" s="15"/>
      <c r="H74" s="15"/>
      <c r="I74" s="15"/>
      <c r="J74" s="15"/>
      <c r="K74" s="15"/>
      <c r="L74" s="15"/>
      <c r="M74" s="15"/>
      <c r="N74" s="15"/>
      <c r="O74" s="15"/>
      <c r="P74" s="15"/>
      <c r="Q74" s="15"/>
      <c r="R74" s="15"/>
    </row>
    <row r="75" spans="1:26" x14ac:dyDescent="0.3">
      <c r="A75" s="7" t="s">
        <v>1609</v>
      </c>
      <c r="B75" s="32">
        <f>COUNTIF('KGO_Cleaned Data'!BT:BT,"OUI")</f>
        <v>0</v>
      </c>
      <c r="C75" s="32">
        <f>COUNTIF('KGO_Cleaned Data'!BT:BT,"non")</f>
        <v>21</v>
      </c>
      <c r="D75" s="15"/>
      <c r="E75" s="15"/>
      <c r="F75" s="15"/>
      <c r="G75" s="15"/>
      <c r="H75" s="15"/>
      <c r="I75" s="15"/>
      <c r="J75" s="15"/>
      <c r="K75" s="15"/>
      <c r="L75" s="15"/>
      <c r="M75" s="15"/>
      <c r="N75" s="15"/>
      <c r="O75" s="15"/>
      <c r="P75" s="15"/>
      <c r="Q75" s="15"/>
      <c r="R75" s="15"/>
    </row>
    <row r="76" spans="1:26" x14ac:dyDescent="0.3">
      <c r="A76" s="7" t="s">
        <v>1610</v>
      </c>
      <c r="B76" s="12">
        <f>(B75/$F$7)</f>
        <v>0</v>
      </c>
      <c r="C76" s="12">
        <f>(C75/$F$7)</f>
        <v>1</v>
      </c>
      <c r="D76" s="15"/>
      <c r="E76" s="15"/>
      <c r="F76" s="15"/>
      <c r="G76" s="15"/>
      <c r="H76" s="15"/>
      <c r="I76" s="15"/>
      <c r="J76" s="15"/>
      <c r="K76" s="15"/>
      <c r="L76" s="15"/>
      <c r="M76" s="15"/>
      <c r="N76" s="15"/>
      <c r="O76" s="15"/>
      <c r="P76" s="15"/>
      <c r="Q76" s="15"/>
      <c r="R76" s="15"/>
    </row>
    <row r="77" spans="1:26" x14ac:dyDescent="0.3">
      <c r="A77" s="15"/>
      <c r="B77" s="15"/>
      <c r="C77" s="15"/>
      <c r="D77" s="15"/>
      <c r="E77" s="15"/>
      <c r="F77" s="15"/>
      <c r="G77" s="15"/>
      <c r="H77" s="15"/>
      <c r="I77" s="15"/>
      <c r="J77" s="15"/>
      <c r="K77" s="15"/>
      <c r="L77" s="15"/>
      <c r="M77" s="15"/>
      <c r="N77" s="15"/>
      <c r="O77" s="15"/>
      <c r="P77" s="15"/>
      <c r="Q77" s="15"/>
      <c r="R77" s="15"/>
    </row>
    <row r="78" spans="1:26" x14ac:dyDescent="0.3">
      <c r="A78" s="15"/>
      <c r="B78" s="24" t="s">
        <v>1653</v>
      </c>
      <c r="C78" s="15"/>
      <c r="D78" s="15"/>
      <c r="E78" s="15"/>
      <c r="F78" s="15"/>
      <c r="G78" s="15"/>
      <c r="H78" s="15"/>
      <c r="I78" s="15"/>
      <c r="J78" s="15"/>
      <c r="K78" s="15"/>
      <c r="L78" s="15"/>
      <c r="M78" s="15"/>
      <c r="N78" s="15"/>
      <c r="O78" s="15"/>
      <c r="P78" s="15"/>
      <c r="Q78" s="15"/>
      <c r="R78" s="15"/>
    </row>
    <row r="79" spans="1:26" x14ac:dyDescent="0.3">
      <c r="A79" s="15"/>
      <c r="B79" s="28" t="e">
        <f>AVERAGE('KGO_Cleaned Data'!BW:BW)</f>
        <v>#DIV/0!</v>
      </c>
      <c r="C79" s="29" t="s">
        <v>1654</v>
      </c>
      <c r="D79" s="28" t="s">
        <v>2844</v>
      </c>
      <c r="E79" s="15"/>
      <c r="F79" s="15"/>
      <c r="G79" s="15"/>
      <c r="H79" s="15"/>
      <c r="I79" s="15"/>
      <c r="J79" s="15"/>
      <c r="K79" s="15"/>
      <c r="L79" s="15"/>
      <c r="M79" s="15"/>
      <c r="N79" s="15"/>
      <c r="O79" s="15"/>
      <c r="P79" s="15"/>
      <c r="Q79" s="15"/>
      <c r="R79" s="15"/>
    </row>
    <row r="80" spans="1:26" x14ac:dyDescent="0.3">
      <c r="A80" s="15"/>
      <c r="B80" s="15"/>
      <c r="C80" s="15"/>
      <c r="D80" s="15"/>
      <c r="E80" s="15"/>
      <c r="F80" s="15"/>
      <c r="G80" s="15"/>
      <c r="H80" s="15"/>
      <c r="I80" s="15"/>
      <c r="J80" s="15"/>
      <c r="K80" s="15"/>
      <c r="L80" s="15"/>
      <c r="M80" s="15"/>
      <c r="N80" s="15"/>
      <c r="O80" s="15"/>
      <c r="P80" s="15"/>
      <c r="Q80" s="15"/>
      <c r="R80" s="15"/>
    </row>
    <row r="81" spans="1:18" x14ac:dyDescent="0.3">
      <c r="A81" s="15"/>
      <c r="B81" s="24" t="s">
        <v>1655</v>
      </c>
      <c r="C81" s="15"/>
      <c r="D81" s="15"/>
      <c r="E81" s="15"/>
      <c r="F81" s="15"/>
      <c r="G81" s="15"/>
      <c r="H81" s="15"/>
      <c r="I81" s="15"/>
      <c r="J81" s="15"/>
      <c r="K81" s="15"/>
      <c r="L81" s="15"/>
      <c r="M81" s="15"/>
      <c r="N81" s="15"/>
      <c r="O81" s="15"/>
      <c r="P81" s="15"/>
      <c r="Q81" s="15"/>
      <c r="R81" s="15"/>
    </row>
    <row r="82" spans="1:18" x14ac:dyDescent="0.3">
      <c r="A82" s="15"/>
      <c r="B82" s="7"/>
      <c r="C82" s="17" t="s">
        <v>1612</v>
      </c>
      <c r="D82" s="17" t="s">
        <v>1611</v>
      </c>
      <c r="E82" s="15"/>
      <c r="F82" s="15"/>
      <c r="G82" s="15"/>
      <c r="H82" s="15"/>
      <c r="I82" s="15"/>
      <c r="J82" s="15"/>
      <c r="K82" s="15"/>
      <c r="L82" s="15"/>
      <c r="M82" s="15"/>
      <c r="N82" s="15"/>
      <c r="O82" s="15"/>
      <c r="P82" s="15"/>
      <c r="Q82" s="15"/>
      <c r="R82" s="15"/>
    </row>
    <row r="83" spans="1:18" x14ac:dyDescent="0.3">
      <c r="A83" s="15"/>
      <c r="B83" s="7" t="s">
        <v>1609</v>
      </c>
      <c r="C83" s="8">
        <f>COUNTIF('KGO_Cleaned Data'!BX:BX,"OUI")</f>
        <v>0</v>
      </c>
      <c r="D83" s="8">
        <f>COUNTIF('KGO_Cleaned Data'!BX:BX,"non")</f>
        <v>0</v>
      </c>
      <c r="E83" s="15"/>
      <c r="F83" s="15"/>
      <c r="G83" s="15"/>
      <c r="H83" s="15"/>
      <c r="I83" s="15"/>
      <c r="J83" s="15"/>
      <c r="K83" s="15"/>
      <c r="L83" s="15"/>
      <c r="M83" s="15"/>
      <c r="N83" s="15"/>
      <c r="O83" s="15"/>
      <c r="P83" s="15"/>
      <c r="Q83" s="15"/>
      <c r="R83" s="15"/>
    </row>
    <row r="84" spans="1:18" x14ac:dyDescent="0.3">
      <c r="A84" s="15"/>
      <c r="B84" s="7" t="s">
        <v>1610</v>
      </c>
      <c r="C84" s="12" t="e">
        <f>(C83/$B$75)</f>
        <v>#DIV/0!</v>
      </c>
      <c r="D84" s="12">
        <f>(D83/$F$7)</f>
        <v>0</v>
      </c>
      <c r="E84" s="15"/>
      <c r="F84" s="15"/>
      <c r="G84" s="15"/>
      <c r="H84" s="15"/>
      <c r="I84" s="15"/>
      <c r="J84" s="15"/>
      <c r="L84" s="15"/>
      <c r="M84" s="15"/>
      <c r="N84" s="15"/>
      <c r="O84" s="15"/>
      <c r="P84" s="15"/>
      <c r="Q84" s="15"/>
      <c r="R84" s="15"/>
    </row>
    <row r="85" spans="1:18" ht="27" customHeight="1" x14ac:dyDescent="0.3">
      <c r="A85" s="15"/>
      <c r="B85" s="24" t="s">
        <v>1661</v>
      </c>
      <c r="C85" s="30"/>
      <c r="D85" s="15"/>
      <c r="E85" s="15"/>
      <c r="F85" s="15"/>
      <c r="G85" s="15"/>
      <c r="H85" s="15"/>
      <c r="I85" s="15"/>
      <c r="J85" s="15"/>
      <c r="K85" s="15"/>
      <c r="L85" s="15"/>
      <c r="M85" s="15"/>
      <c r="N85" s="15"/>
      <c r="O85" s="15"/>
      <c r="P85" s="15"/>
      <c r="Q85" s="15"/>
      <c r="R85" s="15"/>
    </row>
    <row r="86" spans="1:18" x14ac:dyDescent="0.3">
      <c r="A86" s="15"/>
      <c r="B86" s="15"/>
      <c r="C86" s="15"/>
      <c r="D86" s="15"/>
      <c r="E86" s="15"/>
      <c r="F86" s="15"/>
      <c r="G86" s="15"/>
      <c r="H86" s="15"/>
      <c r="I86" s="15"/>
      <c r="J86" s="15"/>
      <c r="K86" s="15"/>
      <c r="L86" s="15"/>
      <c r="M86" s="15"/>
      <c r="N86" s="15"/>
      <c r="O86" s="15"/>
      <c r="P86" s="15"/>
      <c r="Q86" s="15"/>
      <c r="R86" s="15"/>
    </row>
    <row r="87" spans="1:18" x14ac:dyDescent="0.3">
      <c r="A87" s="15"/>
      <c r="B87" s="1" t="s">
        <v>1656</v>
      </c>
      <c r="D87" s="15"/>
      <c r="E87" s="15"/>
      <c r="F87" s="15"/>
      <c r="G87" s="15"/>
      <c r="H87" s="15"/>
      <c r="I87" s="15"/>
      <c r="J87" s="15"/>
      <c r="K87" s="15"/>
      <c r="L87" s="15"/>
      <c r="M87" s="15"/>
      <c r="N87" s="15"/>
      <c r="O87" s="15"/>
      <c r="P87" s="15"/>
      <c r="Q87" s="15"/>
      <c r="R87" s="15"/>
    </row>
    <row r="88" spans="1:18" ht="42" x14ac:dyDescent="0.3">
      <c r="A88" s="15"/>
      <c r="B88" s="17" t="s">
        <v>1657</v>
      </c>
      <c r="C88" s="17" t="s">
        <v>1658</v>
      </c>
      <c r="D88" s="17" t="s">
        <v>1659</v>
      </c>
      <c r="E88" s="17" t="s">
        <v>1660</v>
      </c>
      <c r="F88" s="17" t="s">
        <v>1642</v>
      </c>
      <c r="G88" s="17" t="s">
        <v>1607</v>
      </c>
      <c r="H88" s="15"/>
      <c r="I88" s="15"/>
      <c r="J88" s="15"/>
      <c r="K88" s="15"/>
      <c r="L88" s="15"/>
      <c r="M88" s="15"/>
      <c r="N88" s="15"/>
      <c r="O88" s="15"/>
      <c r="P88" s="15"/>
      <c r="Q88" s="15"/>
      <c r="R88" s="15"/>
    </row>
    <row r="89" spans="1:18" x14ac:dyDescent="0.3">
      <c r="A89" s="15"/>
      <c r="B89" s="7">
        <f>COUNTIF('KGO_Cleaned Data'!CA:CA,"1")</f>
        <v>0</v>
      </c>
      <c r="C89" s="8">
        <f>COUNTIF('KGO_Cleaned Data'!CB:CB,"1")</f>
        <v>0</v>
      </c>
      <c r="D89" s="8">
        <f>COUNTIF('KGO_Cleaned Data'!CC:CC,"1")</f>
        <v>0</v>
      </c>
      <c r="E89" s="7">
        <f>COUNTIF('KGO_Cleaned Data'!CD:CD,"1")</f>
        <v>0</v>
      </c>
      <c r="F89" s="8">
        <f>COUNTIF('KGO_Cleaned Data'!CE:CE,"1")</f>
        <v>0</v>
      </c>
      <c r="G89" s="8">
        <f>COUNTIF('KGO_Cleaned Data'!CF:CF,"1")</f>
        <v>0</v>
      </c>
      <c r="H89" s="15"/>
      <c r="I89" s="15"/>
      <c r="J89" s="15"/>
      <c r="K89" s="15"/>
      <c r="L89" s="15"/>
      <c r="M89" s="15"/>
      <c r="N89" s="15"/>
      <c r="O89" s="15"/>
      <c r="P89" s="15"/>
      <c r="Q89" s="15"/>
      <c r="R89" s="15"/>
    </row>
    <row r="90" spans="1:18" x14ac:dyDescent="0.3">
      <c r="A90" s="15"/>
      <c r="B90" s="20"/>
      <c r="C90" s="22"/>
      <c r="D90" s="22"/>
      <c r="E90" s="20"/>
      <c r="F90" s="22"/>
      <c r="G90" s="22"/>
      <c r="H90" s="15"/>
      <c r="I90" s="15"/>
      <c r="J90" s="15"/>
      <c r="K90" s="15"/>
      <c r="L90" s="15"/>
      <c r="M90" s="15"/>
      <c r="N90" s="15"/>
      <c r="O90" s="15"/>
      <c r="P90" s="15"/>
      <c r="Q90" s="15"/>
      <c r="R90" s="15"/>
    </row>
    <row r="91" spans="1:18" x14ac:dyDescent="0.3">
      <c r="A91" s="15"/>
      <c r="B91" s="15"/>
      <c r="C91" s="15"/>
      <c r="D91" s="15"/>
      <c r="E91" s="15"/>
      <c r="F91" s="15"/>
      <c r="G91" s="15"/>
      <c r="H91" s="15"/>
      <c r="I91" s="15"/>
      <c r="J91" s="15"/>
      <c r="K91" s="15"/>
      <c r="L91" s="15"/>
      <c r="M91" s="15"/>
      <c r="N91" s="15"/>
      <c r="O91" s="15"/>
      <c r="P91" s="15"/>
      <c r="Q91" s="15"/>
      <c r="R91" s="15"/>
    </row>
    <row r="92" spans="1:18" ht="15.5" x14ac:dyDescent="0.35">
      <c r="A92" s="38" t="s">
        <v>1733</v>
      </c>
      <c r="B92" s="15"/>
      <c r="C92" s="15"/>
      <c r="D92" s="15"/>
      <c r="E92" s="15"/>
      <c r="F92" s="15"/>
      <c r="G92" s="15"/>
      <c r="H92" s="15"/>
      <c r="I92" s="15"/>
      <c r="J92" s="15"/>
      <c r="K92" s="15"/>
      <c r="L92" s="15"/>
      <c r="M92" s="15"/>
      <c r="N92" s="15"/>
      <c r="O92" s="15"/>
      <c r="P92" s="15"/>
      <c r="Q92" s="15"/>
      <c r="R92" s="15"/>
    </row>
    <row r="93" spans="1:18" ht="28" x14ac:dyDescent="0.35">
      <c r="A93" s="13" t="s">
        <v>1662</v>
      </c>
      <c r="B93" s="13" t="s">
        <v>1663</v>
      </c>
      <c r="C93" s="13" t="s">
        <v>1642</v>
      </c>
      <c r="D93" s="13" t="s">
        <v>1607</v>
      </c>
      <c r="E93" s="13" t="s">
        <v>1664</v>
      </c>
      <c r="F93" s="15"/>
      <c r="G93" s="31"/>
      <c r="H93" s="15"/>
      <c r="I93" s="15"/>
      <c r="J93" s="15"/>
      <c r="K93" s="15"/>
      <c r="L93" s="15"/>
      <c r="M93" s="15"/>
      <c r="N93" s="15"/>
      <c r="O93" s="15"/>
      <c r="P93" s="15"/>
      <c r="Q93" s="15"/>
      <c r="R93" s="15"/>
    </row>
    <row r="94" spans="1:18" ht="14.5" x14ac:dyDescent="0.35">
      <c r="A94" s="7">
        <f>COUNTIF('KGO_Cleaned Data'!DL:DL,"1")</f>
        <v>1</v>
      </c>
      <c r="B94" s="7">
        <f>COUNTIF('KGO_Cleaned Data'!DM:DM,"1")</f>
        <v>4</v>
      </c>
      <c r="C94" s="7">
        <f>COUNTIF('KGO_Cleaned Data'!DN:DN,"1")</f>
        <v>0</v>
      </c>
      <c r="D94" s="7">
        <f>COUNTIF('KGO_Cleaned Data'!DO:DO,"1")</f>
        <v>1</v>
      </c>
      <c r="E94" s="7">
        <f>COUNTIF('KGO_Cleaned Data'!DP:DP,"1")</f>
        <v>15</v>
      </c>
      <c r="F94" s="15"/>
      <c r="G94"/>
      <c r="H94" s="15"/>
      <c r="I94" s="15"/>
      <c r="J94" s="15"/>
      <c r="K94" s="15"/>
      <c r="L94" s="15"/>
      <c r="M94" s="15"/>
      <c r="N94" s="15"/>
      <c r="O94" s="15"/>
      <c r="P94" s="15"/>
      <c r="Q94" s="15"/>
      <c r="R94" s="15"/>
    </row>
    <row r="95" spans="1:18" x14ac:dyDescent="0.3">
      <c r="A95" s="15"/>
      <c r="B95" s="15"/>
      <c r="C95" s="15"/>
      <c r="D95" s="15"/>
      <c r="E95" s="15"/>
      <c r="F95" s="15"/>
      <c r="G95" s="15"/>
      <c r="H95" s="15"/>
      <c r="I95" s="15"/>
      <c r="J95" s="15"/>
      <c r="K95" s="15"/>
      <c r="L95" s="15"/>
      <c r="M95" s="15"/>
      <c r="N95" s="15"/>
      <c r="O95" s="15"/>
      <c r="P95" s="15"/>
      <c r="Q95" s="15"/>
      <c r="R95" s="15"/>
    </row>
    <row r="96" spans="1:18" x14ac:dyDescent="0.3">
      <c r="A96" s="15"/>
      <c r="B96" s="15"/>
      <c r="C96" s="15"/>
      <c r="D96" s="15"/>
      <c r="E96" s="15"/>
      <c r="F96" s="15"/>
      <c r="G96" s="15"/>
      <c r="H96" s="15"/>
      <c r="I96" s="15"/>
      <c r="J96" s="15"/>
      <c r="K96" s="15"/>
      <c r="L96" s="15"/>
      <c r="M96" s="15"/>
      <c r="N96" s="15"/>
      <c r="O96" s="15"/>
      <c r="P96" s="15"/>
      <c r="Q96" s="15"/>
      <c r="R96" s="15"/>
    </row>
    <row r="97" spans="1:18" ht="15.5" x14ac:dyDescent="0.35">
      <c r="A97" s="38" t="s">
        <v>1734</v>
      </c>
      <c r="B97" s="15"/>
      <c r="C97" s="15"/>
      <c r="D97" s="15"/>
      <c r="E97" s="15"/>
      <c r="F97" s="15"/>
      <c r="G97" s="15"/>
      <c r="H97" s="15"/>
      <c r="I97" s="15"/>
      <c r="J97" s="15"/>
      <c r="K97" s="15"/>
      <c r="L97" s="15"/>
      <c r="M97" s="15"/>
      <c r="N97" s="15"/>
      <c r="O97" s="15"/>
      <c r="P97" s="15"/>
      <c r="Q97" s="15"/>
      <c r="R97" s="15"/>
    </row>
    <row r="98" spans="1:18" ht="84" x14ac:dyDescent="0.35">
      <c r="A98" s="13" t="s">
        <v>1667</v>
      </c>
      <c r="B98" s="13" t="s">
        <v>1673</v>
      </c>
      <c r="C98" s="13" t="s">
        <v>1665</v>
      </c>
      <c r="D98" s="13" t="s">
        <v>1674</v>
      </c>
      <c r="E98" s="13" t="s">
        <v>1668</v>
      </c>
      <c r="F98" s="13" t="s">
        <v>1669</v>
      </c>
      <c r="G98" s="13" t="s">
        <v>1666</v>
      </c>
      <c r="H98" s="13" t="s">
        <v>1670</v>
      </c>
      <c r="I98" s="13" t="s">
        <v>1671</v>
      </c>
      <c r="J98" s="13" t="s">
        <v>1672</v>
      </c>
      <c r="K98" s="13" t="s">
        <v>1642</v>
      </c>
      <c r="L98" s="13" t="s">
        <v>1625</v>
      </c>
      <c r="M98" s="15"/>
      <c r="N98" s="31"/>
      <c r="O98" s="15"/>
      <c r="P98" s="15"/>
      <c r="Q98" s="15"/>
      <c r="R98" s="15"/>
    </row>
    <row r="99" spans="1:18" x14ac:dyDescent="0.3">
      <c r="A99" s="7">
        <f>COUNTIF('KGO_Cleaned Data'!DS:DS,"1")</f>
        <v>6</v>
      </c>
      <c r="B99" s="7">
        <f>COUNTIF('KGO_Cleaned Data'!DT:DT,"1")</f>
        <v>10</v>
      </c>
      <c r="C99" s="7">
        <f>COUNTIF('KGO_Cleaned Data'!DU:DU,"1")</f>
        <v>4</v>
      </c>
      <c r="D99" s="7">
        <f>COUNTIF('KGO_Cleaned Data'!DV:DV,"1")</f>
        <v>1</v>
      </c>
      <c r="E99" s="7">
        <f>COUNTIF('KGO_Cleaned Data'!DW:DW,"1")</f>
        <v>1</v>
      </c>
      <c r="F99" s="7">
        <f>COUNTIF('KGO_Cleaned Data'!DX:DX,"1")</f>
        <v>3</v>
      </c>
      <c r="G99" s="7">
        <f>COUNTIF('KGO_Cleaned Data'!DY:DY,"1")</f>
        <v>0</v>
      </c>
      <c r="H99" s="7">
        <f>COUNTIF('KGO_Cleaned Data'!DZ:DZ,"1")</f>
        <v>3</v>
      </c>
      <c r="I99" s="7">
        <f>COUNTIF('KGO_Cleaned Data'!EA:EA,"1")</f>
        <v>5</v>
      </c>
      <c r="J99" s="7">
        <f>COUNTIF('KGO_Cleaned Data'!EB:EB,"1")</f>
        <v>3</v>
      </c>
      <c r="K99" s="7">
        <f>COUNTIF('KGO_Cleaned Data'!EC:EC,"1")</f>
        <v>0</v>
      </c>
      <c r="L99" s="7">
        <f>COUNTIF('KGO_Cleaned Data'!ED:ED,"1")</f>
        <v>0</v>
      </c>
      <c r="M99" s="15"/>
      <c r="N99" s="15"/>
      <c r="O99" s="15"/>
      <c r="P99" s="15"/>
      <c r="Q99" s="15"/>
      <c r="R99" s="15"/>
    </row>
    <row r="100" spans="1:18" x14ac:dyDescent="0.3">
      <c r="A100" s="15"/>
      <c r="B100" s="15"/>
      <c r="C100" s="15"/>
      <c r="D100" s="15"/>
      <c r="E100" s="15"/>
      <c r="F100" s="15"/>
      <c r="G100" s="15"/>
      <c r="H100" s="15"/>
      <c r="I100" s="15"/>
      <c r="J100" s="15"/>
      <c r="K100" s="15"/>
      <c r="L100" s="15"/>
      <c r="M100" s="15"/>
      <c r="N100" s="15"/>
      <c r="O100" s="15"/>
      <c r="P100" s="15"/>
      <c r="Q100" s="15"/>
      <c r="R100" s="15"/>
    </row>
    <row r="101" spans="1:18" x14ac:dyDescent="0.3">
      <c r="A101" s="15"/>
      <c r="B101" s="15"/>
      <c r="C101" s="15"/>
      <c r="D101" s="15"/>
      <c r="E101" s="15"/>
      <c r="F101" s="15"/>
      <c r="G101" s="15"/>
      <c r="H101" s="15"/>
      <c r="I101" s="15"/>
      <c r="J101" s="15"/>
      <c r="K101" s="15"/>
      <c r="L101" s="15"/>
      <c r="M101" s="15"/>
      <c r="N101" s="15"/>
      <c r="O101" s="15"/>
      <c r="P101" s="15"/>
      <c r="Q101" s="15"/>
      <c r="R101" s="15"/>
    </row>
    <row r="102" spans="1:18" ht="15.5" x14ac:dyDescent="0.35">
      <c r="A102" s="38" t="s">
        <v>1735</v>
      </c>
      <c r="B102" s="15"/>
      <c r="C102" s="15"/>
      <c r="D102" s="15"/>
      <c r="E102" s="15"/>
      <c r="F102" s="15"/>
      <c r="G102" s="15"/>
      <c r="H102" s="15"/>
      <c r="I102" s="15"/>
      <c r="J102" s="15"/>
      <c r="K102" s="15"/>
      <c r="L102" s="15"/>
      <c r="M102" s="15"/>
      <c r="N102" s="15"/>
      <c r="O102" s="15"/>
      <c r="P102" s="15"/>
      <c r="Q102" s="15"/>
      <c r="R102" s="15"/>
    </row>
    <row r="103" spans="1:18" ht="42" x14ac:dyDescent="0.3">
      <c r="A103" s="13" t="s">
        <v>1647</v>
      </c>
      <c r="B103" s="13" t="s">
        <v>1675</v>
      </c>
      <c r="C103" s="13" t="s">
        <v>1676</v>
      </c>
      <c r="D103" s="13" t="s">
        <v>1650</v>
      </c>
      <c r="E103" s="13" t="s">
        <v>1651</v>
      </c>
      <c r="F103" s="13" t="s">
        <v>1677</v>
      </c>
      <c r="G103" s="13" t="s">
        <v>1678</v>
      </c>
      <c r="H103" s="13" t="s">
        <v>1679</v>
      </c>
      <c r="I103" s="13" t="s">
        <v>1680</v>
      </c>
      <c r="J103" s="13" t="s">
        <v>1664</v>
      </c>
      <c r="K103" s="13" t="s">
        <v>1642</v>
      </c>
      <c r="L103" s="13" t="s">
        <v>1625</v>
      </c>
      <c r="M103" s="15"/>
      <c r="N103" s="15"/>
      <c r="O103" s="15"/>
      <c r="P103" s="15"/>
      <c r="Q103" s="15"/>
      <c r="R103" s="15"/>
    </row>
    <row r="104" spans="1:18" x14ac:dyDescent="0.3">
      <c r="A104" s="32">
        <f>COUNTIF('KGO_Cleaned Data'!EG:EG,"1")</f>
        <v>1</v>
      </c>
      <c r="B104" s="32">
        <f>COUNTIF('KGO_Cleaned Data'!EH:EH,"1")</f>
        <v>0</v>
      </c>
      <c r="C104" s="32">
        <f>COUNTIF('KGO_Cleaned Data'!EI:EI,"1")</f>
        <v>1</v>
      </c>
      <c r="D104" s="32">
        <f>COUNTIF('KGO_Cleaned Data'!EJ:EJ,"1")</f>
        <v>1</v>
      </c>
      <c r="E104" s="32">
        <f>COUNTIF('KGO_Cleaned Data'!EK:EK,"1")</f>
        <v>18</v>
      </c>
      <c r="F104" s="32">
        <f>COUNTIF('KGO_Cleaned Data'!EL:EL,"1")</f>
        <v>2</v>
      </c>
      <c r="G104" s="32">
        <f>COUNTIF('KGO_Cleaned Data'!EM:EM,"1")</f>
        <v>7</v>
      </c>
      <c r="H104" s="32">
        <f>COUNTIF('KGO_Cleaned Data'!EN:EN,"1")</f>
        <v>5</v>
      </c>
      <c r="I104" s="32">
        <f>COUNTIF('KGO_Cleaned Data'!EO:EO,"1")</f>
        <v>1</v>
      </c>
      <c r="J104" s="32">
        <f>COUNTIF('KGO_Cleaned Data'!EP:EP,"1")</f>
        <v>0</v>
      </c>
      <c r="K104" s="32">
        <f>COUNTIF('KGO_Cleaned Data'!EQ:EQ,"1")</f>
        <v>0</v>
      </c>
      <c r="L104" s="32">
        <f>COUNTIF('KGO_Cleaned Data'!ER:ER,"1")</f>
        <v>0</v>
      </c>
      <c r="M104" s="15"/>
      <c r="N104" s="15"/>
      <c r="O104" s="15"/>
      <c r="P104" s="15"/>
      <c r="Q104" s="15"/>
      <c r="R104" s="15"/>
    </row>
    <row r="105" spans="1:18" x14ac:dyDescent="0.3">
      <c r="A105" s="15"/>
      <c r="B105" s="15"/>
      <c r="C105" s="15"/>
      <c r="D105" s="15"/>
      <c r="E105" s="15"/>
      <c r="F105" s="15"/>
      <c r="G105" s="15"/>
      <c r="H105" s="15"/>
      <c r="I105" s="15"/>
      <c r="J105" s="15"/>
      <c r="K105" s="15"/>
      <c r="L105" s="15"/>
      <c r="M105" s="15"/>
      <c r="N105" s="15"/>
      <c r="O105" s="15"/>
      <c r="P105" s="15"/>
      <c r="Q105" s="15"/>
      <c r="R105" s="15"/>
    </row>
    <row r="106" spans="1:18" x14ac:dyDescent="0.3">
      <c r="A106" s="15"/>
      <c r="B106" s="15"/>
      <c r="C106" s="15"/>
      <c r="D106" s="15"/>
      <c r="E106" s="15"/>
      <c r="F106" s="15"/>
      <c r="G106" s="15"/>
      <c r="H106" s="15"/>
      <c r="I106" s="15"/>
      <c r="J106" s="15"/>
      <c r="K106" s="15"/>
      <c r="L106" s="15"/>
      <c r="M106" s="15"/>
      <c r="N106" s="15"/>
      <c r="O106" s="15"/>
      <c r="P106" s="15"/>
      <c r="Q106" s="15"/>
      <c r="R106" s="15"/>
    </row>
    <row r="107" spans="1:18" ht="15.5" x14ac:dyDescent="0.35">
      <c r="A107" s="38" t="s">
        <v>1778</v>
      </c>
      <c r="B107" s="15"/>
      <c r="C107" s="15"/>
      <c r="D107" s="15"/>
      <c r="E107" s="15"/>
      <c r="F107" s="15"/>
      <c r="G107" s="15"/>
      <c r="H107" s="15"/>
      <c r="I107" s="15"/>
      <c r="J107" s="15"/>
      <c r="K107" s="15"/>
      <c r="L107" s="15"/>
      <c r="M107" s="15"/>
      <c r="N107" s="15"/>
      <c r="O107" s="15"/>
      <c r="P107" s="15"/>
      <c r="Q107" s="15"/>
      <c r="R107" s="15"/>
    </row>
    <row r="108" spans="1:18" x14ac:dyDescent="0.3">
      <c r="A108" s="7"/>
      <c r="B108" s="13" t="s">
        <v>1612</v>
      </c>
      <c r="C108" s="13" t="s">
        <v>1611</v>
      </c>
      <c r="D108" s="15"/>
      <c r="E108" s="15"/>
      <c r="F108" s="15"/>
      <c r="G108" s="15"/>
      <c r="H108" s="15"/>
      <c r="I108" s="15"/>
      <c r="J108" s="15"/>
      <c r="K108" s="15"/>
      <c r="L108" s="15"/>
      <c r="M108" s="15"/>
      <c r="N108" s="15"/>
      <c r="O108" s="15"/>
      <c r="P108" s="15"/>
      <c r="Q108" s="15"/>
      <c r="R108" s="15"/>
    </row>
    <row r="109" spans="1:18" x14ac:dyDescent="0.3">
      <c r="A109" s="7" t="s">
        <v>1609</v>
      </c>
      <c r="B109" s="82">
        <f>COUNTIF('KGO_Cleaned Data'!ET:ET,"OUI")</f>
        <v>3</v>
      </c>
      <c r="C109" s="82">
        <f>COUNTIF('KGO_Cleaned Data'!ET:ET,"non")</f>
        <v>18</v>
      </c>
      <c r="D109" s="15"/>
      <c r="E109" s="15"/>
      <c r="F109" s="15"/>
      <c r="G109" s="15"/>
      <c r="H109" s="15"/>
      <c r="I109" s="15"/>
      <c r="J109" s="15"/>
      <c r="K109" s="15"/>
      <c r="L109" s="15"/>
      <c r="M109" s="15"/>
      <c r="N109" s="15"/>
      <c r="O109" s="15"/>
      <c r="P109" s="15"/>
      <c r="Q109" s="15"/>
      <c r="R109" s="15"/>
    </row>
    <row r="110" spans="1:18" x14ac:dyDescent="0.3">
      <c r="A110" s="7" t="s">
        <v>1610</v>
      </c>
      <c r="B110" s="12">
        <f>(B109/$F$7)</f>
        <v>0.14285714285714285</v>
      </c>
      <c r="C110" s="12">
        <f>(C109/$F$7)</f>
        <v>0.8571428571428571</v>
      </c>
      <c r="D110" s="15"/>
      <c r="E110" s="15"/>
      <c r="F110" s="15"/>
      <c r="G110" s="15"/>
      <c r="H110" s="15"/>
      <c r="I110" s="15"/>
      <c r="J110" s="15"/>
      <c r="K110" s="15"/>
      <c r="L110" s="15"/>
      <c r="M110" s="15"/>
      <c r="N110" s="15"/>
      <c r="O110" s="15"/>
      <c r="P110" s="15"/>
      <c r="Q110" s="15"/>
      <c r="R110" s="15"/>
    </row>
    <row r="111" spans="1:18" x14ac:dyDescent="0.3">
      <c r="A111" s="15"/>
      <c r="B111" s="15"/>
      <c r="C111" s="15"/>
      <c r="D111" s="15"/>
      <c r="E111" s="15"/>
      <c r="F111" s="15"/>
      <c r="G111" s="15"/>
      <c r="H111" s="15"/>
      <c r="I111" s="15"/>
      <c r="J111" s="15"/>
      <c r="K111" s="15"/>
      <c r="L111" s="15"/>
      <c r="M111" s="15"/>
      <c r="N111" s="15"/>
      <c r="O111" s="15"/>
      <c r="P111" s="15"/>
      <c r="Q111" s="15"/>
      <c r="R111" s="15"/>
    </row>
    <row r="112" spans="1:18" x14ac:dyDescent="0.3">
      <c r="A112" s="15"/>
      <c r="B112" s="24" t="s">
        <v>1681</v>
      </c>
      <c r="C112" s="15"/>
      <c r="D112" s="15"/>
      <c r="E112" s="15"/>
      <c r="F112" s="15"/>
      <c r="G112" s="15"/>
      <c r="H112" s="15"/>
      <c r="I112" s="15"/>
      <c r="J112" s="15"/>
      <c r="K112" s="15"/>
      <c r="L112" s="15"/>
      <c r="M112" s="15"/>
      <c r="N112" s="15"/>
      <c r="O112" s="15"/>
      <c r="P112" s="15"/>
      <c r="Q112" s="15"/>
      <c r="R112" s="15"/>
    </row>
    <row r="113" spans="1:18" ht="14.5" x14ac:dyDescent="0.35">
      <c r="A113" s="15"/>
      <c r="B113" s="17" t="s">
        <v>1682</v>
      </c>
      <c r="C113" s="17" t="s">
        <v>1683</v>
      </c>
      <c r="D113" s="17" t="s">
        <v>1675</v>
      </c>
      <c r="E113" s="17" t="s">
        <v>1676</v>
      </c>
      <c r="F113" s="17" t="s">
        <v>1651</v>
      </c>
      <c r="G113" s="17" t="s">
        <v>1642</v>
      </c>
      <c r="H113" s="17" t="s">
        <v>1607</v>
      </c>
      <c r="I113" s="31"/>
      <c r="J113" s="31"/>
      <c r="K113" s="31"/>
      <c r="L113" s="15"/>
      <c r="M113" s="15"/>
      <c r="N113" s="15"/>
      <c r="O113" s="15"/>
      <c r="P113" s="15"/>
      <c r="Q113" s="15"/>
      <c r="R113" s="15"/>
    </row>
    <row r="114" spans="1:18" x14ac:dyDescent="0.3">
      <c r="A114" s="15"/>
      <c r="B114" s="8">
        <f>COUNTIF('KGO_Cleaned Data'!EV:EV,"1")</f>
        <v>0</v>
      </c>
      <c r="C114" s="8">
        <f>COUNTIF('KGO_Cleaned Data'!EW:EW,"1")</f>
        <v>0</v>
      </c>
      <c r="D114" s="8">
        <f>COUNTIF('KGO_Cleaned Data'!EX:EX,"1")</f>
        <v>0</v>
      </c>
      <c r="E114" s="8">
        <f>COUNTIF('KGO_Cleaned Data'!EY:EY,"1")</f>
        <v>0</v>
      </c>
      <c r="F114" s="8">
        <f>COUNTIF('KGO_Cleaned Data'!EZ:EZ,"1")</f>
        <v>3</v>
      </c>
      <c r="G114" s="8">
        <f>COUNTIF('KGO_Cleaned Data'!FA:FA,"1")</f>
        <v>0</v>
      </c>
      <c r="H114" s="8">
        <f>COUNTIF('KGO_Cleaned Data'!FB:FB,"1")</f>
        <v>0</v>
      </c>
      <c r="I114" s="15"/>
      <c r="J114" s="15"/>
      <c r="K114" s="15"/>
      <c r="L114" s="15"/>
      <c r="M114" s="15"/>
      <c r="N114" s="15"/>
      <c r="O114" s="15"/>
      <c r="P114" s="15"/>
      <c r="Q114" s="15"/>
      <c r="R114" s="15"/>
    </row>
    <row r="115" spans="1:18" x14ac:dyDescent="0.3">
      <c r="A115" s="15"/>
      <c r="B115" s="12">
        <f>B114/$B$109</f>
        <v>0</v>
      </c>
      <c r="C115" s="12">
        <f t="shared" ref="C115:H115" si="2">C114/$B$109</f>
        <v>0</v>
      </c>
      <c r="D115" s="12">
        <f t="shared" si="2"/>
        <v>0</v>
      </c>
      <c r="E115" s="12">
        <f t="shared" si="2"/>
        <v>0</v>
      </c>
      <c r="F115" s="12">
        <f t="shared" si="2"/>
        <v>1</v>
      </c>
      <c r="G115" s="12">
        <f t="shared" si="2"/>
        <v>0</v>
      </c>
      <c r="H115" s="12">
        <f t="shared" si="2"/>
        <v>0</v>
      </c>
      <c r="I115" s="15"/>
      <c r="J115" s="15"/>
      <c r="K115" s="15"/>
      <c r="L115" s="15"/>
      <c r="M115" s="15"/>
      <c r="N115" s="15"/>
      <c r="O115" s="15"/>
      <c r="P115" s="15"/>
      <c r="Q115" s="15"/>
      <c r="R115" s="15"/>
    </row>
    <row r="116" spans="1:18" x14ac:dyDescent="0.3">
      <c r="A116" s="15"/>
      <c r="B116" s="15"/>
      <c r="C116" s="15"/>
      <c r="D116" s="15"/>
      <c r="E116" s="15"/>
      <c r="F116" s="15"/>
      <c r="G116" s="15"/>
      <c r="H116" s="15"/>
      <c r="I116" s="15"/>
      <c r="J116" s="15"/>
      <c r="K116" s="15"/>
      <c r="L116" s="15"/>
      <c r="M116" s="15"/>
      <c r="N116" s="15"/>
      <c r="O116" s="15"/>
      <c r="P116" s="15"/>
      <c r="Q116" s="15"/>
      <c r="R116" s="15"/>
    </row>
    <row r="117" spans="1:18" x14ac:dyDescent="0.3">
      <c r="A117" s="15"/>
      <c r="B117" s="24" t="s">
        <v>1684</v>
      </c>
      <c r="C117" s="15"/>
      <c r="D117" s="15"/>
      <c r="E117" s="15"/>
      <c r="F117" s="15"/>
      <c r="G117" s="15"/>
      <c r="H117" s="15"/>
      <c r="I117" s="15"/>
      <c r="J117" s="15"/>
      <c r="K117" s="15"/>
      <c r="L117" s="15"/>
      <c r="M117" s="15"/>
      <c r="N117" s="15"/>
      <c r="O117" s="15"/>
      <c r="P117" s="15"/>
      <c r="Q117" s="15"/>
      <c r="R117" s="15"/>
    </row>
    <row r="118" spans="1:18" ht="84" x14ac:dyDescent="0.35">
      <c r="A118" s="15"/>
      <c r="B118" s="17" t="s">
        <v>1685</v>
      </c>
      <c r="C118" s="17" t="s">
        <v>1686</v>
      </c>
      <c r="D118" s="17" t="s">
        <v>1694</v>
      </c>
      <c r="E118" s="17" t="s">
        <v>1695</v>
      </c>
      <c r="F118" s="17" t="s">
        <v>1693</v>
      </c>
      <c r="G118" s="17" t="s">
        <v>1687</v>
      </c>
      <c r="H118" s="17" t="s">
        <v>1688</v>
      </c>
      <c r="I118" s="17" t="s">
        <v>1689</v>
      </c>
      <c r="J118" s="17" t="s">
        <v>1690</v>
      </c>
      <c r="K118" s="17" t="s">
        <v>1691</v>
      </c>
      <c r="L118" s="17" t="s">
        <v>1692</v>
      </c>
      <c r="M118" s="17" t="s">
        <v>1642</v>
      </c>
      <c r="N118" s="17" t="s">
        <v>1607</v>
      </c>
      <c r="O118" s="15"/>
      <c r="P118" s="31"/>
      <c r="Q118" s="31"/>
    </row>
    <row r="119" spans="1:18" x14ac:dyDescent="0.3">
      <c r="A119" s="15"/>
      <c r="B119" s="32">
        <f>COUNTIF('KGO_Cleaned Data'!FE:FE,"1")</f>
        <v>0</v>
      </c>
      <c r="C119" s="32">
        <f>COUNTIF('KGO_Cleaned Data'!FF:FF,"1")</f>
        <v>2</v>
      </c>
      <c r="D119" s="32">
        <f>COUNTIF('KGO_Cleaned Data'!FG:FG,"1")</f>
        <v>0</v>
      </c>
      <c r="E119" s="32">
        <f>COUNTIF('KGO_Cleaned Data'!FH:FH,"1")</f>
        <v>0</v>
      </c>
      <c r="F119" s="32">
        <f>COUNTIF('KGO_Cleaned Data'!FI:FI,"1")</f>
        <v>1</v>
      </c>
      <c r="G119" s="32">
        <f>COUNTIF('KGO_Cleaned Data'!FJ:FJ,"1")</f>
        <v>1</v>
      </c>
      <c r="H119" s="32">
        <f>COUNTIF('KGO_Cleaned Data'!FK:FK,"1")</f>
        <v>1</v>
      </c>
      <c r="I119" s="32">
        <f>COUNTIF('KGO_Cleaned Data'!FL:FL,"1")</f>
        <v>0</v>
      </c>
      <c r="J119" s="32">
        <f>COUNTIF('KGO_Cleaned Data'!FM:FM,"1")</f>
        <v>0</v>
      </c>
      <c r="K119" s="32">
        <f>COUNTIF('KGO_Cleaned Data'!FN:FN,"1")</f>
        <v>0</v>
      </c>
      <c r="L119" s="32">
        <f>COUNTIF('KGO_Cleaned Data'!FO:FO,"1")</f>
        <v>1</v>
      </c>
      <c r="M119" s="32">
        <f>COUNTIF('KGO_Cleaned Data'!FP:FP,"1")</f>
        <v>0</v>
      </c>
      <c r="N119" s="32">
        <f>COUNTIF('KGO_Cleaned Data'!FQ:FQ,"1")</f>
        <v>0</v>
      </c>
      <c r="O119" s="15"/>
      <c r="P119" s="15"/>
      <c r="Q119" s="15"/>
      <c r="R119" s="15"/>
    </row>
    <row r="120" spans="1:18" x14ac:dyDescent="0.3">
      <c r="A120" s="15"/>
      <c r="B120" s="15"/>
      <c r="C120" s="15"/>
      <c r="D120" s="15"/>
      <c r="E120" s="15"/>
      <c r="F120" s="15"/>
      <c r="G120" s="15"/>
      <c r="H120" s="15"/>
      <c r="I120" s="15"/>
      <c r="J120" s="15"/>
      <c r="K120" s="15"/>
      <c r="L120" s="15"/>
      <c r="M120" s="15"/>
      <c r="N120" s="15"/>
      <c r="O120" s="15"/>
      <c r="P120" s="15"/>
      <c r="Q120" s="15"/>
      <c r="R120" s="15"/>
    </row>
    <row r="121" spans="1:18" x14ac:dyDescent="0.3">
      <c r="A121" s="15"/>
      <c r="B121" s="24" t="s">
        <v>2215</v>
      </c>
      <c r="C121" s="15"/>
      <c r="D121" s="15"/>
      <c r="E121" s="15"/>
      <c r="F121" s="15"/>
      <c r="G121" s="15"/>
      <c r="H121" s="15"/>
      <c r="I121" s="15"/>
      <c r="J121" s="15"/>
      <c r="K121" s="15"/>
      <c r="L121" s="15"/>
      <c r="M121" s="15"/>
      <c r="N121" s="15"/>
      <c r="O121" s="15"/>
      <c r="P121" s="15"/>
      <c r="Q121" s="15"/>
      <c r="R121" s="15"/>
    </row>
    <row r="122" spans="1:18" x14ac:dyDescent="0.3">
      <c r="A122" s="15"/>
      <c r="B122" s="17" t="s">
        <v>1612</v>
      </c>
      <c r="C122" s="17" t="s">
        <v>1611</v>
      </c>
      <c r="D122" s="15"/>
      <c r="E122" s="15"/>
      <c r="F122" s="15"/>
      <c r="G122" s="15"/>
      <c r="H122" s="15"/>
      <c r="I122" s="15"/>
      <c r="J122" s="15"/>
      <c r="K122" s="15"/>
      <c r="L122" s="15"/>
      <c r="M122" s="15"/>
      <c r="N122" s="15"/>
      <c r="O122" s="15"/>
      <c r="P122" s="15"/>
      <c r="Q122" s="15"/>
      <c r="R122" s="15"/>
    </row>
    <row r="123" spans="1:18" x14ac:dyDescent="0.3">
      <c r="A123" s="15"/>
      <c r="B123" s="8">
        <f>COUNTIF('KGO_Cleaned Data'!FS:FS,"OUI")</f>
        <v>1</v>
      </c>
      <c r="C123" s="8">
        <f>COUNTIF('KGO_Cleaned Data'!FS:FS,"non")</f>
        <v>2</v>
      </c>
      <c r="D123" s="15"/>
      <c r="E123" s="15"/>
      <c r="F123" s="15"/>
      <c r="G123" s="15"/>
      <c r="H123" s="15"/>
      <c r="I123" s="15"/>
      <c r="J123" s="15"/>
      <c r="K123" s="15"/>
      <c r="L123" s="15"/>
      <c r="M123" s="15"/>
      <c r="N123" s="15"/>
      <c r="O123" s="15"/>
      <c r="P123" s="15"/>
      <c r="Q123" s="15"/>
      <c r="R123" s="15"/>
    </row>
    <row r="124" spans="1:18" x14ac:dyDescent="0.3">
      <c r="A124" s="15"/>
      <c r="B124" s="12">
        <f>(B123/$B$109)</f>
        <v>0.33333333333333331</v>
      </c>
      <c r="C124" s="12">
        <f>(C123/$B$109)</f>
        <v>0.66666666666666663</v>
      </c>
      <c r="D124" s="15"/>
      <c r="E124" s="15"/>
      <c r="F124" s="15"/>
      <c r="G124" s="15"/>
      <c r="H124" s="15"/>
      <c r="I124" s="15"/>
      <c r="J124" s="15"/>
      <c r="K124" s="15"/>
      <c r="L124" s="15"/>
      <c r="M124" s="15"/>
      <c r="N124" s="15"/>
      <c r="O124" s="15"/>
      <c r="P124" s="15"/>
      <c r="Q124" s="15"/>
      <c r="R124" s="15"/>
    </row>
    <row r="125" spans="1:18" x14ac:dyDescent="0.3">
      <c r="A125" s="15"/>
      <c r="B125" s="15"/>
      <c r="C125" s="15"/>
      <c r="D125" s="15"/>
      <c r="E125" s="15"/>
      <c r="F125" s="15"/>
      <c r="G125" s="15"/>
      <c r="H125" s="15"/>
      <c r="I125" s="15"/>
      <c r="J125" s="15"/>
      <c r="K125" s="15"/>
      <c r="L125" s="15"/>
      <c r="M125" s="15"/>
      <c r="N125" s="15"/>
      <c r="O125" s="15"/>
      <c r="P125" s="15"/>
      <c r="Q125" s="15"/>
      <c r="R125" s="15"/>
    </row>
    <row r="126" spans="1:18" x14ac:dyDescent="0.3">
      <c r="A126" s="15"/>
      <c r="B126" s="15"/>
      <c r="C126" s="24" t="s">
        <v>1696</v>
      </c>
      <c r="D126" s="15"/>
      <c r="E126" s="15"/>
      <c r="F126" s="15"/>
      <c r="G126" s="15"/>
      <c r="H126" s="15"/>
      <c r="I126" s="15"/>
      <c r="J126" s="15"/>
      <c r="K126" s="15"/>
      <c r="L126" s="15"/>
      <c r="M126" s="15"/>
      <c r="N126" s="15"/>
      <c r="O126" s="15"/>
      <c r="P126" s="15"/>
      <c r="Q126" s="15"/>
      <c r="R126" s="15"/>
    </row>
    <row r="127" spans="1:18" x14ac:dyDescent="0.3">
      <c r="A127" s="15"/>
      <c r="B127" s="15"/>
      <c r="C127" s="17" t="s">
        <v>1697</v>
      </c>
      <c r="D127" s="17" t="s">
        <v>1698</v>
      </c>
      <c r="E127" s="17" t="s">
        <v>1699</v>
      </c>
      <c r="F127" s="17" t="s">
        <v>1700</v>
      </c>
      <c r="G127" s="17" t="s">
        <v>1607</v>
      </c>
      <c r="H127" s="15"/>
      <c r="I127" s="15"/>
      <c r="J127" s="15"/>
      <c r="K127" s="15"/>
      <c r="L127" s="15"/>
      <c r="M127" s="15"/>
      <c r="N127" s="15"/>
      <c r="O127" s="15"/>
      <c r="P127" s="15"/>
      <c r="Q127" s="15"/>
      <c r="R127" s="15"/>
    </row>
    <row r="128" spans="1:18" x14ac:dyDescent="0.3">
      <c r="A128" s="15"/>
      <c r="B128" s="15"/>
      <c r="C128" s="8">
        <f>COUNTIF('KGO_Cleaned Data'!FU:FU,"1")</f>
        <v>1</v>
      </c>
      <c r="D128" s="8">
        <f>COUNTIF('KGO_Cleaned Data'!FV:FV,"1")</f>
        <v>1</v>
      </c>
      <c r="E128" s="8">
        <f>COUNTIF('KGO_Cleaned Data'!FW:FW,"1")</f>
        <v>1</v>
      </c>
      <c r="F128" s="8">
        <f>COUNTIF('KGO_Cleaned Data'!FX:FX,"1")</f>
        <v>0</v>
      </c>
      <c r="G128" s="8">
        <f>COUNTIF('KGO_Cleaned Data'!FY:FY,"1")</f>
        <v>0</v>
      </c>
      <c r="H128" s="15"/>
      <c r="I128" s="15"/>
      <c r="J128" s="15"/>
      <c r="K128" s="15"/>
      <c r="L128" s="15"/>
      <c r="M128" s="15"/>
      <c r="N128" s="15"/>
      <c r="O128" s="15"/>
      <c r="P128" s="15"/>
      <c r="Q128" s="15"/>
      <c r="R128" s="15"/>
    </row>
    <row r="129" spans="1:18" x14ac:dyDescent="0.3">
      <c r="A129" s="15"/>
      <c r="B129" s="15"/>
      <c r="C129" s="15"/>
      <c r="D129" s="15"/>
      <c r="E129" s="15"/>
      <c r="F129" s="15"/>
      <c r="G129" s="15"/>
      <c r="H129" s="15"/>
      <c r="I129" s="15"/>
      <c r="J129" s="15"/>
      <c r="K129" s="15"/>
      <c r="L129" s="15"/>
      <c r="M129" s="15"/>
      <c r="N129" s="15"/>
      <c r="O129" s="15"/>
      <c r="P129" s="15"/>
      <c r="Q129" s="15"/>
      <c r="R129" s="15"/>
    </row>
    <row r="130" spans="1:18" x14ac:dyDescent="0.3">
      <c r="A130" s="15"/>
      <c r="B130" s="15"/>
      <c r="C130" s="15"/>
      <c r="D130" s="15"/>
      <c r="E130" s="15"/>
      <c r="F130" s="15"/>
      <c r="G130" s="15"/>
      <c r="H130" s="15"/>
      <c r="I130" s="15"/>
      <c r="J130" s="15"/>
      <c r="K130" s="15"/>
      <c r="L130" s="15"/>
      <c r="M130" s="15"/>
      <c r="N130" s="15"/>
      <c r="O130" s="15"/>
      <c r="P130" s="15"/>
      <c r="Q130" s="15"/>
      <c r="R130" s="15"/>
    </row>
    <row r="131" spans="1:18" ht="15.5" x14ac:dyDescent="0.35">
      <c r="A131" s="14" t="s">
        <v>1736</v>
      </c>
      <c r="B131" s="15"/>
      <c r="C131" s="15"/>
      <c r="D131" s="15"/>
      <c r="E131" s="15"/>
      <c r="F131" s="15"/>
      <c r="G131" s="15"/>
      <c r="H131" s="15"/>
      <c r="I131" s="15"/>
      <c r="J131" s="15"/>
      <c r="K131" s="15"/>
      <c r="L131" s="15"/>
      <c r="M131" s="15"/>
      <c r="N131" s="15"/>
      <c r="O131" s="15"/>
      <c r="P131" s="15"/>
      <c r="Q131" s="15"/>
      <c r="R131" s="15"/>
    </row>
    <row r="132" spans="1:18" x14ac:dyDescent="0.3">
      <c r="A132" s="15"/>
      <c r="B132" s="15"/>
      <c r="C132" s="15"/>
      <c r="D132" s="15"/>
      <c r="E132" s="15"/>
      <c r="F132" s="15"/>
      <c r="G132" s="15"/>
      <c r="H132" s="15"/>
      <c r="I132" s="15"/>
      <c r="J132" s="15"/>
      <c r="K132" s="15"/>
      <c r="L132" s="15"/>
      <c r="M132" s="15"/>
      <c r="N132" s="15"/>
      <c r="O132" s="15"/>
      <c r="P132" s="15"/>
      <c r="Q132" s="15"/>
      <c r="R132" s="15"/>
    </row>
    <row r="133" spans="1:18" ht="112" x14ac:dyDescent="0.3">
      <c r="A133" s="13" t="s">
        <v>1685</v>
      </c>
      <c r="B133" s="13" t="s">
        <v>1686</v>
      </c>
      <c r="C133" s="13" t="s">
        <v>1694</v>
      </c>
      <c r="D133" s="13" t="s">
        <v>1695</v>
      </c>
      <c r="E133" s="13" t="s">
        <v>1693</v>
      </c>
      <c r="F133" s="13" t="s">
        <v>1687</v>
      </c>
      <c r="G133" s="13" t="s">
        <v>1688</v>
      </c>
      <c r="H133" s="13" t="s">
        <v>1689</v>
      </c>
      <c r="I133" s="13" t="s">
        <v>1690</v>
      </c>
      <c r="J133" s="13" t="s">
        <v>1691</v>
      </c>
      <c r="K133" s="13" t="s">
        <v>1692</v>
      </c>
      <c r="L133" s="13" t="s">
        <v>1642</v>
      </c>
      <c r="M133" s="13" t="s">
        <v>1607</v>
      </c>
      <c r="N133" s="15"/>
      <c r="O133" s="15"/>
      <c r="P133" s="15"/>
      <c r="Q133" s="15"/>
      <c r="R133" s="15"/>
    </row>
    <row r="134" spans="1:18" x14ac:dyDescent="0.3">
      <c r="A134" s="32">
        <f>COUNTIF('KGO_Cleaned Data'!GB:GB,"1")</f>
        <v>1</v>
      </c>
      <c r="B134" s="32">
        <f>COUNTIF('KGO_Cleaned Data'!GC:GC,"1")</f>
        <v>8</v>
      </c>
      <c r="C134" s="32">
        <f>COUNTIF('KGO_Cleaned Data'!GD:GD,"1")</f>
        <v>9</v>
      </c>
      <c r="D134" s="32">
        <f>COUNTIF('KGO_Cleaned Data'!GE:GE,"1")</f>
        <v>1</v>
      </c>
      <c r="E134" s="32">
        <f>COUNTIF('KGO_Cleaned Data'!GF:GF,"1")</f>
        <v>6</v>
      </c>
      <c r="F134" s="32">
        <f>COUNTIF('KGO_Cleaned Data'!GG:GG,"1")</f>
        <v>4</v>
      </c>
      <c r="G134" s="32">
        <f>COUNTIF('KGO_Cleaned Data'!GH:GH,"1")</f>
        <v>10</v>
      </c>
      <c r="H134" s="32">
        <f>COUNTIF('KGO_Cleaned Data'!GI:GI,"1")</f>
        <v>1</v>
      </c>
      <c r="I134" s="32">
        <f>COUNTIF('KGO_Cleaned Data'!GJ:GJ,"1")</f>
        <v>1</v>
      </c>
      <c r="J134" s="32">
        <f>COUNTIF('KGO_Cleaned Data'!GK:GK,"1")</f>
        <v>2</v>
      </c>
      <c r="K134" s="32">
        <f>COUNTIF('KGO_Cleaned Data'!GL:GL,"1")</f>
        <v>8</v>
      </c>
      <c r="L134" s="32">
        <f>COUNTIF('KGO_Cleaned Data'!GM:GM,"1")</f>
        <v>0</v>
      </c>
      <c r="M134" s="32">
        <f>COUNTIF('KGO_Cleaned Data'!GN:GN,"1")</f>
        <v>1</v>
      </c>
      <c r="N134" s="15"/>
      <c r="O134" s="15"/>
      <c r="P134" s="15"/>
      <c r="Q134" s="15"/>
      <c r="R134" s="15"/>
    </row>
    <row r="135" spans="1:18" x14ac:dyDescent="0.3">
      <c r="A135" s="15"/>
      <c r="B135" s="15"/>
      <c r="C135" s="15"/>
      <c r="D135" s="15"/>
      <c r="E135" s="15"/>
      <c r="F135" s="15"/>
      <c r="G135" s="15"/>
      <c r="H135" s="15"/>
      <c r="I135" s="15"/>
      <c r="J135" s="15"/>
      <c r="K135" s="15"/>
      <c r="L135" s="15"/>
      <c r="M135" s="15"/>
      <c r="N135" s="15"/>
      <c r="O135" s="15"/>
      <c r="P135" s="15"/>
      <c r="Q135" s="15"/>
      <c r="R135" s="15"/>
    </row>
    <row r="136" spans="1:18" x14ac:dyDescent="0.3">
      <c r="A136" s="15"/>
      <c r="B136" s="15"/>
      <c r="C136" s="15"/>
      <c r="D136" s="15"/>
      <c r="E136" s="15"/>
      <c r="F136" s="15"/>
      <c r="G136" s="15"/>
      <c r="H136" s="15"/>
      <c r="I136" s="15"/>
      <c r="J136" s="15"/>
      <c r="K136" s="15"/>
      <c r="L136" s="15"/>
      <c r="M136" s="15"/>
      <c r="N136" s="15"/>
      <c r="O136" s="15"/>
      <c r="P136" s="15"/>
      <c r="Q136" s="15"/>
      <c r="R136" s="15"/>
    </row>
    <row r="137" spans="1:18" x14ac:dyDescent="0.3">
      <c r="A137" s="15"/>
      <c r="B137" s="15"/>
      <c r="C137" s="15"/>
      <c r="D137" s="15"/>
      <c r="E137" s="15"/>
      <c r="F137" s="15"/>
      <c r="G137" s="15"/>
      <c r="H137" s="15"/>
      <c r="I137" s="15"/>
      <c r="J137" s="15"/>
      <c r="K137" s="15"/>
      <c r="L137" s="15"/>
      <c r="M137" s="15"/>
      <c r="N137" s="15"/>
      <c r="O137" s="15"/>
      <c r="P137" s="15"/>
      <c r="Q137" s="15"/>
      <c r="R137" s="15"/>
    </row>
    <row r="138" spans="1:18" x14ac:dyDescent="0.3">
      <c r="A138" s="15"/>
      <c r="B138" s="15"/>
      <c r="C138" s="15"/>
      <c r="D138" s="15"/>
      <c r="E138" s="15"/>
      <c r="F138" s="15"/>
      <c r="G138" s="15"/>
      <c r="H138" s="15"/>
      <c r="I138" s="15"/>
      <c r="J138" s="15"/>
      <c r="K138" s="15"/>
      <c r="L138" s="15"/>
      <c r="M138" s="15"/>
      <c r="N138" s="15"/>
      <c r="O138" s="15"/>
      <c r="P138" s="15"/>
      <c r="Q138" s="15"/>
      <c r="R138" s="15"/>
    </row>
    <row r="139" spans="1:18" x14ac:dyDescent="0.3">
      <c r="A139" s="15"/>
      <c r="B139" s="15"/>
      <c r="C139" s="15"/>
      <c r="D139" s="15"/>
      <c r="E139" s="15"/>
      <c r="F139" s="15"/>
      <c r="G139" s="15"/>
      <c r="H139" s="15"/>
      <c r="I139" s="15"/>
      <c r="J139" s="15"/>
      <c r="K139" s="15"/>
      <c r="L139" s="15"/>
      <c r="M139" s="15"/>
      <c r="N139" s="15"/>
      <c r="O139" s="15"/>
      <c r="P139" s="15"/>
      <c r="Q139" s="15"/>
      <c r="R139" s="15"/>
    </row>
    <row r="140" spans="1:18" x14ac:dyDescent="0.3">
      <c r="A140" s="15"/>
      <c r="B140" s="15"/>
      <c r="C140" s="15"/>
      <c r="D140" s="15"/>
      <c r="E140" s="15"/>
      <c r="F140" s="15"/>
      <c r="G140" s="15"/>
      <c r="H140" s="15"/>
      <c r="I140" s="15"/>
      <c r="J140" s="15"/>
      <c r="K140" s="15"/>
      <c r="L140" s="15"/>
      <c r="M140" s="15"/>
      <c r="N140" s="15"/>
      <c r="O140" s="15"/>
      <c r="P140" s="15"/>
      <c r="Q140" s="15"/>
      <c r="R140" s="15"/>
    </row>
    <row r="141" spans="1:18" x14ac:dyDescent="0.3">
      <c r="A141" s="15"/>
      <c r="B141" s="15"/>
      <c r="C141" s="15"/>
      <c r="D141" s="15"/>
      <c r="E141" s="15"/>
      <c r="F141" s="15"/>
      <c r="G141" s="15"/>
      <c r="H141" s="15"/>
      <c r="I141" s="15"/>
      <c r="J141" s="15"/>
      <c r="K141" s="15"/>
      <c r="L141" s="15"/>
      <c r="M141" s="15"/>
      <c r="N141" s="15"/>
      <c r="O141" s="15"/>
      <c r="P141" s="15"/>
      <c r="Q141" s="15"/>
      <c r="R141" s="15"/>
    </row>
    <row r="142" spans="1:18" x14ac:dyDescent="0.3">
      <c r="A142" s="15"/>
      <c r="B142" s="15"/>
      <c r="C142" s="15"/>
      <c r="D142" s="15"/>
      <c r="E142" s="15"/>
      <c r="F142" s="15"/>
      <c r="G142" s="15"/>
      <c r="H142" s="15"/>
      <c r="I142" s="15"/>
      <c r="J142" s="15"/>
      <c r="K142" s="15"/>
      <c r="L142" s="15"/>
      <c r="M142" s="15"/>
      <c r="N142" s="15"/>
      <c r="O142" s="15"/>
      <c r="P142" s="15"/>
      <c r="Q142" s="15"/>
      <c r="R142" s="15"/>
    </row>
    <row r="143" spans="1:18" x14ac:dyDescent="0.3">
      <c r="A143" s="15"/>
      <c r="B143" s="15"/>
      <c r="C143" s="15"/>
      <c r="D143" s="15"/>
      <c r="E143" s="15"/>
      <c r="F143" s="15"/>
      <c r="G143" s="15"/>
      <c r="H143" s="15"/>
      <c r="I143" s="15"/>
      <c r="J143" s="15"/>
      <c r="K143" s="15"/>
      <c r="L143" s="15"/>
      <c r="M143" s="15"/>
      <c r="N143" s="15"/>
      <c r="O143" s="15"/>
      <c r="P143" s="15"/>
      <c r="Q143" s="15"/>
      <c r="R143" s="15"/>
    </row>
    <row r="144" spans="1:18" x14ac:dyDescent="0.3">
      <c r="A144" s="15"/>
      <c r="B144" s="15"/>
      <c r="C144" s="15"/>
      <c r="D144" s="15"/>
      <c r="E144" s="15"/>
      <c r="F144" s="15"/>
      <c r="G144" s="15"/>
      <c r="H144" s="15"/>
      <c r="I144" s="15"/>
      <c r="J144" s="15"/>
      <c r="K144" s="15"/>
      <c r="L144" s="15"/>
      <c r="M144" s="15"/>
      <c r="N144" s="15"/>
      <c r="O144" s="15"/>
      <c r="P144" s="15"/>
      <c r="Q144" s="15"/>
      <c r="R144" s="15"/>
    </row>
    <row r="145" spans="1:18" x14ac:dyDescent="0.3">
      <c r="A145" s="15"/>
      <c r="B145" s="15"/>
      <c r="C145" s="15"/>
      <c r="D145" s="15"/>
      <c r="E145" s="15"/>
      <c r="F145" s="15"/>
      <c r="G145" s="15"/>
      <c r="H145" s="15"/>
      <c r="I145" s="15"/>
      <c r="J145" s="15"/>
      <c r="K145" s="15"/>
      <c r="L145" s="15"/>
      <c r="M145" s="15"/>
      <c r="N145" s="15"/>
      <c r="O145" s="15"/>
      <c r="P145" s="15"/>
      <c r="Q145" s="15"/>
      <c r="R145" s="15"/>
    </row>
    <row r="146" spans="1:18" x14ac:dyDescent="0.3">
      <c r="A146" s="15"/>
      <c r="B146" s="15"/>
      <c r="C146" s="15"/>
      <c r="D146" s="15"/>
      <c r="E146" s="15"/>
      <c r="F146" s="15"/>
      <c r="G146" s="15"/>
      <c r="H146" s="15"/>
      <c r="I146" s="15"/>
      <c r="J146" s="15"/>
      <c r="K146" s="15"/>
      <c r="L146" s="15"/>
      <c r="M146" s="15"/>
      <c r="N146" s="15"/>
      <c r="O146" s="15"/>
      <c r="P146" s="15"/>
      <c r="Q146" s="15"/>
      <c r="R146" s="15"/>
    </row>
    <row r="147" spans="1:18" x14ac:dyDescent="0.3">
      <c r="A147" s="15"/>
      <c r="B147" s="15"/>
      <c r="C147" s="15"/>
      <c r="D147" s="15"/>
      <c r="E147" s="15"/>
      <c r="F147" s="15"/>
      <c r="G147" s="15"/>
      <c r="H147" s="15"/>
      <c r="I147" s="15"/>
      <c r="J147" s="15"/>
      <c r="K147" s="15"/>
      <c r="L147" s="15"/>
      <c r="M147" s="15"/>
      <c r="N147" s="15"/>
      <c r="O147" s="15"/>
      <c r="P147" s="15"/>
      <c r="Q147" s="15"/>
      <c r="R147" s="15"/>
    </row>
    <row r="148" spans="1:18" x14ac:dyDescent="0.3">
      <c r="A148" s="15"/>
      <c r="B148" s="15"/>
      <c r="C148" s="15"/>
      <c r="D148" s="15"/>
      <c r="E148" s="15"/>
      <c r="F148" s="15"/>
      <c r="G148" s="15"/>
      <c r="H148" s="15"/>
      <c r="I148" s="15"/>
      <c r="J148" s="15"/>
      <c r="K148" s="15"/>
      <c r="L148" s="15"/>
      <c r="M148" s="15"/>
      <c r="N148" s="15"/>
      <c r="O148" s="15"/>
      <c r="P148" s="15"/>
      <c r="Q148" s="15"/>
      <c r="R148" s="15"/>
    </row>
    <row r="149" spans="1:18" x14ac:dyDescent="0.3">
      <c r="A149" s="15"/>
      <c r="B149" s="15"/>
      <c r="C149" s="15"/>
      <c r="D149" s="15"/>
      <c r="E149" s="15"/>
      <c r="F149" s="15"/>
      <c r="G149" s="15"/>
      <c r="H149" s="15"/>
      <c r="I149" s="15"/>
      <c r="J149" s="15"/>
      <c r="K149" s="15"/>
      <c r="L149" s="15"/>
      <c r="M149" s="15"/>
      <c r="N149" s="15"/>
      <c r="O149" s="15"/>
      <c r="P149" s="15"/>
      <c r="Q149" s="15"/>
      <c r="R149" s="15"/>
    </row>
    <row r="150" spans="1:18" x14ac:dyDescent="0.3">
      <c r="A150" s="15"/>
      <c r="B150" s="15"/>
      <c r="C150" s="15"/>
      <c r="D150" s="15"/>
      <c r="E150" s="15"/>
      <c r="F150" s="15"/>
      <c r="G150" s="15"/>
      <c r="H150" s="15"/>
      <c r="I150" s="15"/>
      <c r="J150" s="15"/>
      <c r="K150" s="15"/>
      <c r="L150" s="15"/>
      <c r="M150" s="15"/>
      <c r="N150" s="15"/>
      <c r="O150" s="15"/>
      <c r="P150" s="15"/>
      <c r="Q150" s="15"/>
      <c r="R150" s="15"/>
    </row>
    <row r="151" spans="1:18" x14ac:dyDescent="0.3">
      <c r="A151" s="15"/>
      <c r="B151" s="15"/>
      <c r="C151" s="15"/>
      <c r="D151" s="15"/>
      <c r="E151" s="15"/>
      <c r="F151" s="15"/>
      <c r="G151" s="15"/>
      <c r="H151" s="15"/>
      <c r="I151" s="15"/>
      <c r="J151" s="15"/>
      <c r="K151" s="15"/>
      <c r="L151" s="15"/>
      <c r="M151" s="15"/>
      <c r="N151" s="15"/>
      <c r="O151" s="15"/>
      <c r="P151" s="15"/>
      <c r="Q151" s="15"/>
      <c r="R151" s="15"/>
    </row>
    <row r="152" spans="1:18" x14ac:dyDescent="0.3">
      <c r="A152" s="15"/>
      <c r="B152" s="15"/>
      <c r="C152" s="15"/>
      <c r="D152" s="15"/>
      <c r="E152" s="15"/>
      <c r="F152" s="15"/>
      <c r="G152" s="15"/>
      <c r="H152" s="15"/>
      <c r="I152" s="15"/>
      <c r="J152" s="15"/>
      <c r="K152" s="15"/>
      <c r="L152" s="15"/>
      <c r="M152" s="15"/>
      <c r="N152" s="15"/>
      <c r="O152" s="15"/>
      <c r="P152" s="15"/>
      <c r="Q152" s="15"/>
      <c r="R152" s="15"/>
    </row>
    <row r="153" spans="1:18" x14ac:dyDescent="0.3">
      <c r="A153" s="15"/>
      <c r="B153" s="15"/>
      <c r="C153" s="15"/>
      <c r="D153" s="15"/>
      <c r="E153" s="15"/>
      <c r="F153" s="15"/>
      <c r="G153" s="15"/>
      <c r="H153" s="15"/>
      <c r="I153" s="15"/>
      <c r="J153" s="15"/>
      <c r="K153" s="15"/>
      <c r="L153" s="15"/>
      <c r="M153" s="15"/>
      <c r="N153" s="15"/>
      <c r="O153" s="15"/>
      <c r="P153" s="15"/>
      <c r="Q153" s="15"/>
      <c r="R153" s="15"/>
    </row>
    <row r="154" spans="1:18" x14ac:dyDescent="0.3">
      <c r="A154" s="15"/>
      <c r="B154" s="15"/>
      <c r="C154" s="15"/>
      <c r="D154" s="15"/>
      <c r="E154" s="15"/>
      <c r="F154" s="15"/>
      <c r="G154" s="15"/>
      <c r="H154" s="15"/>
      <c r="I154" s="15"/>
      <c r="J154" s="15"/>
      <c r="K154" s="15"/>
      <c r="L154" s="15"/>
      <c r="M154" s="15"/>
      <c r="N154" s="15"/>
      <c r="O154" s="15"/>
      <c r="P154" s="15"/>
      <c r="Q154" s="15"/>
      <c r="R154" s="15"/>
    </row>
    <row r="155" spans="1:18" x14ac:dyDescent="0.3">
      <c r="A155" s="15"/>
      <c r="B155" s="15"/>
      <c r="C155" s="15"/>
      <c r="D155" s="15"/>
      <c r="E155" s="15"/>
      <c r="F155" s="15"/>
      <c r="G155" s="15"/>
      <c r="H155" s="15"/>
      <c r="I155" s="15"/>
      <c r="J155" s="15"/>
      <c r="K155" s="15"/>
      <c r="L155" s="15"/>
      <c r="M155" s="15"/>
      <c r="N155" s="15"/>
      <c r="O155" s="15"/>
      <c r="P155" s="15"/>
      <c r="Q155" s="15"/>
      <c r="R155" s="15"/>
    </row>
    <row r="156" spans="1:18" x14ac:dyDescent="0.3">
      <c r="A156" s="15"/>
      <c r="B156" s="15"/>
      <c r="C156" s="15"/>
      <c r="D156" s="15"/>
      <c r="E156" s="15"/>
      <c r="F156" s="15"/>
      <c r="G156" s="15"/>
      <c r="H156" s="15"/>
      <c r="I156" s="15"/>
      <c r="J156" s="15"/>
      <c r="K156" s="15"/>
      <c r="L156" s="15"/>
      <c r="M156" s="15"/>
      <c r="N156" s="15"/>
      <c r="O156" s="15"/>
      <c r="P156" s="15"/>
      <c r="Q156" s="15"/>
      <c r="R156" s="15"/>
    </row>
    <row r="157" spans="1:18" x14ac:dyDescent="0.3">
      <c r="A157" s="15"/>
      <c r="B157" s="15"/>
      <c r="C157" s="15"/>
      <c r="D157" s="15"/>
      <c r="E157" s="15"/>
      <c r="F157" s="15"/>
      <c r="G157" s="15"/>
      <c r="H157" s="15"/>
      <c r="I157" s="15"/>
      <c r="J157" s="15"/>
      <c r="K157" s="15"/>
      <c r="L157" s="15"/>
      <c r="M157" s="15"/>
      <c r="N157" s="15"/>
      <c r="O157" s="15"/>
      <c r="P157" s="15"/>
      <c r="Q157" s="15"/>
      <c r="R157" s="15"/>
    </row>
    <row r="158" spans="1:18" x14ac:dyDescent="0.3">
      <c r="A158" s="15"/>
      <c r="B158" s="15"/>
      <c r="C158" s="15"/>
      <c r="D158" s="15"/>
      <c r="E158" s="15"/>
      <c r="F158" s="15"/>
      <c r="G158" s="15"/>
      <c r="H158" s="15"/>
      <c r="I158" s="15"/>
      <c r="J158" s="15"/>
      <c r="K158" s="15"/>
      <c r="L158" s="15"/>
      <c r="M158" s="15"/>
      <c r="N158" s="15"/>
      <c r="O158" s="15"/>
      <c r="P158" s="15"/>
      <c r="Q158" s="15"/>
      <c r="R158" s="15"/>
    </row>
    <row r="159" spans="1:18" x14ac:dyDescent="0.3">
      <c r="A159" s="15"/>
      <c r="B159" s="15"/>
      <c r="C159" s="15"/>
      <c r="D159" s="15"/>
      <c r="E159" s="15"/>
      <c r="F159" s="15"/>
      <c r="G159" s="15"/>
      <c r="H159" s="15"/>
      <c r="I159" s="15"/>
      <c r="J159" s="15"/>
      <c r="K159" s="15"/>
      <c r="L159" s="15"/>
      <c r="M159" s="15"/>
      <c r="N159" s="15"/>
      <c r="O159" s="15"/>
      <c r="P159" s="15"/>
      <c r="Q159" s="15"/>
      <c r="R159" s="15"/>
    </row>
    <row r="160" spans="1:18" x14ac:dyDescent="0.3">
      <c r="A160" s="15"/>
      <c r="B160" s="15"/>
      <c r="C160" s="15"/>
      <c r="D160" s="15"/>
      <c r="E160" s="15"/>
      <c r="F160" s="15"/>
      <c r="G160" s="15"/>
      <c r="H160" s="15"/>
      <c r="I160" s="15"/>
      <c r="J160" s="15"/>
      <c r="K160" s="15"/>
      <c r="L160" s="15"/>
      <c r="M160" s="15"/>
      <c r="N160" s="15"/>
      <c r="O160" s="15"/>
      <c r="P160" s="15"/>
      <c r="Q160" s="15"/>
      <c r="R160" s="15"/>
    </row>
    <row r="161" spans="1:18" x14ac:dyDescent="0.3">
      <c r="A161" s="15"/>
      <c r="B161" s="15"/>
      <c r="C161" s="15"/>
      <c r="D161" s="15"/>
      <c r="E161" s="15"/>
      <c r="F161" s="15"/>
      <c r="G161" s="15"/>
      <c r="H161" s="15"/>
      <c r="I161" s="15"/>
      <c r="J161" s="15"/>
      <c r="K161" s="15"/>
      <c r="L161" s="15"/>
      <c r="M161" s="15"/>
      <c r="N161" s="15"/>
      <c r="O161" s="15"/>
      <c r="P161" s="15"/>
      <c r="Q161" s="15"/>
      <c r="R161" s="15"/>
    </row>
    <row r="162" spans="1:18" x14ac:dyDescent="0.3">
      <c r="A162" s="15"/>
      <c r="B162" s="15"/>
      <c r="C162" s="15"/>
      <c r="D162" s="15"/>
      <c r="E162" s="15"/>
      <c r="F162" s="15"/>
      <c r="G162" s="15"/>
      <c r="H162" s="15"/>
      <c r="I162" s="15"/>
      <c r="J162" s="15"/>
      <c r="K162" s="15"/>
      <c r="L162" s="15"/>
      <c r="M162" s="15"/>
      <c r="N162" s="15"/>
      <c r="O162" s="15"/>
      <c r="P162" s="15"/>
      <c r="Q162" s="15"/>
      <c r="R162" s="15"/>
    </row>
    <row r="163" spans="1:18" x14ac:dyDescent="0.3">
      <c r="A163" s="15"/>
      <c r="B163" s="15"/>
      <c r="C163" s="15"/>
      <c r="D163" s="15"/>
      <c r="E163" s="15"/>
      <c r="F163" s="15"/>
      <c r="G163" s="15"/>
      <c r="H163" s="15"/>
      <c r="I163" s="15"/>
      <c r="J163" s="15"/>
      <c r="K163" s="15"/>
      <c r="L163" s="15"/>
      <c r="M163" s="15"/>
      <c r="N163" s="15"/>
      <c r="O163" s="15"/>
      <c r="P163" s="15"/>
      <c r="Q163" s="15"/>
      <c r="R163" s="15"/>
    </row>
    <row r="164" spans="1:18" x14ac:dyDescent="0.3">
      <c r="A164" s="15"/>
      <c r="B164" s="15"/>
      <c r="C164" s="15"/>
      <c r="D164" s="15"/>
      <c r="E164" s="15"/>
      <c r="F164" s="15"/>
      <c r="G164" s="15"/>
      <c r="H164" s="15"/>
      <c r="I164" s="15"/>
      <c r="J164" s="15"/>
      <c r="K164" s="15"/>
      <c r="L164" s="15"/>
      <c r="M164" s="15"/>
      <c r="N164" s="15"/>
      <c r="O164" s="15"/>
      <c r="P164" s="15"/>
      <c r="Q164" s="15"/>
      <c r="R164" s="15"/>
    </row>
    <row r="165" spans="1:18" x14ac:dyDescent="0.3">
      <c r="A165" s="15"/>
      <c r="B165" s="15"/>
      <c r="C165" s="15"/>
      <c r="D165" s="15"/>
      <c r="E165" s="15"/>
      <c r="F165" s="15"/>
      <c r="G165" s="15"/>
      <c r="H165" s="15"/>
      <c r="I165" s="15"/>
      <c r="J165" s="15"/>
      <c r="K165" s="15"/>
      <c r="L165" s="15"/>
      <c r="M165" s="15"/>
      <c r="N165" s="15"/>
      <c r="O165" s="15"/>
      <c r="P165" s="15"/>
      <c r="Q165" s="15"/>
      <c r="R165" s="15"/>
    </row>
    <row r="166" spans="1:18" x14ac:dyDescent="0.3">
      <c r="A166" s="15"/>
      <c r="B166" s="15"/>
      <c r="C166" s="15"/>
      <c r="D166" s="15"/>
      <c r="E166" s="15"/>
      <c r="F166" s="15"/>
      <c r="G166" s="15"/>
      <c r="H166" s="15"/>
      <c r="I166" s="15"/>
      <c r="J166" s="15"/>
      <c r="K166" s="15"/>
      <c r="L166" s="15"/>
      <c r="M166" s="15"/>
      <c r="N166" s="15"/>
      <c r="O166" s="15"/>
      <c r="P166" s="15"/>
      <c r="Q166" s="15"/>
      <c r="R166" s="15"/>
    </row>
    <row r="167" spans="1:18" x14ac:dyDescent="0.3">
      <c r="A167" s="15"/>
      <c r="B167" s="15"/>
      <c r="C167" s="15"/>
      <c r="D167" s="15"/>
      <c r="E167" s="15"/>
      <c r="F167" s="15"/>
      <c r="G167" s="15"/>
      <c r="H167" s="15"/>
      <c r="I167" s="15"/>
      <c r="J167" s="15"/>
      <c r="K167" s="15"/>
      <c r="L167" s="15"/>
      <c r="M167" s="15"/>
      <c r="N167" s="15"/>
      <c r="O167" s="15"/>
      <c r="P167" s="15"/>
      <c r="Q167" s="15"/>
      <c r="R167" s="15"/>
    </row>
    <row r="168" spans="1:18" x14ac:dyDescent="0.3">
      <c r="A168" s="15"/>
      <c r="B168" s="15"/>
      <c r="C168" s="15"/>
      <c r="D168" s="15"/>
      <c r="E168" s="15"/>
      <c r="F168" s="15"/>
      <c r="G168" s="15"/>
      <c r="H168" s="15"/>
      <c r="I168" s="15"/>
      <c r="J168" s="15"/>
      <c r="K168" s="15"/>
      <c r="L168" s="15"/>
      <c r="M168" s="15"/>
      <c r="N168" s="15"/>
      <c r="O168" s="15"/>
      <c r="P168" s="15"/>
      <c r="Q168" s="15"/>
      <c r="R168" s="15"/>
    </row>
    <row r="169" spans="1:18" x14ac:dyDescent="0.3">
      <c r="A169" s="15"/>
      <c r="B169" s="15"/>
      <c r="C169" s="15"/>
      <c r="D169" s="15"/>
      <c r="E169" s="15"/>
      <c r="F169" s="15"/>
      <c r="G169" s="15"/>
      <c r="H169" s="15"/>
      <c r="I169" s="15"/>
      <c r="J169" s="15"/>
      <c r="K169" s="15"/>
      <c r="L169" s="15"/>
      <c r="M169" s="15"/>
      <c r="N169" s="15"/>
      <c r="O169" s="15"/>
      <c r="P169" s="15"/>
      <c r="Q169" s="15"/>
      <c r="R169" s="15"/>
    </row>
    <row r="170" spans="1:18" x14ac:dyDescent="0.3">
      <c r="A170" s="15"/>
      <c r="B170" s="15"/>
      <c r="C170" s="15"/>
      <c r="D170" s="15"/>
      <c r="E170" s="15"/>
      <c r="F170" s="15"/>
      <c r="G170" s="15"/>
      <c r="H170" s="15"/>
      <c r="I170" s="15"/>
      <c r="J170" s="15"/>
      <c r="K170" s="15"/>
      <c r="L170" s="15"/>
      <c r="M170" s="15"/>
      <c r="N170" s="15"/>
      <c r="O170" s="15"/>
      <c r="P170" s="15"/>
      <c r="Q170" s="15"/>
      <c r="R170" s="15"/>
    </row>
    <row r="171" spans="1:18" x14ac:dyDescent="0.3">
      <c r="A171" s="15"/>
      <c r="B171" s="15"/>
      <c r="C171" s="15"/>
      <c r="D171" s="15"/>
      <c r="E171" s="15"/>
      <c r="F171" s="15"/>
      <c r="G171" s="15"/>
      <c r="H171" s="15"/>
      <c r="I171" s="15"/>
      <c r="J171" s="15"/>
      <c r="K171" s="15"/>
      <c r="L171" s="15"/>
      <c r="M171" s="15"/>
      <c r="N171" s="15"/>
      <c r="O171" s="15"/>
      <c r="P171" s="15"/>
      <c r="Q171" s="15"/>
      <c r="R171" s="15"/>
    </row>
    <row r="172" spans="1:18" x14ac:dyDescent="0.3">
      <c r="A172" s="15"/>
      <c r="B172" s="15"/>
      <c r="C172" s="15"/>
      <c r="D172" s="15"/>
      <c r="E172" s="15"/>
      <c r="F172" s="15"/>
      <c r="G172" s="15"/>
      <c r="H172" s="15"/>
      <c r="I172" s="15"/>
      <c r="J172" s="15"/>
      <c r="K172" s="15"/>
      <c r="L172" s="15"/>
      <c r="M172" s="15"/>
      <c r="N172" s="15"/>
      <c r="O172" s="15"/>
      <c r="P172" s="15"/>
      <c r="Q172" s="15"/>
      <c r="R172" s="15"/>
    </row>
    <row r="173" spans="1:18" x14ac:dyDescent="0.3">
      <c r="A173" s="15"/>
      <c r="B173" s="15"/>
      <c r="C173" s="15"/>
      <c r="D173" s="15"/>
      <c r="E173" s="15"/>
      <c r="F173" s="15"/>
      <c r="G173" s="15"/>
      <c r="H173" s="15"/>
      <c r="I173" s="15"/>
      <c r="J173" s="15"/>
      <c r="K173" s="15"/>
      <c r="L173" s="15"/>
      <c r="M173" s="15"/>
      <c r="N173" s="15"/>
      <c r="O173" s="15"/>
      <c r="P173" s="15"/>
      <c r="Q173" s="15"/>
      <c r="R173" s="15"/>
    </row>
    <row r="174" spans="1:18" x14ac:dyDescent="0.3">
      <c r="A174" s="15"/>
      <c r="B174" s="15"/>
      <c r="C174" s="15"/>
      <c r="D174" s="15"/>
      <c r="E174" s="15"/>
      <c r="F174" s="15"/>
      <c r="G174" s="15"/>
      <c r="H174" s="15"/>
      <c r="I174" s="15"/>
      <c r="J174" s="15"/>
      <c r="K174" s="15"/>
      <c r="L174" s="15"/>
      <c r="M174" s="15"/>
      <c r="N174" s="15"/>
      <c r="O174" s="15"/>
      <c r="P174" s="15"/>
      <c r="Q174" s="15"/>
      <c r="R174" s="15"/>
    </row>
    <row r="175" spans="1:18" x14ac:dyDescent="0.3">
      <c r="A175" s="15"/>
      <c r="B175" s="15"/>
      <c r="C175" s="15"/>
      <c r="D175" s="15"/>
      <c r="E175" s="15"/>
      <c r="F175" s="15"/>
      <c r="G175" s="15"/>
      <c r="H175" s="15"/>
      <c r="I175" s="15"/>
      <c r="J175" s="15"/>
      <c r="K175" s="15"/>
      <c r="L175" s="15"/>
      <c r="M175" s="15"/>
      <c r="N175" s="15"/>
      <c r="O175" s="15"/>
      <c r="P175" s="15"/>
      <c r="Q175" s="15"/>
      <c r="R175" s="15"/>
    </row>
    <row r="176" spans="1:18" x14ac:dyDescent="0.3">
      <c r="A176" s="15"/>
      <c r="B176" s="15"/>
      <c r="C176" s="15"/>
      <c r="D176" s="15"/>
      <c r="E176" s="15"/>
      <c r="F176" s="15"/>
      <c r="G176" s="15"/>
      <c r="H176" s="15"/>
      <c r="I176" s="15"/>
      <c r="J176" s="15"/>
      <c r="K176" s="15"/>
      <c r="L176" s="15"/>
      <c r="M176" s="15"/>
      <c r="N176" s="15"/>
      <c r="O176" s="15"/>
      <c r="P176" s="15"/>
      <c r="Q176" s="15"/>
      <c r="R176" s="15"/>
    </row>
    <row r="177" spans="1:18" x14ac:dyDescent="0.3">
      <c r="A177" s="15"/>
      <c r="B177" s="15"/>
      <c r="C177" s="15"/>
      <c r="D177" s="15"/>
      <c r="E177" s="15"/>
      <c r="F177" s="15"/>
      <c r="G177" s="15"/>
      <c r="H177" s="15"/>
      <c r="I177" s="15"/>
      <c r="J177" s="15"/>
      <c r="K177" s="15"/>
      <c r="L177" s="15"/>
      <c r="M177" s="15"/>
      <c r="N177" s="15"/>
      <c r="O177" s="15"/>
      <c r="P177" s="15"/>
      <c r="Q177" s="15"/>
      <c r="R177" s="15"/>
    </row>
    <row r="178" spans="1:18" x14ac:dyDescent="0.3">
      <c r="A178" s="15"/>
      <c r="B178" s="15"/>
      <c r="C178" s="15"/>
      <c r="D178" s="15"/>
      <c r="E178" s="15"/>
      <c r="F178" s="15"/>
      <c r="G178" s="15"/>
      <c r="H178" s="15"/>
      <c r="I178" s="15"/>
      <c r="J178" s="15"/>
      <c r="K178" s="15"/>
      <c r="L178" s="15"/>
      <c r="M178" s="15"/>
      <c r="N178" s="15"/>
      <c r="O178" s="15"/>
      <c r="P178" s="15"/>
      <c r="Q178" s="15"/>
      <c r="R178" s="15"/>
    </row>
    <row r="179" spans="1:18" x14ac:dyDescent="0.3">
      <c r="A179" s="15"/>
      <c r="B179" s="15"/>
      <c r="C179" s="15"/>
      <c r="D179" s="15"/>
      <c r="E179" s="15"/>
      <c r="F179" s="15"/>
      <c r="G179" s="15"/>
      <c r="H179" s="15"/>
      <c r="I179" s="15"/>
      <c r="J179" s="15"/>
      <c r="K179" s="15"/>
      <c r="L179" s="15"/>
      <c r="M179" s="15"/>
      <c r="N179" s="15"/>
      <c r="O179" s="15"/>
      <c r="P179" s="15"/>
      <c r="Q179" s="15"/>
      <c r="R179" s="15"/>
    </row>
    <row r="180" spans="1:18" x14ac:dyDescent="0.3">
      <c r="A180" s="15"/>
      <c r="B180" s="15"/>
      <c r="C180" s="15"/>
      <c r="D180" s="15"/>
      <c r="E180" s="15"/>
      <c r="F180" s="15"/>
      <c r="G180" s="15"/>
      <c r="H180" s="15"/>
      <c r="I180" s="15"/>
      <c r="J180" s="15"/>
      <c r="K180" s="15"/>
      <c r="L180" s="15"/>
      <c r="M180" s="15"/>
      <c r="N180" s="15"/>
      <c r="O180" s="15"/>
      <c r="P180" s="15"/>
      <c r="Q180" s="15"/>
      <c r="R180" s="15"/>
    </row>
    <row r="181" spans="1:18" x14ac:dyDescent="0.3">
      <c r="A181" s="15"/>
      <c r="B181" s="15"/>
      <c r="C181" s="15"/>
      <c r="D181" s="15"/>
      <c r="E181" s="15"/>
      <c r="F181" s="15"/>
      <c r="G181" s="15"/>
      <c r="H181" s="15"/>
      <c r="I181" s="15"/>
      <c r="J181" s="15"/>
      <c r="K181" s="15"/>
      <c r="L181" s="15"/>
      <c r="M181" s="15"/>
      <c r="N181" s="15"/>
      <c r="O181" s="15"/>
      <c r="P181" s="15"/>
      <c r="Q181" s="15"/>
      <c r="R181" s="15"/>
    </row>
    <row r="182" spans="1:18" x14ac:dyDescent="0.3">
      <c r="A182" s="15"/>
      <c r="B182" s="15"/>
      <c r="C182" s="15"/>
      <c r="D182" s="15"/>
      <c r="E182" s="15"/>
      <c r="F182" s="15"/>
      <c r="G182" s="15"/>
      <c r="H182" s="15"/>
      <c r="I182" s="15"/>
      <c r="J182" s="15"/>
      <c r="K182" s="15"/>
      <c r="L182" s="15"/>
      <c r="M182" s="15"/>
      <c r="N182" s="15"/>
      <c r="O182" s="15"/>
      <c r="P182" s="15"/>
      <c r="Q182" s="15"/>
      <c r="R182" s="15"/>
    </row>
    <row r="183" spans="1:18" x14ac:dyDescent="0.3">
      <c r="A183" s="15"/>
      <c r="B183" s="15"/>
      <c r="C183" s="15"/>
      <c r="D183" s="15"/>
      <c r="E183" s="15"/>
      <c r="F183" s="15"/>
      <c r="G183" s="15"/>
      <c r="H183" s="15"/>
      <c r="I183" s="15"/>
      <c r="J183" s="15"/>
      <c r="K183" s="15"/>
      <c r="L183" s="15"/>
      <c r="M183" s="15"/>
      <c r="N183" s="15"/>
      <c r="O183" s="15"/>
      <c r="P183" s="15"/>
      <c r="Q183" s="15"/>
      <c r="R183" s="15"/>
    </row>
    <row r="184" spans="1:18" x14ac:dyDescent="0.3">
      <c r="A184" s="15"/>
      <c r="B184" s="15"/>
      <c r="C184" s="15"/>
      <c r="D184" s="15"/>
      <c r="E184" s="15"/>
      <c r="F184" s="15"/>
      <c r="G184" s="15"/>
      <c r="H184" s="15"/>
      <c r="I184" s="15"/>
      <c r="J184" s="15"/>
      <c r="K184" s="15"/>
      <c r="L184" s="15"/>
      <c r="M184" s="15"/>
      <c r="N184" s="15"/>
      <c r="O184" s="15"/>
      <c r="P184" s="15"/>
      <c r="Q184" s="15"/>
      <c r="R184" s="15"/>
    </row>
    <row r="185" spans="1:18" x14ac:dyDescent="0.3">
      <c r="A185" s="15"/>
      <c r="B185" s="15"/>
      <c r="C185" s="15"/>
      <c r="D185" s="15"/>
      <c r="E185" s="15"/>
      <c r="F185" s="15"/>
      <c r="G185" s="15"/>
      <c r="H185" s="15"/>
      <c r="I185" s="15"/>
      <c r="J185" s="15"/>
      <c r="K185" s="15"/>
      <c r="L185" s="15"/>
      <c r="M185" s="15"/>
      <c r="N185" s="15"/>
      <c r="O185" s="15"/>
      <c r="P185" s="15"/>
      <c r="Q185" s="15"/>
      <c r="R185" s="15"/>
    </row>
    <row r="186" spans="1:18" x14ac:dyDescent="0.3">
      <c r="A186" s="15"/>
      <c r="B186" s="15"/>
      <c r="C186" s="15"/>
      <c r="D186" s="15"/>
      <c r="E186" s="15"/>
      <c r="F186" s="15"/>
      <c r="G186" s="15"/>
      <c r="H186" s="15"/>
      <c r="I186" s="15"/>
      <c r="J186" s="15"/>
      <c r="K186" s="15"/>
      <c r="L186" s="15"/>
      <c r="M186" s="15"/>
      <c r="N186" s="15"/>
      <c r="O186" s="15"/>
      <c r="P186" s="15"/>
      <c r="Q186" s="15"/>
      <c r="R186" s="15"/>
    </row>
    <row r="187" spans="1:18" x14ac:dyDescent="0.3">
      <c r="A187" s="15"/>
      <c r="B187" s="15"/>
      <c r="C187" s="15"/>
      <c r="D187" s="15"/>
      <c r="E187" s="15"/>
      <c r="F187" s="15"/>
      <c r="G187" s="15"/>
      <c r="H187" s="15"/>
      <c r="I187" s="15"/>
      <c r="J187" s="15"/>
      <c r="K187" s="15"/>
      <c r="L187" s="15"/>
      <c r="M187" s="15"/>
      <c r="N187" s="15"/>
      <c r="O187" s="15"/>
      <c r="P187" s="15"/>
      <c r="Q187" s="15"/>
      <c r="R187" s="15"/>
    </row>
    <row r="188" spans="1:18" x14ac:dyDescent="0.3">
      <c r="A188" s="15"/>
      <c r="B188" s="15"/>
      <c r="C188" s="15"/>
      <c r="D188" s="15"/>
      <c r="E188" s="15"/>
      <c r="F188" s="15"/>
      <c r="G188" s="15"/>
      <c r="H188" s="15"/>
      <c r="I188" s="15"/>
      <c r="J188" s="15"/>
      <c r="K188" s="15"/>
      <c r="L188" s="15"/>
      <c r="M188" s="15"/>
      <c r="N188" s="15"/>
      <c r="O188" s="15"/>
      <c r="P188" s="15"/>
      <c r="Q188" s="15"/>
      <c r="R188" s="15"/>
    </row>
    <row r="189" spans="1:18" x14ac:dyDescent="0.3">
      <c r="A189" s="15"/>
      <c r="B189" s="15"/>
      <c r="C189" s="15"/>
      <c r="D189" s="15"/>
      <c r="E189" s="15"/>
      <c r="F189" s="15"/>
      <c r="G189" s="15"/>
      <c r="H189" s="15"/>
      <c r="I189" s="15"/>
      <c r="J189" s="15"/>
      <c r="K189" s="15"/>
      <c r="L189" s="15"/>
      <c r="M189" s="15"/>
      <c r="N189" s="15"/>
      <c r="O189" s="15"/>
      <c r="P189" s="15"/>
      <c r="Q189" s="15"/>
      <c r="R189" s="15"/>
    </row>
    <row r="190" spans="1:18" x14ac:dyDescent="0.3">
      <c r="K190" s="15"/>
      <c r="L190" s="15"/>
      <c r="M190" s="15"/>
      <c r="N190" s="15"/>
      <c r="O190" s="15"/>
      <c r="P190" s="15"/>
      <c r="Q190" s="15"/>
      <c r="R190" s="15"/>
    </row>
  </sheetData>
  <conditionalFormatting sqref="A99:L99">
    <cfRule type="colorScale" priority="17">
      <colorScale>
        <cfvo type="min"/>
        <cfvo type="max"/>
        <color theme="6" tint="0.79998168889431442"/>
        <color theme="5" tint="0.39997558519241921"/>
      </colorScale>
    </cfRule>
  </conditionalFormatting>
  <conditionalFormatting sqref="A104:L104">
    <cfRule type="colorScale" priority="16">
      <colorScale>
        <cfvo type="min"/>
        <cfvo type="max"/>
        <color theme="6" tint="0.79998168889431442"/>
        <color theme="5" tint="0.39997558519241921"/>
      </colorScale>
    </cfRule>
  </conditionalFormatting>
  <conditionalFormatting sqref="A94:E94">
    <cfRule type="colorScale" priority="15">
      <colorScale>
        <cfvo type="min"/>
        <cfvo type="max"/>
        <color theme="6" tint="0.79998168889431442"/>
        <color theme="5" tint="0.39997558519241921"/>
      </colorScale>
    </cfRule>
  </conditionalFormatting>
  <conditionalFormatting sqref="B119:N119">
    <cfRule type="colorScale" priority="14">
      <colorScale>
        <cfvo type="min"/>
        <cfvo type="max"/>
        <color theme="6" tint="0.79998168889431442"/>
        <color theme="5" tint="0.39997558519241921"/>
      </colorScale>
    </cfRule>
  </conditionalFormatting>
  <conditionalFormatting sqref="C128:G128">
    <cfRule type="colorScale" priority="13">
      <colorScale>
        <cfvo type="min"/>
        <cfvo type="max"/>
        <color theme="6" tint="0.79998168889431442"/>
        <color theme="5" tint="0.39997558519241921"/>
      </colorScale>
    </cfRule>
  </conditionalFormatting>
  <conditionalFormatting sqref="A134:M134">
    <cfRule type="colorScale" priority="12">
      <colorScale>
        <cfvo type="min"/>
        <cfvo type="max"/>
        <color theme="6" tint="0.79998168889431442"/>
        <color theme="5" tint="0.39997558519241921"/>
      </colorScale>
    </cfRule>
  </conditionalFormatting>
  <conditionalFormatting sqref="A49:G50 D51:G53">
    <cfRule type="colorScale" priority="11">
      <colorScale>
        <cfvo type="min"/>
        <cfvo type="max"/>
        <color theme="6" tint="0.79998168889431442"/>
        <color theme="5" tint="0.39997558519241921"/>
      </colorScale>
    </cfRule>
  </conditionalFormatting>
  <conditionalFormatting sqref="B53:C53">
    <cfRule type="colorScale" priority="10">
      <colorScale>
        <cfvo type="min"/>
        <cfvo type="max"/>
        <color theme="6" tint="0.79998168889431442"/>
        <color theme="5" tint="0.39997558519241921"/>
      </colorScale>
    </cfRule>
  </conditionalFormatting>
  <conditionalFormatting sqref="B58:C58">
    <cfRule type="colorScale" priority="9">
      <colorScale>
        <cfvo type="min"/>
        <cfvo type="max"/>
        <color theme="6" tint="0.79998168889431442"/>
        <color theme="5" tint="0.39997558519241921"/>
      </colorScale>
    </cfRule>
  </conditionalFormatting>
  <conditionalFormatting sqref="C63:D63">
    <cfRule type="colorScale" priority="8">
      <colorScale>
        <cfvo type="min"/>
        <cfvo type="max"/>
        <color theme="6" tint="0.79998168889431442"/>
        <color theme="5" tint="0.39997558519241921"/>
      </colorScale>
    </cfRule>
  </conditionalFormatting>
  <conditionalFormatting sqref="B68:I68">
    <cfRule type="colorScale" priority="7">
      <colorScale>
        <cfvo type="min"/>
        <cfvo type="max"/>
        <color theme="6" tint="0.79998168889431442"/>
        <color theme="5" tint="0.39997558519241921"/>
      </colorScale>
    </cfRule>
  </conditionalFormatting>
  <conditionalFormatting sqref="A14:I14">
    <cfRule type="colorScale" priority="6">
      <colorScale>
        <cfvo type="min"/>
        <cfvo type="max"/>
        <color theme="6" tint="0.79998168889431442"/>
        <color theme="5" tint="0.39997558519241921"/>
      </colorScale>
    </cfRule>
  </conditionalFormatting>
  <conditionalFormatting sqref="B19:C19">
    <cfRule type="colorScale" priority="5">
      <colorScale>
        <cfvo type="min"/>
        <cfvo type="max"/>
        <color theme="6" tint="0.79998168889431442"/>
        <color theme="5" tint="0.39997558519241921"/>
      </colorScale>
    </cfRule>
  </conditionalFormatting>
  <conditionalFormatting sqref="B7:E7">
    <cfRule type="colorScale" priority="4">
      <colorScale>
        <cfvo type="min"/>
        <cfvo type="max"/>
        <color theme="6" tint="0.79998168889431442"/>
        <color theme="5" tint="0.39997558519241921"/>
      </colorScale>
    </cfRule>
  </conditionalFormatting>
  <conditionalFormatting sqref="B36:C36">
    <cfRule type="colorScale" priority="3">
      <colorScale>
        <cfvo type="min"/>
        <cfvo type="max"/>
        <color theme="6" tint="0.79998168889431442"/>
        <color theme="5" tint="0.39997558519241921"/>
      </colorScale>
    </cfRule>
  </conditionalFormatting>
  <conditionalFormatting sqref="B75:C75">
    <cfRule type="colorScale" priority="2">
      <colorScale>
        <cfvo type="min"/>
        <cfvo type="max"/>
        <color theme="6" tint="0.79998168889431442"/>
        <color theme="5" tint="0.39997558519241921"/>
      </colorScale>
    </cfRule>
  </conditionalFormatting>
  <conditionalFormatting sqref="B109:C109">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2:P169"/>
  <sheetViews>
    <sheetView topLeftCell="A154" zoomScale="80" zoomScaleNormal="80" workbookViewId="0">
      <selection activeCell="B144" sqref="B144:C144"/>
    </sheetView>
  </sheetViews>
  <sheetFormatPr defaultRowHeight="14" x14ac:dyDescent="0.3"/>
  <cols>
    <col min="1" max="1" width="12.26953125" style="15" bestFit="1" customWidth="1"/>
    <col min="2" max="2" width="12.6328125" style="15" customWidth="1"/>
    <col min="3" max="3" width="13.90625" style="15" customWidth="1"/>
    <col min="4" max="4" width="14.6328125" style="15" customWidth="1"/>
    <col min="5" max="5" width="11.453125" style="15" customWidth="1"/>
    <col min="6" max="6" width="10.54296875" style="15" customWidth="1"/>
    <col min="7" max="16384" width="8.7265625" style="15"/>
  </cols>
  <sheetData>
    <row r="2" spans="1:9" ht="15.5" x14ac:dyDescent="0.35">
      <c r="A2" s="14" t="s">
        <v>1729</v>
      </c>
    </row>
    <row r="3" spans="1:9" x14ac:dyDescent="0.3">
      <c r="A3" s="24" t="s">
        <v>2243</v>
      </c>
      <c r="B3" s="28">
        <f>COUNTIFS('KGO_Cleaned Data'!M:M,"education",'KGO_Cleaned Data'!J:J,"kouango")</f>
        <v>11</v>
      </c>
    </row>
    <row r="5" spans="1:9" x14ac:dyDescent="0.3">
      <c r="A5" s="7"/>
      <c r="B5" s="13" t="s">
        <v>1701</v>
      </c>
      <c r="C5" s="13" t="s">
        <v>1702</v>
      </c>
      <c r="D5" s="13" t="s">
        <v>1703</v>
      </c>
      <c r="E5" s="34" t="s">
        <v>1608</v>
      </c>
    </row>
    <row r="6" spans="1:9" x14ac:dyDescent="0.3">
      <c r="A6" s="7" t="s">
        <v>1609</v>
      </c>
      <c r="B6" s="8">
        <f>COUNTIF('KGO_Cleaned Data'!YO:YO,"public")</f>
        <v>5</v>
      </c>
      <c r="C6" s="8">
        <f>COUNTIF('KGO_Cleaned Data'!YO:YO,"prive")</f>
        <v>2</v>
      </c>
      <c r="D6" s="8">
        <f>COUNTIF('KGO_Cleaned Data'!YO:YO,"religieux")</f>
        <v>4</v>
      </c>
      <c r="E6" s="33">
        <f>SUM(B6:D6)</f>
        <v>11</v>
      </c>
    </row>
    <row r="7" spans="1:9" x14ac:dyDescent="0.3">
      <c r="A7" s="7" t="s">
        <v>1610</v>
      </c>
      <c r="B7" s="12">
        <f>(B6/$E$6)</f>
        <v>0.45454545454545453</v>
      </c>
      <c r="C7" s="12">
        <f>(C6/$E$6)</f>
        <v>0.18181818181818182</v>
      </c>
      <c r="D7" s="12">
        <f>(D6/$E$6)</f>
        <v>0.36363636363636365</v>
      </c>
      <c r="E7" s="32"/>
    </row>
    <row r="9" spans="1:9" ht="28" x14ac:dyDescent="0.3">
      <c r="A9" s="7"/>
      <c r="B9" s="13" t="s">
        <v>1704</v>
      </c>
      <c r="C9" s="13" t="s">
        <v>1705</v>
      </c>
      <c r="D9" s="13" t="s">
        <v>1706</v>
      </c>
    </row>
    <row r="10" spans="1:9" x14ac:dyDescent="0.3">
      <c r="A10" s="7" t="s">
        <v>1609</v>
      </c>
      <c r="B10" s="8">
        <f>COUNTIF('KGO_Cleaned Data'!YQ:YQ,"durable")</f>
        <v>3</v>
      </c>
      <c r="C10" s="8">
        <f>COUNTIF('KGO_Cleaned Data'!YQ:YQ,"hangar")</f>
        <v>2</v>
      </c>
      <c r="D10" s="8">
        <f>COUNTIF('KGO_Cleaned Data'!YQ:YQ,"hangar_traditionnel")</f>
        <v>6</v>
      </c>
    </row>
    <row r="11" spans="1:9" x14ac:dyDescent="0.3">
      <c r="A11" s="7" t="s">
        <v>1610</v>
      </c>
      <c r="B11" s="12">
        <f>B10/$E$6</f>
        <v>0.27272727272727271</v>
      </c>
      <c r="C11" s="12">
        <f>C10/$E$6</f>
        <v>0.18181818181818182</v>
      </c>
      <c r="D11" s="12">
        <f>D10/$E$6</f>
        <v>0.54545454545454541</v>
      </c>
      <c r="E11" s="35"/>
    </row>
    <row r="13" spans="1:9" ht="15.5" x14ac:dyDescent="0.35">
      <c r="A13" s="14" t="s">
        <v>1718</v>
      </c>
    </row>
    <row r="14" spans="1:9" ht="15.5" x14ac:dyDescent="0.35">
      <c r="A14" s="14"/>
    </row>
    <row r="15" spans="1:9" ht="15.5" x14ac:dyDescent="0.35">
      <c r="A15" s="38" t="s">
        <v>1741</v>
      </c>
    </row>
    <row r="16" spans="1:9" ht="42" x14ac:dyDescent="0.3">
      <c r="A16" s="27" t="s">
        <v>1646</v>
      </c>
      <c r="B16" s="13" t="s">
        <v>1647</v>
      </c>
      <c r="C16" s="13" t="s">
        <v>1648</v>
      </c>
      <c r="D16" s="13" t="s">
        <v>1649</v>
      </c>
      <c r="E16" s="13" t="s">
        <v>1650</v>
      </c>
      <c r="F16" s="13" t="s">
        <v>1651</v>
      </c>
      <c r="G16" s="13" t="s">
        <v>1652</v>
      </c>
      <c r="H16" s="13" t="s">
        <v>1642</v>
      </c>
      <c r="I16" s="13" t="s">
        <v>1625</v>
      </c>
    </row>
    <row r="17" spans="1:9" x14ac:dyDescent="0.3">
      <c r="A17" s="8">
        <f>COUNTIF('KGO_Cleaned Data'!ZA:ZA,"1")</f>
        <v>0</v>
      </c>
      <c r="B17" s="8">
        <f>COUNTIF('KGO_Cleaned Data'!ZB:ZB,"1")</f>
        <v>1</v>
      </c>
      <c r="C17" s="8">
        <f>COUNTIF('KGO_Cleaned Data'!ZC:ZC,"1")</f>
        <v>3</v>
      </c>
      <c r="D17" s="8">
        <f>COUNTIF('KGO_Cleaned Data'!ZD:ZD,"1")</f>
        <v>0</v>
      </c>
      <c r="E17" s="8">
        <f>COUNTIF('KGO_Cleaned Data'!ZE:ZE,"1")</f>
        <v>0</v>
      </c>
      <c r="F17" s="8">
        <f>COUNTIF('KGO_Cleaned Data'!ZF:ZF,"1")</f>
        <v>1</v>
      </c>
      <c r="G17" s="8">
        <f>COUNTIF('KGO_Cleaned Data'!ZG:ZG,"1")</f>
        <v>1</v>
      </c>
      <c r="H17" s="8">
        <f>COUNTIF('KGO_Cleaned Data'!ZH:ZH,"1")</f>
        <v>1</v>
      </c>
      <c r="I17" s="8">
        <f>COUNTIF('KGO_Cleaned Data'!ZI:ZI,"1")</f>
        <v>4</v>
      </c>
    </row>
    <row r="19" spans="1:9" x14ac:dyDescent="0.3">
      <c r="A19" s="15" t="s">
        <v>1707</v>
      </c>
    </row>
    <row r="20" spans="1:9" x14ac:dyDescent="0.3">
      <c r="A20" s="28">
        <f>COUNTIF('KGO_Cleaned Data'!ZK:ZK,"&lt;2013")</f>
        <v>6</v>
      </c>
    </row>
    <row r="21" spans="1:9" x14ac:dyDescent="0.3">
      <c r="A21" s="15" t="s">
        <v>1708</v>
      </c>
    </row>
    <row r="22" spans="1:9" x14ac:dyDescent="0.3">
      <c r="A22" s="28">
        <f>COUNTIF('KGO_Cleaned Data'!ZK:ZK,"&gt;2013")</f>
        <v>5</v>
      </c>
    </row>
    <row r="24" spans="1:9" x14ac:dyDescent="0.3">
      <c r="A24" s="24" t="s">
        <v>1709</v>
      </c>
    </row>
    <row r="25" spans="1:9" x14ac:dyDescent="0.3">
      <c r="A25" s="7"/>
      <c r="B25" s="13" t="s">
        <v>1612</v>
      </c>
      <c r="C25" s="13" t="s">
        <v>1611</v>
      </c>
    </row>
    <row r="26" spans="1:9" x14ac:dyDescent="0.3">
      <c r="A26" s="7" t="s">
        <v>1609</v>
      </c>
      <c r="B26" s="7">
        <f>COUNTIF('KGO_Cleaned Data'!ZL:ZL,"Oui")</f>
        <v>8</v>
      </c>
      <c r="C26" s="7">
        <f>COUNTIF('KGO_Cleaned Data'!ZL:ZL,"non")</f>
        <v>3</v>
      </c>
    </row>
    <row r="27" spans="1:9" x14ac:dyDescent="0.3">
      <c r="A27" s="7" t="s">
        <v>1610</v>
      </c>
      <c r="B27" s="12">
        <f>B26/$E$6</f>
        <v>0.72727272727272729</v>
      </c>
      <c r="C27" s="12">
        <f>C26/$E$6</f>
        <v>0.27272727272727271</v>
      </c>
    </row>
    <row r="29" spans="1:9" x14ac:dyDescent="0.3">
      <c r="B29" s="15" t="s">
        <v>1710</v>
      </c>
    </row>
    <row r="30" spans="1:9" ht="77.5" customHeight="1" x14ac:dyDescent="0.3">
      <c r="B30" s="17" t="s">
        <v>1711</v>
      </c>
      <c r="C30" s="17" t="s">
        <v>1712</v>
      </c>
      <c r="D30" s="17" t="s">
        <v>1713</v>
      </c>
      <c r="E30" s="17" t="s">
        <v>1714</v>
      </c>
      <c r="F30" s="17" t="s">
        <v>1715</v>
      </c>
      <c r="G30" s="17" t="s">
        <v>1625</v>
      </c>
      <c r="H30" s="17" t="s">
        <v>1716</v>
      </c>
    </row>
    <row r="31" spans="1:9" x14ac:dyDescent="0.3">
      <c r="B31" s="7">
        <f>COUNTIF('KGO_Cleaned Data'!ZN:ZN,"1")</f>
        <v>7</v>
      </c>
      <c r="C31" s="7">
        <f>COUNTIF('KGO_Cleaned Data'!ZO:ZO,"1")</f>
        <v>2</v>
      </c>
      <c r="D31" s="7">
        <f>COUNTIF('KGO_Cleaned Data'!ZP:ZP,"1")</f>
        <v>1</v>
      </c>
      <c r="E31" s="7">
        <f>COUNTIF('KGO_Cleaned Data'!ZQ:ZQ,"1")</f>
        <v>0</v>
      </c>
      <c r="F31" s="7">
        <f>COUNTIF('KGO_Cleaned Data'!ZR:ZR,"1")</f>
        <v>1</v>
      </c>
      <c r="G31" s="7">
        <f>COUNTIF('KGO_Cleaned Data'!ZS:ZS,"1")</f>
        <v>0</v>
      </c>
      <c r="H31" s="7">
        <f>COUNTIF('KGO_Cleaned Data'!ZT:ZT,"1")</f>
        <v>0</v>
      </c>
    </row>
    <row r="34" spans="1:4" x14ac:dyDescent="0.3">
      <c r="A34" s="24" t="s">
        <v>1719</v>
      </c>
    </row>
    <row r="35" spans="1:4" x14ac:dyDescent="0.3">
      <c r="A35" s="7"/>
      <c r="B35" s="13" t="s">
        <v>1612</v>
      </c>
      <c r="C35" s="13" t="s">
        <v>1611</v>
      </c>
    </row>
    <row r="36" spans="1:4" x14ac:dyDescent="0.3">
      <c r="A36" s="7" t="s">
        <v>1609</v>
      </c>
      <c r="B36" s="8">
        <f>COUNTIF('KGO_Cleaned Data'!ZY:ZY,"Oui")</f>
        <v>4</v>
      </c>
      <c r="C36" s="8">
        <f>COUNTIF('KGO_Cleaned Data'!ZY:ZY,"non")</f>
        <v>7</v>
      </c>
    </row>
    <row r="37" spans="1:4" x14ac:dyDescent="0.3">
      <c r="A37" s="7" t="s">
        <v>1610</v>
      </c>
      <c r="B37" s="12">
        <f>B36/$E$6</f>
        <v>0.36363636363636365</v>
      </c>
      <c r="C37" s="12">
        <f>C36/$E$6</f>
        <v>0.63636363636363635</v>
      </c>
    </row>
    <row r="39" spans="1:4" x14ac:dyDescent="0.3">
      <c r="B39" s="24" t="s">
        <v>1720</v>
      </c>
    </row>
    <row r="40" spans="1:4" x14ac:dyDescent="0.3">
      <c r="B40" s="28">
        <f>AVERAGE('KGO_Cleaned Data'!ZZ:ZZ)</f>
        <v>2</v>
      </c>
    </row>
    <row r="41" spans="1:4" x14ac:dyDescent="0.3">
      <c r="B41" s="24" t="s">
        <v>1721</v>
      </c>
    </row>
    <row r="42" spans="1:4" x14ac:dyDescent="0.3">
      <c r="B42" s="7"/>
      <c r="C42" s="17" t="s">
        <v>1612</v>
      </c>
      <c r="D42" s="17" t="s">
        <v>1611</v>
      </c>
    </row>
    <row r="43" spans="1:4" x14ac:dyDescent="0.3">
      <c r="B43" s="7" t="s">
        <v>1609</v>
      </c>
      <c r="C43" s="7">
        <f>COUNTIF('KGO_Cleaned Data'!AAA:AAA,"Oui")</f>
        <v>2</v>
      </c>
      <c r="D43" s="7">
        <f>COUNTIF('KGO_Cleaned Data'!AAA:AAA,"non")</f>
        <v>2</v>
      </c>
    </row>
    <row r="44" spans="1:4" x14ac:dyDescent="0.3">
      <c r="B44" s="7" t="s">
        <v>1610</v>
      </c>
      <c r="C44" s="12">
        <f>C43/$B$36</f>
        <v>0.5</v>
      </c>
      <c r="D44" s="12">
        <f>D43/$B$36</f>
        <v>0.5</v>
      </c>
    </row>
    <row r="45" spans="1:4" x14ac:dyDescent="0.3">
      <c r="C45" s="24" t="s">
        <v>1722</v>
      </c>
    </row>
    <row r="46" spans="1:4" x14ac:dyDescent="0.3">
      <c r="C46" s="28">
        <f>AVERAGE('KGO_Cleaned Data'!AAB:AAB)</f>
        <v>1.5</v>
      </c>
    </row>
    <row r="47" spans="1:4" x14ac:dyDescent="0.3">
      <c r="C47" s="24" t="s">
        <v>1723</v>
      </c>
    </row>
    <row r="48" spans="1:4" x14ac:dyDescent="0.3">
      <c r="C48" s="28">
        <f>AVERAGE('KGO_Cleaned Data'!AAD:AAD)</f>
        <v>1.5</v>
      </c>
    </row>
    <row r="49" spans="1:5" x14ac:dyDescent="0.3">
      <c r="B49" s="28"/>
    </row>
    <row r="50" spans="1:5" x14ac:dyDescent="0.3">
      <c r="B50" s="24" t="s">
        <v>1725</v>
      </c>
    </row>
    <row r="51" spans="1:5" x14ac:dyDescent="0.3">
      <c r="B51" s="7"/>
      <c r="C51" s="17" t="s">
        <v>1612</v>
      </c>
      <c r="D51" s="17" t="s">
        <v>1611</v>
      </c>
    </row>
    <row r="52" spans="1:5" x14ac:dyDescent="0.3">
      <c r="B52" s="7" t="s">
        <v>1609</v>
      </c>
      <c r="C52" s="7">
        <f>COUNTIF('KGO_Cleaned Data'!AAG:AAG,"Oui")</f>
        <v>3</v>
      </c>
      <c r="D52" s="7">
        <f>COUNTIF('KGO_Cleaned Data'!AAG:AAG,"non")</f>
        <v>1</v>
      </c>
    </row>
    <row r="53" spans="1:5" x14ac:dyDescent="0.3">
      <c r="B53" s="7" t="s">
        <v>1610</v>
      </c>
      <c r="C53" s="12">
        <f>C52/$B$36</f>
        <v>0.75</v>
      </c>
      <c r="D53" s="12">
        <f>D52/$B$36</f>
        <v>0.25</v>
      </c>
    </row>
    <row r="54" spans="1:5" x14ac:dyDescent="0.3">
      <c r="B54" s="24"/>
    </row>
    <row r="55" spans="1:5" x14ac:dyDescent="0.3">
      <c r="A55" s="24" t="s">
        <v>1724</v>
      </c>
    </row>
    <row r="56" spans="1:5" x14ac:dyDescent="0.3">
      <c r="A56" s="7"/>
      <c r="B56" s="13" t="s">
        <v>1612</v>
      </c>
      <c r="C56" s="13" t="s">
        <v>1611</v>
      </c>
    </row>
    <row r="57" spans="1:5" x14ac:dyDescent="0.3">
      <c r="A57" s="7" t="s">
        <v>1609</v>
      </c>
      <c r="B57" s="8">
        <f>COUNTIF('KGO_Cleaned Data'!AAH:AAH,"Oui")</f>
        <v>0</v>
      </c>
      <c r="C57" s="8">
        <f>COUNTIF('KGO_Cleaned Data'!AAH:AAH,"non")</f>
        <v>11</v>
      </c>
    </row>
    <row r="58" spans="1:5" x14ac:dyDescent="0.3">
      <c r="A58" s="7" t="s">
        <v>1610</v>
      </c>
      <c r="B58" s="12">
        <f>B57/$E$6</f>
        <v>0</v>
      </c>
      <c r="C58" s="12">
        <f>C57/$E$6</f>
        <v>1</v>
      </c>
    </row>
    <row r="60" spans="1:5" x14ac:dyDescent="0.3">
      <c r="A60" s="28" t="s">
        <v>1737</v>
      </c>
    </row>
    <row r="62" spans="1:5" x14ac:dyDescent="0.3">
      <c r="A62" s="24" t="s">
        <v>1717</v>
      </c>
      <c r="E62" s="24" t="s">
        <v>1738</v>
      </c>
    </row>
    <row r="63" spans="1:5" x14ac:dyDescent="0.3">
      <c r="A63" s="37">
        <f>AVERAGE('KGO_Cleaned Data'!ZV:ZV)</f>
        <v>3.6363636363636362</v>
      </c>
      <c r="E63" s="25">
        <f>AVERAGE('KGO_Cleaned Data'!AAL:AAL)</f>
        <v>370.27272727272725</v>
      </c>
    </row>
    <row r="65" spans="1:7" x14ac:dyDescent="0.3">
      <c r="A65" s="24" t="s">
        <v>2836</v>
      </c>
      <c r="E65" s="24" t="s">
        <v>1739</v>
      </c>
    </row>
    <row r="66" spans="1:7" x14ac:dyDescent="0.3">
      <c r="A66" s="28">
        <f>E63/A63</f>
        <v>101.825</v>
      </c>
      <c r="E66" s="25">
        <f>AVERAGE('KGO_Cleaned Data'!AAM:AAM)</f>
        <v>138.27272727272728</v>
      </c>
    </row>
    <row r="67" spans="1:7" x14ac:dyDescent="0.3">
      <c r="E67" s="24" t="s">
        <v>1740</v>
      </c>
    </row>
    <row r="68" spans="1:7" x14ac:dyDescent="0.3">
      <c r="E68" s="25">
        <f>AVERAGE('KGO_Cleaned Data'!AAO:AAO)</f>
        <v>231.45454545454547</v>
      </c>
    </row>
    <row r="70" spans="1:7" x14ac:dyDescent="0.3">
      <c r="A70" s="40" t="s">
        <v>1744</v>
      </c>
    </row>
    <row r="71" spans="1:7" x14ac:dyDescent="0.3">
      <c r="A71" s="7"/>
      <c r="B71" s="13" t="s">
        <v>1612</v>
      </c>
      <c r="C71" s="13" t="s">
        <v>1611</v>
      </c>
    </row>
    <row r="72" spans="1:7" x14ac:dyDescent="0.3">
      <c r="A72" s="7" t="s">
        <v>1609</v>
      </c>
      <c r="B72" s="8">
        <f>COUNTIF('KGO_Cleaned Data'!AAT:AAT,"Oui")</f>
        <v>10</v>
      </c>
      <c r="C72" s="8">
        <f>COUNTIF('KGO_Cleaned Data'!AAT:AAT,"non")</f>
        <v>1</v>
      </c>
    </row>
    <row r="73" spans="1:7" x14ac:dyDescent="0.3">
      <c r="A73" s="7" t="s">
        <v>1610</v>
      </c>
      <c r="B73" s="12">
        <f>B72/$E$6</f>
        <v>0.90909090909090906</v>
      </c>
      <c r="C73" s="12">
        <f>C72/$E$6</f>
        <v>9.0909090909090912E-2</v>
      </c>
    </row>
    <row r="74" spans="1:7" x14ac:dyDescent="0.3">
      <c r="A74" s="39"/>
    </row>
    <row r="75" spans="1:7" x14ac:dyDescent="0.3">
      <c r="A75" s="39"/>
      <c r="B75" s="24" t="s">
        <v>1745</v>
      </c>
    </row>
    <row r="76" spans="1:7" ht="28" x14ac:dyDescent="0.3">
      <c r="A76" s="39"/>
      <c r="B76" s="17" t="s">
        <v>1746</v>
      </c>
      <c r="C76" s="17" t="s">
        <v>1747</v>
      </c>
      <c r="D76" s="17" t="s">
        <v>1748</v>
      </c>
      <c r="E76" s="17" t="s">
        <v>1636</v>
      </c>
    </row>
    <row r="77" spans="1:7" x14ac:dyDescent="0.3">
      <c r="A77" s="39"/>
      <c r="B77" s="32">
        <f>COUNTIF('KGO_Cleaned Data'!AAU:AAU,"peu_diminue")</f>
        <v>5</v>
      </c>
      <c r="C77" s="32">
        <f>COUNTIF('KGO_Cleaned Data'!AAU:AAU,"bcp_diminue")</f>
        <v>2</v>
      </c>
      <c r="D77" s="32">
        <f>COUNTIF('KGO_Cleaned Data'!AAU:AAU,"peu_augmente")</f>
        <v>2</v>
      </c>
      <c r="E77" s="32">
        <f>COUNTIF('KGO_Cleaned Data'!AAU:AAU,"bcp_augmente")</f>
        <v>1</v>
      </c>
    </row>
    <row r="79" spans="1:7" x14ac:dyDescent="0.3">
      <c r="B79" s="24" t="s">
        <v>1638</v>
      </c>
    </row>
    <row r="80" spans="1:7" ht="44" customHeight="1" x14ac:dyDescent="0.3">
      <c r="B80" s="17" t="s">
        <v>1750</v>
      </c>
      <c r="C80" s="17" t="s">
        <v>1751</v>
      </c>
      <c r="D80" s="17" t="s">
        <v>1752</v>
      </c>
      <c r="E80" s="17" t="s">
        <v>1753</v>
      </c>
      <c r="F80" s="17" t="s">
        <v>1642</v>
      </c>
      <c r="G80" s="17" t="s">
        <v>1607</v>
      </c>
    </row>
    <row r="81" spans="1:8" x14ac:dyDescent="0.3">
      <c r="B81" s="32">
        <f>COUNTIF('KGO_Cleaned Data'!AAW:AAW,"1")</f>
        <v>1</v>
      </c>
      <c r="C81" s="32">
        <f>COUNTIF('KGO_Cleaned Data'!AAX:AAX,"1")</f>
        <v>2</v>
      </c>
      <c r="D81" s="32">
        <f>COUNTIF('KGO_Cleaned Data'!AAY:AAY,"1")</f>
        <v>0</v>
      </c>
      <c r="E81" s="32">
        <f>COUNTIF('KGO_Cleaned Data'!AAZ:AAZ,"1")</f>
        <v>1</v>
      </c>
      <c r="F81" s="32">
        <f>COUNTIF('KGO_Cleaned Data'!ABA:ABA,"1")</f>
        <v>0</v>
      </c>
      <c r="G81" s="32">
        <f>COUNTIF('KGO_Cleaned Data'!ABB:ABB,"1")</f>
        <v>1</v>
      </c>
    </row>
    <row r="83" spans="1:8" x14ac:dyDescent="0.3">
      <c r="B83" s="24" t="s">
        <v>1749</v>
      </c>
    </row>
    <row r="84" spans="1:8" ht="70" x14ac:dyDescent="0.3">
      <c r="B84" s="17" t="s">
        <v>1754</v>
      </c>
      <c r="C84" s="17" t="s">
        <v>1755</v>
      </c>
      <c r="D84" s="17" t="s">
        <v>1756</v>
      </c>
      <c r="E84" s="17" t="s">
        <v>1757</v>
      </c>
      <c r="F84" s="17" t="s">
        <v>1758</v>
      </c>
      <c r="G84" s="17" t="s">
        <v>1642</v>
      </c>
      <c r="H84" s="17" t="s">
        <v>1625</v>
      </c>
    </row>
    <row r="85" spans="1:8" x14ac:dyDescent="0.3">
      <c r="B85" s="32">
        <f>COUNTIF('KGO_Cleaned Data'!ABE:ABE,"1")</f>
        <v>6</v>
      </c>
      <c r="C85" s="32">
        <f>COUNTIF('KGO_Cleaned Data'!ABF:ABF,"1")</f>
        <v>0</v>
      </c>
      <c r="D85" s="32">
        <f>COUNTIF('KGO_Cleaned Data'!ABG:ABG,"1")</f>
        <v>2</v>
      </c>
      <c r="E85" s="32">
        <f>COUNTIF('KGO_Cleaned Data'!ABH:ABH,"1")</f>
        <v>3</v>
      </c>
      <c r="F85" s="32">
        <f>COUNTIF('KGO_Cleaned Data'!ABI:ABI,"1")</f>
        <v>0</v>
      </c>
      <c r="G85" s="32">
        <f>COUNTIF('KGO_Cleaned Data'!ABJ:ABJ,"1")</f>
        <v>1</v>
      </c>
      <c r="H85" s="32">
        <f>COUNTIF('KGO_Cleaned Data'!ABK:ABK,"1")</f>
        <v>2</v>
      </c>
    </row>
    <row r="88" spans="1:8" x14ac:dyDescent="0.3">
      <c r="A88" s="24" t="s">
        <v>1764</v>
      </c>
    </row>
    <row r="89" spans="1:8" x14ac:dyDescent="0.3">
      <c r="A89" s="37">
        <f>AVERAGE('KGO_Cleaned Data'!ABM:ABM)</f>
        <v>2.9090909090909092</v>
      </c>
    </row>
    <row r="90" spans="1:8" x14ac:dyDescent="0.3">
      <c r="A90" s="37"/>
    </row>
    <row r="91" spans="1:8" x14ac:dyDescent="0.3">
      <c r="A91" s="24" t="s">
        <v>1759</v>
      </c>
    </row>
    <row r="92" spans="1:8" x14ac:dyDescent="0.3">
      <c r="A92" s="37">
        <f>AVERAGE('KGO_Cleaned Data'!ACJ:ACJ)</f>
        <v>4.3636363636363633</v>
      </c>
    </row>
    <row r="93" spans="1:8" x14ac:dyDescent="0.3">
      <c r="A93" s="36"/>
    </row>
    <row r="94" spans="1:8" x14ac:dyDescent="0.3">
      <c r="A94" s="24" t="s">
        <v>1760</v>
      </c>
    </row>
    <row r="95" spans="1:8" x14ac:dyDescent="0.3">
      <c r="A95" s="25">
        <f>AVERAGE('KGO_Cleaned Data'!ADG:ADG)</f>
        <v>4</v>
      </c>
    </row>
    <row r="96" spans="1:8" x14ac:dyDescent="0.3">
      <c r="A96" s="25"/>
    </row>
    <row r="97" spans="1:5" x14ac:dyDescent="0.3">
      <c r="A97" s="40" t="s">
        <v>1761</v>
      </c>
    </row>
    <row r="98" spans="1:5" ht="42" x14ac:dyDescent="0.3">
      <c r="A98" s="7"/>
      <c r="B98" s="13" t="s">
        <v>1612</v>
      </c>
      <c r="C98" s="13" t="s">
        <v>1763</v>
      </c>
      <c r="D98" s="13" t="s">
        <v>1611</v>
      </c>
    </row>
    <row r="99" spans="1:5" x14ac:dyDescent="0.3">
      <c r="A99" s="7" t="s">
        <v>1609</v>
      </c>
      <c r="B99" s="32">
        <f>COUNTIF('KGO_Cleaned Data'!AEC:AEC,"Oui")</f>
        <v>5</v>
      </c>
      <c r="C99" s="32">
        <f>COUNTIF('KGO_Cleaned Data'!AEC:AEC,"oui_rc")</f>
        <v>2</v>
      </c>
      <c r="D99" s="32">
        <f>COUNTIF('KGO_Cleaned Data'!AEC:AEC,"non_rc")</f>
        <v>4</v>
      </c>
      <c r="E99" s="80"/>
    </row>
    <row r="100" spans="1:5" x14ac:dyDescent="0.3">
      <c r="A100" s="7" t="s">
        <v>1610</v>
      </c>
      <c r="B100" s="12">
        <f>B99/$E$6</f>
        <v>0.45454545454545453</v>
      </c>
      <c r="C100" s="12">
        <f>C99/$E$6</f>
        <v>0.18181818181818182</v>
      </c>
      <c r="D100" s="12">
        <f>D99/$E$6</f>
        <v>0.36363636363636365</v>
      </c>
    </row>
    <row r="101" spans="1:5" x14ac:dyDescent="0.3">
      <c r="A101" s="25"/>
    </row>
    <row r="102" spans="1:5" x14ac:dyDescent="0.3">
      <c r="A102" s="40" t="s">
        <v>1762</v>
      </c>
    </row>
    <row r="103" spans="1:5" ht="42" x14ac:dyDescent="0.3">
      <c r="A103" s="7"/>
      <c r="B103" s="13" t="s">
        <v>1612</v>
      </c>
      <c r="C103" s="13" t="s">
        <v>1763</v>
      </c>
      <c r="D103" s="13" t="s">
        <v>1611</v>
      </c>
    </row>
    <row r="104" spans="1:5" x14ac:dyDescent="0.3">
      <c r="A104" s="7" t="s">
        <v>1609</v>
      </c>
      <c r="B104" s="32">
        <f>COUNTIF('KGO_Cleaned Data'!AED:AED,"Oui")</f>
        <v>0</v>
      </c>
      <c r="C104" s="32">
        <f>COUNTIF('KGO_Cleaned Data'!AED:AED,"oui_rc")</f>
        <v>0</v>
      </c>
      <c r="D104" s="32">
        <f>COUNTIF('KGO_Cleaned Data'!AED:AED,"non_rc")</f>
        <v>11</v>
      </c>
    </row>
    <row r="105" spans="1:5" x14ac:dyDescent="0.3">
      <c r="A105" s="7" t="s">
        <v>1610</v>
      </c>
      <c r="B105" s="12">
        <f>B104/$E$6</f>
        <v>0</v>
      </c>
      <c r="C105" s="12">
        <f>C104/$E$6</f>
        <v>0</v>
      </c>
      <c r="D105" s="12">
        <f>D104/$E$6</f>
        <v>1</v>
      </c>
    </row>
    <row r="106" spans="1:5" x14ac:dyDescent="0.3">
      <c r="A106" s="25"/>
    </row>
    <row r="108" spans="1:5" ht="15.5" x14ac:dyDescent="0.35">
      <c r="A108" s="14" t="s">
        <v>1726</v>
      </c>
    </row>
    <row r="109" spans="1:5" ht="15.5" x14ac:dyDescent="0.35">
      <c r="A109" s="14"/>
    </row>
    <row r="110" spans="1:5" x14ac:dyDescent="0.3">
      <c r="A110" s="24" t="s">
        <v>1765</v>
      </c>
    </row>
    <row r="111" spans="1:5" x14ac:dyDescent="0.3">
      <c r="A111" s="7"/>
      <c r="B111" s="13" t="s">
        <v>1612</v>
      </c>
      <c r="C111" s="13" t="s">
        <v>1611</v>
      </c>
    </row>
    <row r="112" spans="1:5" x14ac:dyDescent="0.3">
      <c r="A112" s="7" t="s">
        <v>1609</v>
      </c>
      <c r="B112" s="32">
        <f>COUNTIF('KGO_Cleaned Data'!AEE:AEE,"Oui")</f>
        <v>9</v>
      </c>
      <c r="C112" s="32">
        <f>COUNTIF('KGO_Cleaned Data'!AEE:AEE,"non")</f>
        <v>2</v>
      </c>
    </row>
    <row r="113" spans="1:6" x14ac:dyDescent="0.3">
      <c r="A113" s="7" t="s">
        <v>1610</v>
      </c>
      <c r="B113" s="12">
        <f>B112/$E$6</f>
        <v>0.81818181818181823</v>
      </c>
      <c r="C113" s="12">
        <f>C112/$E$6</f>
        <v>0.18181818181818182</v>
      </c>
    </row>
    <row r="114" spans="1:6" x14ac:dyDescent="0.3">
      <c r="A114" s="20"/>
      <c r="B114" s="21"/>
      <c r="C114" s="21"/>
    </row>
    <row r="115" spans="1:6" x14ac:dyDescent="0.3">
      <c r="A115" s="43" t="s">
        <v>1766</v>
      </c>
      <c r="B115" s="21"/>
      <c r="C115" s="21"/>
      <c r="D115" s="24" t="s">
        <v>1768</v>
      </c>
    </row>
    <row r="116" spans="1:6" x14ac:dyDescent="0.3">
      <c r="A116" s="41">
        <f>AVERAGE('KGO_Cleaned Data'!AEF:AEF)</f>
        <v>5325</v>
      </c>
      <c r="B116" s="42" t="s">
        <v>1767</v>
      </c>
      <c r="C116" s="21"/>
      <c r="D116" s="7"/>
      <c r="E116" s="17" t="s">
        <v>1612</v>
      </c>
      <c r="F116" s="17" t="s">
        <v>1611</v>
      </c>
    </row>
    <row r="117" spans="1:6" x14ac:dyDescent="0.3">
      <c r="A117" s="41"/>
      <c r="B117" s="42"/>
      <c r="C117" s="21"/>
      <c r="D117" s="7" t="s">
        <v>1609</v>
      </c>
      <c r="E117" s="7">
        <f>COUNTIF('KGO_Cleaned Data'!AEO:AEO,"Oui")</f>
        <v>2</v>
      </c>
      <c r="F117" s="7">
        <f>COUNTIF('KGO_Cleaned Data'!AEO:AEO,"non")</f>
        <v>7</v>
      </c>
    </row>
    <row r="118" spans="1:6" x14ac:dyDescent="0.3">
      <c r="A118" s="41"/>
      <c r="B118" s="42"/>
      <c r="C118" s="21"/>
      <c r="D118" s="7" t="s">
        <v>1610</v>
      </c>
      <c r="E118" s="12">
        <f>E117/$E$6</f>
        <v>0.18181818181818182</v>
      </c>
      <c r="F118" s="12">
        <f>F117/$E$6</f>
        <v>0.63636363636363635</v>
      </c>
    </row>
    <row r="119" spans="1:6" x14ac:dyDescent="0.3">
      <c r="A119" s="41"/>
      <c r="B119" s="42"/>
      <c r="C119" s="21"/>
    </row>
    <row r="120" spans="1:6" x14ac:dyDescent="0.3">
      <c r="A120" s="23" t="s">
        <v>1769</v>
      </c>
      <c r="B120" s="42"/>
      <c r="C120" s="21"/>
    </row>
    <row r="121" spans="1:6" s="45" customFormat="1" ht="59.5" customHeight="1" x14ac:dyDescent="0.35">
      <c r="A121" s="44" t="s">
        <v>1770</v>
      </c>
      <c r="B121" s="44" t="s">
        <v>1771</v>
      </c>
      <c r="C121" s="44" t="s">
        <v>1772</v>
      </c>
      <c r="D121" s="44" t="s">
        <v>1773</v>
      </c>
      <c r="E121" s="44" t="s">
        <v>1642</v>
      </c>
      <c r="F121" s="44" t="s">
        <v>1607</v>
      </c>
    </row>
    <row r="122" spans="1:6" x14ac:dyDescent="0.3">
      <c r="A122" s="7">
        <f>COUNTIF('KGO_Cleaned Data'!AEH:AEH,"1")</f>
        <v>4</v>
      </c>
      <c r="B122" s="7">
        <f>COUNTIF('KGO_Cleaned Data'!AEI:AEI,"1")</f>
        <v>8</v>
      </c>
      <c r="C122" s="7">
        <f>COUNTIF('KGO_Cleaned Data'!AEJ:AEJ,"1")</f>
        <v>2</v>
      </c>
      <c r="D122" s="7">
        <f>COUNTIF('KGO_Cleaned Data'!AEK:AEK,"1")</f>
        <v>0</v>
      </c>
      <c r="E122" s="7">
        <f>COUNTIF('KGO_Cleaned Data'!AEL:AEL,"1")</f>
        <v>0</v>
      </c>
      <c r="F122" s="7">
        <f>COUNTIF('KGO_Cleaned Data'!AEM:AEM,"1")</f>
        <v>0</v>
      </c>
    </row>
    <row r="123" spans="1:6" x14ac:dyDescent="0.3">
      <c r="A123" s="20"/>
      <c r="B123" s="20"/>
      <c r="C123" s="20"/>
      <c r="D123" s="20"/>
      <c r="E123" s="20"/>
      <c r="F123" s="20"/>
    </row>
    <row r="124" spans="1:6" x14ac:dyDescent="0.3">
      <c r="A124" s="24" t="s">
        <v>1727</v>
      </c>
    </row>
    <row r="125" spans="1:6" x14ac:dyDescent="0.3">
      <c r="A125" s="7"/>
      <c r="B125" s="13" t="s">
        <v>1612</v>
      </c>
      <c r="C125" s="13" t="s">
        <v>1611</v>
      </c>
      <c r="D125" s="13" t="s">
        <v>1728</v>
      </c>
    </row>
    <row r="126" spans="1:6" x14ac:dyDescent="0.3">
      <c r="A126" s="7" t="s">
        <v>1609</v>
      </c>
      <c r="B126" s="7">
        <f>COUNTIF('KGO_Cleaned Data'!AAK:AAK,"Oui")</f>
        <v>2</v>
      </c>
      <c r="C126" s="7">
        <f>COUNTIF('KGO_Cleaned Data'!AAK:AAK,"non")</f>
        <v>5</v>
      </c>
      <c r="D126" s="7">
        <f>COUNTIF('KGO_Cleaned Data'!AAK:AAK,"difficilement")</f>
        <v>4</v>
      </c>
    </row>
    <row r="127" spans="1:6" x14ac:dyDescent="0.3">
      <c r="A127" s="7" t="s">
        <v>1610</v>
      </c>
      <c r="B127" s="12">
        <f>B126/$E$6</f>
        <v>0.18181818181818182</v>
      </c>
      <c r="C127" s="12">
        <f>C126/$E$6</f>
        <v>0.45454545454545453</v>
      </c>
      <c r="D127" s="12">
        <f>D126/$E$6</f>
        <v>0.36363636363636365</v>
      </c>
    </row>
    <row r="129" spans="1:12" x14ac:dyDescent="0.3">
      <c r="A129" s="24" t="s">
        <v>1774</v>
      </c>
    </row>
    <row r="130" spans="1:12" x14ac:dyDescent="0.3">
      <c r="A130" s="13" t="s">
        <v>1662</v>
      </c>
      <c r="B130" s="13" t="s">
        <v>1663</v>
      </c>
      <c r="C130" s="13" t="s">
        <v>1642</v>
      </c>
      <c r="D130" s="13" t="s">
        <v>1607</v>
      </c>
      <c r="E130" s="13" t="s">
        <v>1664</v>
      </c>
    </row>
    <row r="131" spans="1:12" x14ac:dyDescent="0.3">
      <c r="A131" s="7">
        <f>COUNTIF('KGO_Cleaned Data'!AFM:AFM,"1")</f>
        <v>0</v>
      </c>
      <c r="B131" s="7">
        <f>COUNTIF('KGO_Cleaned Data'!AFN:AFN,"1")</f>
        <v>1</v>
      </c>
      <c r="C131" s="7">
        <f>COUNTIF('KGO_Cleaned Data'!AFO:AFO,"1")</f>
        <v>0</v>
      </c>
      <c r="D131" s="7">
        <f>COUNTIF('KGO_Cleaned Data'!AFP:AFP,"1")</f>
        <v>0</v>
      </c>
      <c r="E131" s="7">
        <f>COUNTIF('KGO_Cleaned Data'!AFQ:AFQ,"1")</f>
        <v>9</v>
      </c>
    </row>
    <row r="134" spans="1:12" ht="15.5" x14ac:dyDescent="0.35">
      <c r="A134" s="38" t="s">
        <v>1734</v>
      </c>
    </row>
    <row r="135" spans="1:12" ht="70" x14ac:dyDescent="0.3">
      <c r="A135" s="13" t="s">
        <v>1667</v>
      </c>
      <c r="B135" s="13" t="s">
        <v>1776</v>
      </c>
      <c r="C135" s="13" t="s">
        <v>1777</v>
      </c>
      <c r="D135" s="13" t="s">
        <v>1775</v>
      </c>
      <c r="E135" s="13" t="s">
        <v>1674</v>
      </c>
      <c r="F135" s="13" t="s">
        <v>1668</v>
      </c>
      <c r="G135" s="13" t="s">
        <v>1669</v>
      </c>
      <c r="H135" s="13" t="s">
        <v>1666</v>
      </c>
      <c r="I135" s="13" t="s">
        <v>1672</v>
      </c>
      <c r="J135" s="13" t="s">
        <v>1642</v>
      </c>
      <c r="K135" s="13" t="s">
        <v>1625</v>
      </c>
    </row>
    <row r="136" spans="1:12" x14ac:dyDescent="0.3">
      <c r="A136" s="7">
        <f>COUNTIF('KGO_Cleaned Data'!AFT:AFT,"1")</f>
        <v>11</v>
      </c>
      <c r="B136" s="7">
        <f>COUNTIF('KGO_Cleaned Data'!AFU:AFU,"1")</f>
        <v>9</v>
      </c>
      <c r="C136" s="7">
        <f>COUNTIF('KGO_Cleaned Data'!AFV:AFV,"1")</f>
        <v>8</v>
      </c>
      <c r="D136" s="7">
        <f>COUNTIF('KGO_Cleaned Data'!AFW:AFW,"1")</f>
        <v>8</v>
      </c>
      <c r="E136" s="7">
        <f>COUNTIF('KGO_Cleaned Data'!AFX:AFX,"1")</f>
        <v>0</v>
      </c>
      <c r="F136" s="7">
        <f>COUNTIF('KGO_Cleaned Data'!AFY:AFY,"1")</f>
        <v>0</v>
      </c>
      <c r="G136" s="7">
        <f>COUNTIF('KGO_Cleaned Data'!AFZ:AFZ,"1")</f>
        <v>0</v>
      </c>
      <c r="H136" s="7">
        <f>COUNTIF('KGO_Cleaned Data'!AGA:AGA,"1")</f>
        <v>0</v>
      </c>
      <c r="I136" s="7">
        <f>COUNTIF('KGO_Cleaned Data'!AGB:AGB,"1")</f>
        <v>0</v>
      </c>
      <c r="J136" s="7">
        <f>COUNTIF('KGO_Cleaned Data'!AGC:AGC,"1")</f>
        <v>0</v>
      </c>
      <c r="K136" s="7">
        <f>COUNTIF('KGO_Cleaned Data'!AGD:AGD,"1")</f>
        <v>0</v>
      </c>
    </row>
    <row r="138" spans="1:12" ht="15.5" x14ac:dyDescent="0.35">
      <c r="A138" s="38" t="s">
        <v>1735</v>
      </c>
    </row>
    <row r="139" spans="1:12" ht="42" x14ac:dyDescent="0.3">
      <c r="A139" s="13" t="s">
        <v>1647</v>
      </c>
      <c r="B139" s="13" t="s">
        <v>1675</v>
      </c>
      <c r="C139" s="13" t="s">
        <v>1676</v>
      </c>
      <c r="D139" s="13" t="s">
        <v>1650</v>
      </c>
      <c r="E139" s="13" t="s">
        <v>1651</v>
      </c>
      <c r="F139" s="13" t="s">
        <v>1677</v>
      </c>
      <c r="G139" s="13" t="s">
        <v>1678</v>
      </c>
      <c r="H139" s="13" t="s">
        <v>1679</v>
      </c>
      <c r="I139" s="13" t="s">
        <v>1680</v>
      </c>
      <c r="J139" s="13" t="s">
        <v>1664</v>
      </c>
      <c r="K139" s="13" t="s">
        <v>1642</v>
      </c>
      <c r="L139" s="13" t="s">
        <v>1625</v>
      </c>
    </row>
    <row r="140" spans="1:12" x14ac:dyDescent="0.3">
      <c r="A140" s="32">
        <f>COUNTIF('KGO_Cleaned Data'!AGG:AGG,"1")</f>
        <v>5</v>
      </c>
      <c r="B140" s="32">
        <f>COUNTIF('KGO_Cleaned Data'!AGH:AGH,"1")</f>
        <v>4</v>
      </c>
      <c r="C140" s="32">
        <f>COUNTIF('KGO_Cleaned Data'!AGI:AGI,"1")</f>
        <v>0</v>
      </c>
      <c r="D140" s="32">
        <f>COUNTIF('KGO_Cleaned Data'!AGJ:AGJ,"1")</f>
        <v>0</v>
      </c>
      <c r="E140" s="32">
        <f>COUNTIF('KGO_Cleaned Data'!AGK:AGK,"1")</f>
        <v>2</v>
      </c>
      <c r="F140" s="32">
        <f>COUNTIF('KGO_Cleaned Data'!AGL:AGL,"1")</f>
        <v>2</v>
      </c>
      <c r="G140" s="32">
        <f>COUNTIF('KGO_Cleaned Data'!AGM:AGM,"1")</f>
        <v>2</v>
      </c>
      <c r="H140" s="32">
        <f>COUNTIF('KGO_Cleaned Data'!AGN:AGN,"1")</f>
        <v>2</v>
      </c>
      <c r="I140" s="32">
        <f>COUNTIF('KGO_Cleaned Data'!AGO:AGO,"1")</f>
        <v>2</v>
      </c>
      <c r="J140" s="32">
        <f>COUNTIF('KGO_Cleaned Data'!AGP:AGP,"1")</f>
        <v>4</v>
      </c>
      <c r="K140" s="32">
        <f>COUNTIF('KGO_Cleaned Data'!AGQ:AGQ,"1")</f>
        <v>0</v>
      </c>
      <c r="L140" s="32">
        <f>COUNTIF('KGO_Cleaned Data'!AGR:AGR,"1")</f>
        <v>0</v>
      </c>
    </row>
    <row r="142" spans="1:12" ht="15.5" x14ac:dyDescent="0.35">
      <c r="A142" s="38" t="s">
        <v>1778</v>
      </c>
    </row>
    <row r="143" spans="1:12" x14ac:dyDescent="0.3">
      <c r="A143" s="7"/>
      <c r="B143" s="13" t="s">
        <v>1612</v>
      </c>
      <c r="C143" s="13" t="s">
        <v>1611</v>
      </c>
    </row>
    <row r="144" spans="1:12" x14ac:dyDescent="0.3">
      <c r="A144" s="7" t="s">
        <v>1609</v>
      </c>
      <c r="B144" s="32">
        <f>COUNTIF('KGO_Cleaned Data'!AGT:AGT,"OUI")</f>
        <v>4</v>
      </c>
      <c r="C144" s="32">
        <f>COUNTIF('KGO_Cleaned Data'!AGT:AGT,"non")</f>
        <v>7</v>
      </c>
    </row>
    <row r="145" spans="1:16" x14ac:dyDescent="0.3">
      <c r="A145" s="7" t="s">
        <v>1610</v>
      </c>
      <c r="B145" s="12">
        <f>(B144/$E$6)</f>
        <v>0.36363636363636365</v>
      </c>
      <c r="C145" s="12">
        <f>(C144/$E$6)</f>
        <v>0.63636363636363635</v>
      </c>
    </row>
    <row r="147" spans="1:16" x14ac:dyDescent="0.3">
      <c r="B147" s="24" t="s">
        <v>1681</v>
      </c>
    </row>
    <row r="148" spans="1:16" ht="14.5" x14ac:dyDescent="0.35">
      <c r="B148" s="17" t="s">
        <v>1682</v>
      </c>
      <c r="C148" s="17" t="s">
        <v>1683</v>
      </c>
      <c r="D148" s="17" t="s">
        <v>1675</v>
      </c>
      <c r="E148" s="17" t="s">
        <v>1676</v>
      </c>
      <c r="F148" s="17" t="s">
        <v>1651</v>
      </c>
      <c r="G148" s="17" t="s">
        <v>1642</v>
      </c>
      <c r="H148" s="17" t="s">
        <v>1607</v>
      </c>
      <c r="I148" s="31"/>
      <c r="J148" s="31"/>
      <c r="K148" s="31"/>
    </row>
    <row r="149" spans="1:16" x14ac:dyDescent="0.3">
      <c r="B149" s="8">
        <f>COUNTIF('KGO_Cleaned Data'!AGV:AGV,"1")</f>
        <v>0</v>
      </c>
      <c r="C149" s="8">
        <f>COUNTIF('KGO_Cleaned Data'!AGW:AGW,"1")</f>
        <v>0</v>
      </c>
      <c r="D149" s="8">
        <f>COUNTIF('KGO_Cleaned Data'!AGX:AGX,"1")</f>
        <v>0</v>
      </c>
      <c r="E149" s="8">
        <f>COUNTIF('KGO_Cleaned Data'!AGY:AGY,"1")</f>
        <v>0</v>
      </c>
      <c r="F149" s="8">
        <f>COUNTIF('KGO_Cleaned Data'!AGZ:AGZ,"1")</f>
        <v>4</v>
      </c>
      <c r="G149" s="8">
        <f>COUNTIF('KGO_Cleaned Data'!AHA:AHA,"1")</f>
        <v>0</v>
      </c>
      <c r="H149" s="8">
        <f>COUNTIF('KGO_Cleaned Data'!AHB:AHB,"1")</f>
        <v>0</v>
      </c>
    </row>
    <row r="150" spans="1:16" x14ac:dyDescent="0.3">
      <c r="B150" s="12">
        <f>B149/$B$144</f>
        <v>0</v>
      </c>
      <c r="C150" s="12">
        <f t="shared" ref="C150:H150" si="0">C149/$B$144</f>
        <v>0</v>
      </c>
      <c r="D150" s="12">
        <f t="shared" si="0"/>
        <v>0</v>
      </c>
      <c r="E150" s="12">
        <f t="shared" si="0"/>
        <v>0</v>
      </c>
      <c r="F150" s="12">
        <f t="shared" si="0"/>
        <v>1</v>
      </c>
      <c r="G150" s="12">
        <f t="shared" si="0"/>
        <v>0</v>
      </c>
      <c r="H150" s="12">
        <f t="shared" si="0"/>
        <v>0</v>
      </c>
    </row>
    <row r="152" spans="1:16" x14ac:dyDescent="0.3">
      <c r="B152" s="24" t="s">
        <v>1684</v>
      </c>
    </row>
    <row r="153" spans="1:16" ht="112" x14ac:dyDescent="0.35">
      <c r="B153" s="17" t="s">
        <v>1685</v>
      </c>
      <c r="C153" s="17" t="s">
        <v>1686</v>
      </c>
      <c r="D153" s="17" t="s">
        <v>1694</v>
      </c>
      <c r="E153" s="17" t="s">
        <v>1695</v>
      </c>
      <c r="F153" s="17" t="s">
        <v>2623</v>
      </c>
      <c r="G153" s="17" t="s">
        <v>2624</v>
      </c>
      <c r="H153" s="17" t="s">
        <v>2625</v>
      </c>
      <c r="I153" s="17" t="s">
        <v>2626</v>
      </c>
      <c r="J153" s="17" t="s">
        <v>2627</v>
      </c>
      <c r="K153" s="17" t="s">
        <v>2622</v>
      </c>
      <c r="L153" s="17" t="s">
        <v>2279</v>
      </c>
      <c r="M153" s="17" t="s">
        <v>2619</v>
      </c>
      <c r="N153" s="31"/>
      <c r="P153" s="31"/>
    </row>
    <row r="154" spans="1:16" ht="14.5" x14ac:dyDescent="0.35">
      <c r="B154" s="32">
        <f>COUNTIF('KGO_Cleaned Data'!AHE:AHE,"1")</f>
        <v>1</v>
      </c>
      <c r="C154" s="32">
        <f>COUNTIF('KGO_Cleaned Data'!AHF:AHF,"1")</f>
        <v>1</v>
      </c>
      <c r="D154" s="32">
        <f>COUNTIF('KGO_Cleaned Data'!AHG:AHG,"1")</f>
        <v>0</v>
      </c>
      <c r="E154" s="32">
        <f>COUNTIF('KGO_Cleaned Data'!AHH:AHH,"1")</f>
        <v>1</v>
      </c>
      <c r="F154" s="32">
        <f>COUNTIF('KGO_Cleaned Data'!AHI:AHI,"1")</f>
        <v>0</v>
      </c>
      <c r="G154" s="32">
        <f>COUNTIF('KGO_Cleaned Data'!AHJ:AHJ,"1")</f>
        <v>1</v>
      </c>
      <c r="H154" s="32">
        <f>COUNTIF('KGO_Cleaned Data'!AHK:AHK,"1")</f>
        <v>2</v>
      </c>
      <c r="I154" s="32">
        <f>COUNTIF('KGO_Cleaned Data'!AHL:AHL,"1")</f>
        <v>1</v>
      </c>
      <c r="J154" s="32">
        <f>COUNTIF('KGO_Cleaned Data'!AHM:AHM,"1")</f>
        <v>0</v>
      </c>
      <c r="K154" s="32">
        <f>COUNTIF('KGO_Cleaned Data'!AHN:AHN,"1")</f>
        <v>2</v>
      </c>
      <c r="L154" s="32">
        <f>COUNTIF('KGO_Cleaned Data'!AHO:AHO,"1")</f>
        <v>0</v>
      </c>
      <c r="M154" s="32">
        <f>COUNTIF('KGO_Cleaned Data'!AHP:AHP,"1")</f>
        <v>0</v>
      </c>
      <c r="N154" s="31"/>
    </row>
    <row r="156" spans="1:16" x14ac:dyDescent="0.3">
      <c r="B156" s="24" t="s">
        <v>2227</v>
      </c>
    </row>
    <row r="157" spans="1:16" x14ac:dyDescent="0.3">
      <c r="B157" s="17" t="s">
        <v>1612</v>
      </c>
      <c r="C157" s="17" t="s">
        <v>1611</v>
      </c>
    </row>
    <row r="158" spans="1:16" x14ac:dyDescent="0.3">
      <c r="B158" s="8">
        <f>COUNTIF('KGO_Cleaned Data'!AHR:AHR,"OUI")</f>
        <v>1</v>
      </c>
      <c r="C158" s="8">
        <f>COUNTIF('KGO_Cleaned Data'!AHR:AHR,"non")</f>
        <v>3</v>
      </c>
    </row>
    <row r="159" spans="1:16" x14ac:dyDescent="0.3">
      <c r="B159" s="12">
        <f>(B158/$B$144)</f>
        <v>0.25</v>
      </c>
      <c r="C159" s="12">
        <f>(C158/$B$144)</f>
        <v>0.75</v>
      </c>
    </row>
    <row r="161" spans="1:12" x14ac:dyDescent="0.3">
      <c r="C161" s="24" t="s">
        <v>1696</v>
      </c>
    </row>
    <row r="162" spans="1:12" x14ac:dyDescent="0.3">
      <c r="C162" s="17" t="s">
        <v>1697</v>
      </c>
      <c r="D162" s="17" t="s">
        <v>1698</v>
      </c>
      <c r="E162" s="17" t="s">
        <v>1699</v>
      </c>
      <c r="F162" s="17" t="s">
        <v>1700</v>
      </c>
      <c r="G162" s="17" t="s">
        <v>1607</v>
      </c>
    </row>
    <row r="163" spans="1:12" x14ac:dyDescent="0.3">
      <c r="C163" s="8">
        <f>COUNTIF('KGO_Cleaned Data'!AHT:AHT,"1")</f>
        <v>2</v>
      </c>
      <c r="D163" s="8">
        <f>COUNTIF('KGO_Cleaned Data'!AHU:AHU,"1")</f>
        <v>2</v>
      </c>
      <c r="E163" s="8">
        <f>COUNTIF('KGO_Cleaned Data'!AHV:AHV,"1")</f>
        <v>0</v>
      </c>
      <c r="F163" s="8">
        <f>COUNTIF('KGO_Cleaned Data'!AHW:AHW,"1")</f>
        <v>0</v>
      </c>
      <c r="G163" s="8">
        <f>COUNTIF('KGO_Cleaned Data'!AHX:AHX,"1")</f>
        <v>0</v>
      </c>
    </row>
    <row r="166" spans="1:12" ht="15.5" x14ac:dyDescent="0.35">
      <c r="A166" s="14" t="s">
        <v>1736</v>
      </c>
    </row>
    <row r="168" spans="1:12" ht="84" x14ac:dyDescent="0.3">
      <c r="A168" s="13" t="s">
        <v>2837</v>
      </c>
      <c r="B168" s="13" t="s">
        <v>2838</v>
      </c>
      <c r="C168" s="13" t="s">
        <v>2839</v>
      </c>
      <c r="D168" s="13" t="s">
        <v>2840</v>
      </c>
      <c r="E168" s="13" t="s">
        <v>2623</v>
      </c>
      <c r="F168" s="13" t="s">
        <v>2624</v>
      </c>
      <c r="G168" s="13" t="s">
        <v>2625</v>
      </c>
      <c r="H168" s="13" t="s">
        <v>2626</v>
      </c>
      <c r="I168" s="13" t="s">
        <v>2627</v>
      </c>
      <c r="J168" s="13" t="s">
        <v>2622</v>
      </c>
      <c r="K168" s="13" t="s">
        <v>2279</v>
      </c>
      <c r="L168" s="13" t="s">
        <v>2619</v>
      </c>
    </row>
    <row r="169" spans="1:12" x14ac:dyDescent="0.3">
      <c r="A169" s="32">
        <f>COUNTIF('KGO_Cleaned Data'!AIA:AIA,"1")</f>
        <v>1</v>
      </c>
      <c r="B169" s="32">
        <f>COUNTIF('KGO_Cleaned Data'!AIB:AIB,"1")</f>
        <v>7</v>
      </c>
      <c r="C169" s="32">
        <f>COUNTIF('KGO_Cleaned Data'!AIC:AIC,"1")</f>
        <v>7</v>
      </c>
      <c r="D169" s="32">
        <f>COUNTIF('KGO_Cleaned Data'!AID:AID,"1")</f>
        <v>3</v>
      </c>
      <c r="E169" s="32">
        <f>COUNTIF('KGO_Cleaned Data'!AIE:AIE,"1")</f>
        <v>7</v>
      </c>
      <c r="F169" s="32">
        <f>COUNTIF('KGO_Cleaned Data'!AIF:AIF,"1")</f>
        <v>5</v>
      </c>
      <c r="G169" s="32">
        <f>COUNTIF('KGO_Cleaned Data'!AIG:AIG,"1")</f>
        <v>4</v>
      </c>
      <c r="H169" s="32">
        <f>COUNTIF('KGO_Cleaned Data'!AIH:AIH,"1")</f>
        <v>4</v>
      </c>
      <c r="I169" s="32">
        <f>COUNTIF('KGO_Cleaned Data'!AII:AII,"1")</f>
        <v>1</v>
      </c>
      <c r="J169" s="32">
        <f>COUNTIF('KGO_Cleaned Data'!AIJ:AIJ,"1")</f>
        <v>0</v>
      </c>
      <c r="K169" s="32">
        <f>COUNTIF('KGO_Cleaned Data'!AIK:AIK,"1")</f>
        <v>0</v>
      </c>
      <c r="L169" s="32">
        <f>COUNTIF('KGO_Cleaned Data'!AIL:AIL,"1")</f>
        <v>1</v>
      </c>
    </row>
  </sheetData>
  <conditionalFormatting sqref="A17:I17">
    <cfRule type="colorScale" priority="22">
      <colorScale>
        <cfvo type="min"/>
        <cfvo type="max"/>
        <color theme="6" tint="0.79998168889431442"/>
        <color theme="5" tint="0.39997558519241921"/>
      </colorScale>
    </cfRule>
  </conditionalFormatting>
  <conditionalFormatting sqref="B31:H31">
    <cfRule type="colorScale" priority="21">
      <colorScale>
        <cfvo type="min"/>
        <cfvo type="max"/>
        <color theme="6" tint="0.79998168889431442"/>
        <color theme="5" tint="0.39997558519241921"/>
      </colorScale>
    </cfRule>
  </conditionalFormatting>
  <conditionalFormatting sqref="B77:E77">
    <cfRule type="colorScale" priority="20">
      <colorScale>
        <cfvo type="min"/>
        <cfvo type="max"/>
        <color theme="6" tint="0.79998168889431442"/>
        <color theme="5" tint="0.39997558519241921"/>
      </colorScale>
    </cfRule>
  </conditionalFormatting>
  <conditionalFormatting sqref="B81:G81">
    <cfRule type="colorScale" priority="19">
      <colorScale>
        <cfvo type="min"/>
        <cfvo type="max"/>
        <color theme="6" tint="0.79998168889431442"/>
        <color theme="5" tint="0.39997558519241921"/>
      </colorScale>
    </cfRule>
  </conditionalFormatting>
  <conditionalFormatting sqref="B85:H85">
    <cfRule type="colorScale" priority="18">
      <colorScale>
        <cfvo type="min"/>
        <cfvo type="max"/>
        <color theme="6" tint="0.79998168889431442"/>
        <color theme="5" tint="0.39997558519241921"/>
      </colorScale>
    </cfRule>
  </conditionalFormatting>
  <conditionalFormatting sqref="A122:F123">
    <cfRule type="colorScale" priority="23">
      <colorScale>
        <cfvo type="min"/>
        <cfvo type="max"/>
        <color theme="6" tint="0.79998168889431442"/>
        <color theme="5" tint="0.39997558519241921"/>
      </colorScale>
    </cfRule>
  </conditionalFormatting>
  <conditionalFormatting sqref="A131:E131">
    <cfRule type="colorScale" priority="16">
      <colorScale>
        <cfvo type="min"/>
        <cfvo type="max"/>
        <color theme="6" tint="0.79998168889431442"/>
        <color theme="5" tint="0.39997558519241921"/>
      </colorScale>
    </cfRule>
  </conditionalFormatting>
  <conditionalFormatting sqref="A136:K136">
    <cfRule type="colorScale" priority="25">
      <colorScale>
        <cfvo type="min"/>
        <cfvo type="max"/>
        <color theme="6" tint="0.79998168889431442"/>
        <color theme="5" tint="0.39997558519241921"/>
      </colorScale>
    </cfRule>
  </conditionalFormatting>
  <conditionalFormatting sqref="A140:L140">
    <cfRule type="colorScale" priority="14">
      <colorScale>
        <cfvo type="min"/>
        <cfvo type="max"/>
        <color theme="6" tint="0.79998168889431442"/>
        <color theme="5" tint="0.39997558519241921"/>
      </colorScale>
    </cfRule>
  </conditionalFormatting>
  <conditionalFormatting sqref="C163:G163">
    <cfRule type="colorScale" priority="12">
      <colorScale>
        <cfvo type="min"/>
        <cfvo type="max"/>
        <color theme="6" tint="0.79998168889431442"/>
        <color theme="5" tint="0.39997558519241921"/>
      </colorScale>
    </cfRule>
  </conditionalFormatting>
  <conditionalFormatting sqref="A169:L169">
    <cfRule type="colorScale" priority="11">
      <colorScale>
        <cfvo type="min"/>
        <cfvo type="max"/>
        <color theme="6" tint="0.79998168889431442"/>
        <color theme="5" tint="0.39997558519241921"/>
      </colorScale>
    </cfRule>
  </conditionalFormatting>
  <conditionalFormatting sqref="B154:M154">
    <cfRule type="colorScale" priority="10">
      <colorScale>
        <cfvo type="min"/>
        <cfvo type="max"/>
        <color theme="6" tint="0.79998168889431442"/>
        <color theme="5" tint="0.39997558519241921"/>
      </colorScale>
    </cfRule>
  </conditionalFormatting>
  <conditionalFormatting sqref="B6:D6">
    <cfRule type="colorScale" priority="9">
      <colorScale>
        <cfvo type="min"/>
        <cfvo type="max"/>
        <color theme="6" tint="0.79998168889431442"/>
        <color theme="5" tint="0.39997558519241921"/>
      </colorScale>
    </cfRule>
  </conditionalFormatting>
  <conditionalFormatting sqref="B10:D10">
    <cfRule type="colorScale" priority="8">
      <colorScale>
        <cfvo type="min"/>
        <cfvo type="max"/>
        <color theme="6" tint="0.79998168889431442"/>
        <color theme="5" tint="0.39997558519241921"/>
      </colorScale>
    </cfRule>
  </conditionalFormatting>
  <conditionalFormatting sqref="B36:C36">
    <cfRule type="colorScale" priority="7">
      <colorScale>
        <cfvo type="min"/>
        <cfvo type="max"/>
        <color theme="6" tint="0.79998168889431442"/>
        <color theme="5" tint="0.39997558519241921"/>
      </colorScale>
    </cfRule>
  </conditionalFormatting>
  <conditionalFormatting sqref="B57:C57">
    <cfRule type="colorScale" priority="6">
      <colorScale>
        <cfvo type="min"/>
        <cfvo type="max"/>
        <color theme="6" tint="0.79998168889431442"/>
        <color theme="5" tint="0.39997558519241921"/>
      </colorScale>
    </cfRule>
  </conditionalFormatting>
  <conditionalFormatting sqref="B72:C72">
    <cfRule type="colorScale" priority="5">
      <colorScale>
        <cfvo type="min"/>
        <cfvo type="max"/>
        <color theme="6" tint="0.79998168889431442"/>
        <color theme="5" tint="0.39997558519241921"/>
      </colorScale>
    </cfRule>
  </conditionalFormatting>
  <conditionalFormatting sqref="B99:D99">
    <cfRule type="colorScale" priority="4">
      <colorScale>
        <cfvo type="min"/>
        <cfvo type="max"/>
        <color theme="6" tint="0.79998168889431442"/>
        <color theme="5" tint="0.39997558519241921"/>
      </colorScale>
    </cfRule>
  </conditionalFormatting>
  <conditionalFormatting sqref="B104:D104">
    <cfRule type="colorScale" priority="3">
      <colorScale>
        <cfvo type="min"/>
        <cfvo type="max"/>
        <color theme="6" tint="0.79998168889431442"/>
        <color theme="5" tint="0.39997558519241921"/>
      </colorScale>
    </cfRule>
  </conditionalFormatting>
  <conditionalFormatting sqref="B112:C112">
    <cfRule type="colorScale" priority="2">
      <colorScale>
        <cfvo type="min"/>
        <cfvo type="max"/>
        <color theme="6" tint="0.79998168889431442"/>
        <color theme="5" tint="0.39997558519241921"/>
      </colorScale>
    </cfRule>
  </conditionalFormatting>
  <conditionalFormatting sqref="B144:C144">
    <cfRule type="colorScale" priority="1">
      <colorScale>
        <cfvo type="min"/>
        <cfvo type="max"/>
        <color theme="6" tint="0.79998168889431442"/>
        <color theme="5" tint="0.39997558519241921"/>
      </colorScale>
    </cfRule>
  </conditionalFormatting>
  <pageMargins left="0.70866141732283472" right="0.70866141732283472" top="0.74803149606299213" bottom="0.74803149606299213" header="0.31496062992125984" footer="0.31496062992125984"/>
  <pageSetup paperSize="9" scale="64" fitToHeight="4" orientation="landscape"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2:Q139"/>
  <sheetViews>
    <sheetView topLeftCell="A127" zoomScale="80" zoomScaleNormal="80" workbookViewId="0">
      <selection activeCell="B132" sqref="B132:C132"/>
    </sheetView>
  </sheetViews>
  <sheetFormatPr defaultRowHeight="14" x14ac:dyDescent="0.3"/>
  <cols>
    <col min="1" max="1" width="17.7265625" style="15" customWidth="1"/>
    <col min="2" max="2" width="15.26953125" style="15" customWidth="1"/>
    <col min="3" max="3" width="13" style="15" customWidth="1"/>
    <col min="4" max="4" width="12.26953125" style="15" customWidth="1"/>
    <col min="5" max="5" width="13.36328125" style="15" customWidth="1"/>
    <col min="6" max="6" width="13.7265625" style="15" customWidth="1"/>
    <col min="7" max="7" width="10.6328125" style="15" customWidth="1"/>
    <col min="8" max="8" width="12.6328125" style="15" customWidth="1"/>
    <col min="9" max="9" width="13.81640625" style="15" customWidth="1"/>
    <col min="10" max="11" width="8.7265625" style="15"/>
    <col min="12" max="12" width="14.54296875" style="15" customWidth="1"/>
    <col min="13" max="13" width="14.1796875" style="15" customWidth="1"/>
    <col min="14" max="14" width="17.08984375" style="15" customWidth="1"/>
    <col min="15" max="16384" width="8.7265625" style="15"/>
  </cols>
  <sheetData>
    <row r="2" spans="1:10" ht="15.5" x14ac:dyDescent="0.35">
      <c r="A2" s="14" t="s">
        <v>1729</v>
      </c>
    </row>
    <row r="3" spans="1:10" x14ac:dyDescent="0.3">
      <c r="A3" s="46" t="s">
        <v>1787</v>
      </c>
      <c r="B3" s="78">
        <f>COUNTIFS('KGO_Cleaned Data'!M:M,"marche",'KGO_Cleaned Data'!J:J,"kouango")</f>
        <v>3</v>
      </c>
    </row>
    <row r="4" spans="1:10" ht="15.5" x14ac:dyDescent="0.35">
      <c r="A4" s="14"/>
    </row>
    <row r="5" spans="1:10" x14ac:dyDescent="0.3">
      <c r="A5" s="24" t="s">
        <v>1781</v>
      </c>
    </row>
    <row r="6" spans="1:10" ht="28" x14ac:dyDescent="0.3">
      <c r="A6" s="47"/>
      <c r="B6" s="13" t="s">
        <v>1779</v>
      </c>
      <c r="C6" s="13" t="s">
        <v>1780</v>
      </c>
      <c r="D6" s="13" t="s">
        <v>1782</v>
      </c>
      <c r="E6" s="13" t="s">
        <v>1783</v>
      </c>
      <c r="F6" s="13" t="s">
        <v>1784</v>
      </c>
      <c r="G6" s="13" t="s">
        <v>1785</v>
      </c>
      <c r="H6" s="13" t="s">
        <v>1786</v>
      </c>
      <c r="I6" s="13" t="s">
        <v>1197</v>
      </c>
    </row>
    <row r="7" spans="1:10" x14ac:dyDescent="0.3">
      <c r="A7" s="32" t="s">
        <v>1609</v>
      </c>
      <c r="B7" s="32">
        <f>COUNTIF('KGO_Cleaned Data'!AIP:AIP,"1")</f>
        <v>3</v>
      </c>
      <c r="C7" s="32">
        <f>COUNTIF('KGO_Cleaned Data'!AIQ:AIQ,"1")</f>
        <v>2</v>
      </c>
      <c r="D7" s="32">
        <f>COUNTIF('KGO_Cleaned Data'!AIR:AIR,"1")</f>
        <v>2</v>
      </c>
      <c r="E7" s="32">
        <f>COUNTIF('KGO_Cleaned Data'!AIS:AIS,"1")</f>
        <v>1</v>
      </c>
      <c r="F7" s="32">
        <f>COUNTIF('KGO_Cleaned Data'!AIT:AIT,"1")</f>
        <v>2</v>
      </c>
      <c r="G7" s="32">
        <f>COUNTIF('KGO_Cleaned Data'!AIU:AIU,"1")</f>
        <v>0</v>
      </c>
      <c r="H7" s="32">
        <f>COUNTIF('KGO_Cleaned Data'!AIV:AIV,"1")</f>
        <v>2</v>
      </c>
      <c r="I7" s="32">
        <f>COUNTIF('KGO_Cleaned Data'!AIW:AIW,"1")</f>
        <v>0</v>
      </c>
    </row>
    <row r="9" spans="1:10" x14ac:dyDescent="0.3">
      <c r="A9" s="24" t="s">
        <v>1788</v>
      </c>
    </row>
    <row r="10" spans="1:10" x14ac:dyDescent="0.3">
      <c r="A10" s="32"/>
      <c r="B10" s="13" t="s">
        <v>1612</v>
      </c>
      <c r="C10" s="13" t="s">
        <v>1611</v>
      </c>
      <c r="D10" s="13" t="s">
        <v>2831</v>
      </c>
      <c r="E10" s="49" t="s">
        <v>1608</v>
      </c>
    </row>
    <row r="11" spans="1:10" x14ac:dyDescent="0.3">
      <c r="A11" s="32" t="s">
        <v>1609</v>
      </c>
      <c r="B11" s="32">
        <f>COUNTIF('KGO_Cleaned Data'!AIY2:AIY37,"oui")</f>
        <v>3</v>
      </c>
      <c r="C11" s="32">
        <f>COUNTIF('KGO_Cleaned Data'!AIY2:AIY37,"non")</f>
        <v>0</v>
      </c>
      <c r="D11" s="32">
        <f>COUNTIF('KGO_Cleaned Data'!AIY2:AIY37,"partiel")</f>
        <v>0</v>
      </c>
      <c r="E11" s="33">
        <f>SUM(B11:C11)</f>
        <v>3</v>
      </c>
    </row>
    <row r="12" spans="1:10" x14ac:dyDescent="0.3">
      <c r="A12" s="32" t="s">
        <v>1627</v>
      </c>
      <c r="B12" s="50">
        <f>(B11/$E$11)</f>
        <v>1</v>
      </c>
      <c r="C12" s="50">
        <f>(C11/$E$11)</f>
        <v>0</v>
      </c>
      <c r="D12" s="48">
        <f>COUNTIF('KGO_Cleaned Data'!AIY2:AIY38,"partiel")</f>
        <v>0</v>
      </c>
      <c r="E12" s="32"/>
    </row>
    <row r="13" spans="1:10" x14ac:dyDescent="0.3">
      <c r="A13" s="20"/>
      <c r="B13" s="21"/>
      <c r="C13" s="21"/>
      <c r="D13" s="20"/>
      <c r="G13" s="20"/>
      <c r="H13" s="21"/>
      <c r="I13" s="21"/>
      <c r="J13" s="20"/>
    </row>
    <row r="14" spans="1:10" x14ac:dyDescent="0.3">
      <c r="A14" s="20"/>
      <c r="B14" s="24" t="s">
        <v>1790</v>
      </c>
      <c r="G14" s="20"/>
      <c r="H14" s="21"/>
      <c r="I14" s="21"/>
      <c r="J14" s="20"/>
    </row>
    <row r="15" spans="1:10" x14ac:dyDescent="0.3">
      <c r="A15" s="20"/>
      <c r="B15" s="32"/>
      <c r="C15" s="17" t="s">
        <v>1612</v>
      </c>
      <c r="D15" s="17" t="s">
        <v>1611</v>
      </c>
      <c r="G15" s="20"/>
      <c r="H15" s="21"/>
      <c r="I15" s="21"/>
      <c r="J15" s="20"/>
    </row>
    <row r="16" spans="1:10" x14ac:dyDescent="0.3">
      <c r="A16" s="20"/>
      <c r="B16" s="32" t="s">
        <v>1609</v>
      </c>
      <c r="C16" s="48">
        <f>COUNTIF('KGO_Cleaned Data'!AJY:AJY,"oui")</f>
        <v>3</v>
      </c>
      <c r="D16" s="48">
        <f>COUNTIF('KGO_Cleaned Data'!AJY:AJY,"non")</f>
        <v>0</v>
      </c>
      <c r="G16" s="20"/>
      <c r="H16" s="21"/>
      <c r="I16" s="21"/>
      <c r="J16" s="20"/>
    </row>
    <row r="17" spans="1:4" x14ac:dyDescent="0.3">
      <c r="B17" s="32" t="s">
        <v>1627</v>
      </c>
      <c r="C17" s="50">
        <f>(C16/$E$11)</f>
        <v>1</v>
      </c>
      <c r="D17" s="50">
        <f>(D16/$E$11)</f>
        <v>0</v>
      </c>
    </row>
    <row r="19" spans="1:4" x14ac:dyDescent="0.3">
      <c r="A19" s="43" t="s">
        <v>1789</v>
      </c>
    </row>
    <row r="20" spans="1:4" x14ac:dyDescent="0.3">
      <c r="A20" s="32"/>
      <c r="B20" s="13" t="s">
        <v>1612</v>
      </c>
      <c r="C20" s="13" t="s">
        <v>1611</v>
      </c>
      <c r="D20" s="51"/>
    </row>
    <row r="21" spans="1:4" x14ac:dyDescent="0.3">
      <c r="A21" s="32" t="s">
        <v>1609</v>
      </c>
      <c r="B21" s="32">
        <f>COUNTIF('KGO_Cleaned Data'!AJX:AJX,"oui")</f>
        <v>0</v>
      </c>
      <c r="C21" s="32">
        <f>COUNTIF('KGO_Cleaned Data'!AJX:AJX,"non")</f>
        <v>2</v>
      </c>
      <c r="D21" s="52"/>
    </row>
    <row r="22" spans="1:4" x14ac:dyDescent="0.3">
      <c r="A22" s="32" t="s">
        <v>1627</v>
      </c>
      <c r="B22" s="50">
        <f>(B21/$E$11)</f>
        <v>0</v>
      </c>
      <c r="C22" s="50">
        <f>(C21/$E$11)</f>
        <v>0.66666666666666663</v>
      </c>
      <c r="D22" s="20"/>
    </row>
    <row r="24" spans="1:4" x14ac:dyDescent="0.3">
      <c r="A24" s="24" t="s">
        <v>1791</v>
      </c>
    </row>
    <row r="25" spans="1:4" x14ac:dyDescent="0.3">
      <c r="A25" s="28">
        <f>AVERAGE('KGO_Cleaned Data'!AKP:AKP)</f>
        <v>87.5</v>
      </c>
    </row>
    <row r="27" spans="1:4" x14ac:dyDescent="0.3">
      <c r="A27" s="24" t="s">
        <v>1817</v>
      </c>
    </row>
    <row r="28" spans="1:4" x14ac:dyDescent="0.3">
      <c r="A28" s="32"/>
      <c r="B28" s="13" t="s">
        <v>1612</v>
      </c>
      <c r="C28" s="13" t="s">
        <v>1611</v>
      </c>
    </row>
    <row r="29" spans="1:4" x14ac:dyDescent="0.3">
      <c r="A29" s="32" t="s">
        <v>1609</v>
      </c>
      <c r="B29" s="32">
        <f>COUNTIF('KGO_Cleaned Data'!AKQ:AKQ,"oui")</f>
        <v>3</v>
      </c>
      <c r="C29" s="32">
        <f>COUNTIF('KGO_Cleaned Data'!AKQ:AKQ,"non")</f>
        <v>0</v>
      </c>
    </row>
    <row r="30" spans="1:4" x14ac:dyDescent="0.3">
      <c r="A30" s="32" t="s">
        <v>1627</v>
      </c>
      <c r="B30" s="50">
        <f>(B29/$E$11)</f>
        <v>1</v>
      </c>
      <c r="C30" s="50">
        <f>(C29/$E$11)</f>
        <v>0</v>
      </c>
    </row>
    <row r="32" spans="1:4" x14ac:dyDescent="0.3">
      <c r="B32" s="24" t="s">
        <v>1745</v>
      </c>
    </row>
    <row r="33" spans="1:11" ht="28" x14ac:dyDescent="0.3">
      <c r="B33" s="17" t="s">
        <v>1746</v>
      </c>
      <c r="C33" s="17" t="s">
        <v>1747</v>
      </c>
      <c r="D33" s="17" t="s">
        <v>1748</v>
      </c>
      <c r="E33" s="17" t="s">
        <v>1636</v>
      </c>
    </row>
    <row r="34" spans="1:11" x14ac:dyDescent="0.3">
      <c r="B34" s="32">
        <f>COUNTIF('KGO_Cleaned Data'!AKR:AKR,"peu_diminue")</f>
        <v>1</v>
      </c>
      <c r="C34" s="32">
        <f>COUNTIF('KGO_Cleaned Data'!AKR:AKR,"bcp_diminue")</f>
        <v>2</v>
      </c>
      <c r="D34" s="32">
        <f>COUNTIF('KGO_Cleaned Data'!AKR:AKR,"peu_augmente")</f>
        <v>0</v>
      </c>
      <c r="E34" s="32">
        <f>COUNTIF('KGO_Cleaned Data'!AKR:AKR,"bcp_augmente")</f>
        <v>0</v>
      </c>
    </row>
    <row r="36" spans="1:11" x14ac:dyDescent="0.3">
      <c r="B36" s="24" t="s">
        <v>1749</v>
      </c>
    </row>
    <row r="37" spans="1:11" s="54" customFormat="1" ht="84" x14ac:dyDescent="0.35">
      <c r="B37" s="53" t="s">
        <v>1792</v>
      </c>
      <c r="C37" s="53" t="s">
        <v>1793</v>
      </c>
      <c r="D37" s="53" t="s">
        <v>1794</v>
      </c>
      <c r="E37" s="53" t="s">
        <v>1795</v>
      </c>
      <c r="F37" s="53" t="s">
        <v>1796</v>
      </c>
      <c r="G37" s="53" t="s">
        <v>1798</v>
      </c>
      <c r="H37" s="53" t="s">
        <v>1797</v>
      </c>
      <c r="I37" s="53" t="s">
        <v>1799</v>
      </c>
      <c r="J37" s="53" t="s">
        <v>1642</v>
      </c>
      <c r="K37" s="53" t="s">
        <v>1625</v>
      </c>
    </row>
    <row r="38" spans="1:11" x14ac:dyDescent="0.3">
      <c r="B38" s="32">
        <f>COUNTIF('KGO_Cleaned Data'!ALE:ALE,"1")</f>
        <v>2</v>
      </c>
      <c r="C38" s="32">
        <f>COUNTIF('KGO_Cleaned Data'!ALF:ALF,"1")</f>
        <v>1</v>
      </c>
      <c r="D38" s="32">
        <f>COUNTIF('KGO_Cleaned Data'!ALG:ALG,"1")</f>
        <v>1</v>
      </c>
      <c r="E38" s="32">
        <f>COUNTIF('KGO_Cleaned Data'!ALH:ALH,"1")</f>
        <v>0</v>
      </c>
      <c r="F38" s="32">
        <f>COUNTIF('KGO_Cleaned Data'!ALI:ALI,"1")</f>
        <v>0</v>
      </c>
      <c r="G38" s="32">
        <f>COUNTIF('KGO_Cleaned Data'!ALJ:ALJ,"1")</f>
        <v>1</v>
      </c>
      <c r="H38" s="32">
        <f>COUNTIF('KGO_Cleaned Data'!ALK:ALK,"1")</f>
        <v>0</v>
      </c>
      <c r="I38" s="32">
        <f>COUNTIF('KGO_Cleaned Data'!ALL:ALL,"1")</f>
        <v>1</v>
      </c>
      <c r="J38" s="32">
        <f>COUNTIF('KGO_Cleaned Data'!ALM:ALM,"1")</f>
        <v>0</v>
      </c>
      <c r="K38" s="32">
        <f>COUNTIF('KGO_Cleaned Data'!ALN:ALN,"1")</f>
        <v>1</v>
      </c>
    </row>
    <row r="41" spans="1:11" x14ac:dyDescent="0.3">
      <c r="A41" s="24" t="s">
        <v>1800</v>
      </c>
    </row>
    <row r="42" spans="1:11" x14ac:dyDescent="0.3">
      <c r="A42" s="32"/>
      <c r="B42" s="13" t="s">
        <v>1612</v>
      </c>
      <c r="C42" s="13" t="s">
        <v>1611</v>
      </c>
    </row>
    <row r="43" spans="1:11" x14ac:dyDescent="0.3">
      <c r="A43" s="32" t="s">
        <v>1609</v>
      </c>
      <c r="B43" s="32">
        <f>COUNTIF('KGO_Cleaned Data'!ALP:ALP,"oui")</f>
        <v>0</v>
      </c>
      <c r="C43" s="32">
        <f>COUNTIF('KGO_Cleaned Data'!ALP:ALP,"non")</f>
        <v>3</v>
      </c>
    </row>
    <row r="44" spans="1:11" x14ac:dyDescent="0.3">
      <c r="A44" s="32" t="s">
        <v>1627</v>
      </c>
      <c r="B44" s="50">
        <f>(B43/$E$11)</f>
        <v>0</v>
      </c>
      <c r="C44" s="50">
        <f>(C43/$E$11)</f>
        <v>1</v>
      </c>
    </row>
    <row r="45" spans="1:11" x14ac:dyDescent="0.3">
      <c r="A45" s="20"/>
      <c r="B45" s="21"/>
      <c r="C45" s="21"/>
    </row>
    <row r="46" spans="1:11" ht="15.5" x14ac:dyDescent="0.35">
      <c r="A46" s="38" t="s">
        <v>1741</v>
      </c>
    </row>
    <row r="47" spans="1:11" ht="28" x14ac:dyDescent="0.3">
      <c r="A47" s="27" t="s">
        <v>1646</v>
      </c>
      <c r="B47" s="13" t="s">
        <v>1647</v>
      </c>
      <c r="C47" s="13" t="s">
        <v>1648</v>
      </c>
      <c r="D47" s="13" t="s">
        <v>1649</v>
      </c>
      <c r="E47" s="13" t="s">
        <v>1650</v>
      </c>
      <c r="F47" s="13" t="s">
        <v>1651</v>
      </c>
      <c r="G47" s="13" t="s">
        <v>1652</v>
      </c>
      <c r="H47" s="13" t="s">
        <v>1642</v>
      </c>
      <c r="I47" s="13" t="s">
        <v>1625</v>
      </c>
    </row>
    <row r="48" spans="1:11" x14ac:dyDescent="0.3">
      <c r="A48" s="8">
        <f>COUNTIF('KGO_Cleaned Data'!AOC:AOC,"1")</f>
        <v>0</v>
      </c>
      <c r="B48" s="8">
        <f>COUNTIF('KGO_Cleaned Data'!AOD:AOD,"1")</f>
        <v>2</v>
      </c>
      <c r="C48" s="8">
        <f>COUNTIF('KGO_Cleaned Data'!AOE:AOE,"1")</f>
        <v>0</v>
      </c>
      <c r="D48" s="8">
        <f>COUNTIF('KGO_Cleaned Data'!AOF:AOF,"1")</f>
        <v>1</v>
      </c>
      <c r="E48" s="8">
        <f>COUNTIF('KGO_Cleaned Data'!AOG:AOG,"1")</f>
        <v>0</v>
      </c>
      <c r="F48" s="8">
        <f>COUNTIF('KGO_Cleaned Data'!AOH:AOH,"1")</f>
        <v>0</v>
      </c>
      <c r="G48" s="8">
        <f>COUNTIF('KGO_Cleaned Data'!AOI:AOI,"1")</f>
        <v>0</v>
      </c>
      <c r="H48" s="8">
        <f>COUNTIF('KGO_Cleaned Data'!AOJ:AOJ,"1")</f>
        <v>0</v>
      </c>
      <c r="I48" s="8">
        <f>COUNTIF('KGO_Cleaned Data'!AOK:AOK,"1")</f>
        <v>1</v>
      </c>
    </row>
    <row r="49" spans="1:10" x14ac:dyDescent="0.3">
      <c r="A49" s="20"/>
      <c r="B49" s="21"/>
      <c r="C49" s="21"/>
    </row>
    <row r="51" spans="1:10" ht="15.5" x14ac:dyDescent="0.35">
      <c r="A51" s="14" t="s">
        <v>1801</v>
      </c>
    </row>
    <row r="52" spans="1:10" x14ac:dyDescent="0.3">
      <c r="A52" s="24" t="s">
        <v>1802</v>
      </c>
    </row>
    <row r="53" spans="1:10" s="45" customFormat="1" ht="56" x14ac:dyDescent="0.35">
      <c r="A53" s="44" t="s">
        <v>1806</v>
      </c>
      <c r="B53" s="44" t="s">
        <v>1807</v>
      </c>
      <c r="C53" s="44" t="s">
        <v>1803</v>
      </c>
      <c r="D53" s="44" t="s">
        <v>1804</v>
      </c>
      <c r="E53" s="44" t="s">
        <v>1805</v>
      </c>
      <c r="F53" s="44" t="s">
        <v>1808</v>
      </c>
      <c r="G53" s="44" t="s">
        <v>1642</v>
      </c>
      <c r="H53" s="44" t="s">
        <v>1625</v>
      </c>
    </row>
    <row r="54" spans="1:10" x14ac:dyDescent="0.3">
      <c r="A54" s="32">
        <f>COUNTIF('KGO_Cleaned Data'!ALS:ALS,"1")</f>
        <v>1</v>
      </c>
      <c r="B54" s="32">
        <f>COUNTIF('KGO_Cleaned Data'!ALT:ALT,"1")</f>
        <v>3</v>
      </c>
      <c r="C54" s="32">
        <f>COUNTIF('KGO_Cleaned Data'!ALU:ALU,"1")</f>
        <v>0</v>
      </c>
      <c r="D54" s="32">
        <f>COUNTIF('KGO_Cleaned Data'!ALV:ALV,"1")</f>
        <v>0</v>
      </c>
      <c r="E54" s="32">
        <f>COUNTIF('KGO_Cleaned Data'!ALW:ALW,"1")</f>
        <v>0</v>
      </c>
      <c r="F54" s="32">
        <f>COUNTIF('KGO_Cleaned Data'!ALX:ALX,"1")</f>
        <v>2</v>
      </c>
      <c r="G54" s="32">
        <f>COUNTIF('KGO_Cleaned Data'!ALY:ALY,"1")</f>
        <v>0</v>
      </c>
      <c r="H54" s="32">
        <f>COUNTIF('KGO_Cleaned Data'!ALZ:ALZ,"1")</f>
        <v>0</v>
      </c>
      <c r="I54" s="20"/>
      <c r="J54" s="20"/>
    </row>
    <row r="56" spans="1:10" x14ac:dyDescent="0.3">
      <c r="B56" s="24" t="s">
        <v>1809</v>
      </c>
    </row>
    <row r="57" spans="1:10" ht="42" x14ac:dyDescent="0.3">
      <c r="B57" s="53" t="s">
        <v>1810</v>
      </c>
      <c r="C57" s="53" t="s">
        <v>1811</v>
      </c>
      <c r="D57" s="53" t="s">
        <v>1812</v>
      </c>
      <c r="E57" s="53" t="s">
        <v>1813</v>
      </c>
      <c r="F57" s="53" t="s">
        <v>1642</v>
      </c>
      <c r="G57" s="53" t="s">
        <v>1625</v>
      </c>
    </row>
    <row r="58" spans="1:10" x14ac:dyDescent="0.3">
      <c r="B58" s="32">
        <f>COUNTIF('KGO_Cleaned Data'!AMD:AMD,"local")</f>
        <v>0</v>
      </c>
      <c r="C58" s="32">
        <f>COUNTIF('KGO_Cleaned Data'!AMD:AMD,"proche")</f>
        <v>0</v>
      </c>
      <c r="D58" s="32">
        <f>COUNTIF('KGO_Cleaned Data'!AMD:AMD,"bangui")</f>
        <v>2</v>
      </c>
      <c r="E58" s="32">
        <f>COUNTIF('KGO_Cleaned Data'!AMD:AMD,"exterieur")</f>
        <v>1</v>
      </c>
      <c r="F58" s="32">
        <f>COUNTIF('KGO_Cleaned Data'!AMD:AMD,"nsp")</f>
        <v>0</v>
      </c>
      <c r="G58" s="32">
        <f>COUNTIF('KGO_Cleaned Data'!AMD:AMD,"autre")</f>
        <v>0</v>
      </c>
    </row>
    <row r="60" spans="1:10" x14ac:dyDescent="0.3">
      <c r="A60" s="24" t="s">
        <v>1814</v>
      </c>
    </row>
    <row r="61" spans="1:10" ht="56" x14ac:dyDescent="0.3">
      <c r="A61" s="44" t="s">
        <v>1806</v>
      </c>
      <c r="B61" s="44" t="s">
        <v>1807</v>
      </c>
      <c r="C61" s="44" t="s">
        <v>1803</v>
      </c>
      <c r="D61" s="44" t="s">
        <v>1804</v>
      </c>
      <c r="E61" s="44" t="s">
        <v>1805</v>
      </c>
      <c r="F61" s="44" t="s">
        <v>1808</v>
      </c>
      <c r="G61" s="44" t="s">
        <v>1642</v>
      </c>
      <c r="H61" s="44" t="s">
        <v>1625</v>
      </c>
    </row>
    <row r="62" spans="1:10" x14ac:dyDescent="0.3">
      <c r="A62" s="32">
        <f>COUNTIF('KGO_Cleaned Data'!AMH:AMH,"1")</f>
        <v>2</v>
      </c>
      <c r="B62" s="32">
        <f>COUNTIF('KGO_Cleaned Data'!AMI:AMI,"1")</f>
        <v>3</v>
      </c>
      <c r="C62" s="32">
        <f>COUNTIF('KGO_Cleaned Data'!AMJ:AMJ,"1")</f>
        <v>0</v>
      </c>
      <c r="D62" s="32">
        <f>COUNTIF('KGO_Cleaned Data'!AMK:AMK,"1")</f>
        <v>0</v>
      </c>
      <c r="E62" s="32">
        <f>COUNTIF('KGO_Cleaned Data'!AML:AML,"1")</f>
        <v>0</v>
      </c>
      <c r="F62" s="32">
        <f>COUNTIF('KGO_Cleaned Data'!AMM:AMM,"1")</f>
        <v>3</v>
      </c>
      <c r="G62" s="32">
        <f>COUNTIF('KGO_Cleaned Data'!AMN:AMN,"1")</f>
        <v>0</v>
      </c>
      <c r="H62" s="32">
        <f>COUNTIF('KGO_Cleaned Data'!AMO:AMO,"1")</f>
        <v>0</v>
      </c>
    </row>
    <row r="64" spans="1:10" x14ac:dyDescent="0.3">
      <c r="B64" s="24" t="s">
        <v>1809</v>
      </c>
    </row>
    <row r="65" spans="1:8" ht="42" x14ac:dyDescent="0.3">
      <c r="B65" s="53" t="s">
        <v>1810</v>
      </c>
      <c r="C65" s="53" t="s">
        <v>1811</v>
      </c>
      <c r="D65" s="53" t="s">
        <v>1812</v>
      </c>
      <c r="E65" s="53" t="s">
        <v>1813</v>
      </c>
      <c r="F65" s="53" t="s">
        <v>1642</v>
      </c>
      <c r="G65" s="53" t="s">
        <v>1625</v>
      </c>
    </row>
    <row r="66" spans="1:8" x14ac:dyDescent="0.3">
      <c r="B66" s="32">
        <f>COUNTIF('KGO_Cleaned Data'!AMS:AMS,"local")</f>
        <v>0</v>
      </c>
      <c r="C66" s="32">
        <f>COUNTIF('KGO_Cleaned Data'!AMS:AMS,"proche")</f>
        <v>0</v>
      </c>
      <c r="D66" s="32">
        <f>COUNTIF('KGO_Cleaned Data'!AMS:AMS,"bangui")</f>
        <v>1</v>
      </c>
      <c r="E66" s="32">
        <f>COUNTIF('KGO_Cleaned Data'!AMS:AMS,"exterieur")</f>
        <v>2</v>
      </c>
      <c r="F66" s="32">
        <f>COUNTIF('KGO_Cleaned Data'!AMS:AMS,"nsp")</f>
        <v>0</v>
      </c>
      <c r="G66" s="32">
        <f>COUNTIF('KGO_Cleaned Data'!AMS:AMS,"autre")</f>
        <v>0</v>
      </c>
    </row>
    <row r="69" spans="1:8" ht="15.5" x14ac:dyDescent="0.35">
      <c r="A69" s="14" t="s">
        <v>1815</v>
      </c>
    </row>
    <row r="70" spans="1:8" x14ac:dyDescent="0.3">
      <c r="A70" s="24" t="s">
        <v>1816</v>
      </c>
    </row>
    <row r="71" spans="1:8" x14ac:dyDescent="0.3">
      <c r="A71" s="32"/>
      <c r="B71" s="13" t="s">
        <v>1612</v>
      </c>
      <c r="C71" s="13" t="s">
        <v>1611</v>
      </c>
    </row>
    <row r="72" spans="1:8" x14ac:dyDescent="0.3">
      <c r="A72" s="32" t="s">
        <v>1609</v>
      </c>
      <c r="B72" s="32">
        <f>COUNTIF(marches_frequentation_changement,"oui")</f>
        <v>2</v>
      </c>
      <c r="C72" s="32">
        <f>COUNTIF(marches_frequentation_changement,"non")</f>
        <v>1</v>
      </c>
    </row>
    <row r="73" spans="1:8" x14ac:dyDescent="0.3">
      <c r="A73" s="32" t="s">
        <v>1627</v>
      </c>
      <c r="B73" s="50">
        <f>(B72/$E$11)</f>
        <v>0.66666666666666663</v>
      </c>
      <c r="C73" s="50">
        <f>(C72/$E$11)</f>
        <v>0.33333333333333331</v>
      </c>
    </row>
    <row r="75" spans="1:8" x14ac:dyDescent="0.3">
      <c r="B75" s="24" t="s">
        <v>1745</v>
      </c>
    </row>
    <row r="76" spans="1:8" ht="28" x14ac:dyDescent="0.3">
      <c r="B76" s="17" t="s">
        <v>1746</v>
      </c>
      <c r="C76" s="17" t="s">
        <v>1747</v>
      </c>
      <c r="D76" s="17" t="s">
        <v>1748</v>
      </c>
      <c r="E76" s="17" t="s">
        <v>1636</v>
      </c>
    </row>
    <row r="77" spans="1:8" x14ac:dyDescent="0.3">
      <c r="B77" s="32">
        <f>COUNTIF(marches_frequentation_evolution,"peu_diminue")</f>
        <v>0</v>
      </c>
      <c r="C77" s="32">
        <f>COUNTIF(marches_frequentation_evolution,"bcp_diminue")</f>
        <v>2</v>
      </c>
      <c r="D77" s="32">
        <f>COUNTIF(marches_frequentation_evolution,"peu_augmente")</f>
        <v>0</v>
      </c>
      <c r="E77" s="32">
        <f>COUNTIF(marches_frequentation_evolution,"bcp_augmente")</f>
        <v>0</v>
      </c>
    </row>
    <row r="79" spans="1:8" x14ac:dyDescent="0.3">
      <c r="B79" s="24" t="s">
        <v>1749</v>
      </c>
    </row>
    <row r="80" spans="1:8" ht="70" x14ac:dyDescent="0.3">
      <c r="B80" s="17" t="s">
        <v>1754</v>
      </c>
      <c r="C80" s="17" t="s">
        <v>1818</v>
      </c>
      <c r="D80" s="17" t="s">
        <v>1819</v>
      </c>
      <c r="E80" s="17" t="s">
        <v>1820</v>
      </c>
      <c r="F80" s="17" t="s">
        <v>1821</v>
      </c>
      <c r="G80" s="17" t="s">
        <v>1642</v>
      </c>
      <c r="H80" s="17" t="s">
        <v>1625</v>
      </c>
    </row>
    <row r="81" spans="1:8" x14ac:dyDescent="0.3">
      <c r="B81" s="32">
        <f>COUNTIF('KGO_Cleaned Data'!ANJ:ANJ,"1")</f>
        <v>0</v>
      </c>
      <c r="C81" s="32">
        <f>COUNTIF('KGO_Cleaned Data'!ANK:ANK,"1")</f>
        <v>0</v>
      </c>
      <c r="D81" s="32">
        <f>COUNTIF('KGO_Cleaned Data'!ANL:ANL,"1")</f>
        <v>0</v>
      </c>
      <c r="E81" s="32">
        <f>COUNTIF('KGO_Cleaned Data'!ANM:ANM,"1")</f>
        <v>2</v>
      </c>
      <c r="F81" s="32">
        <f>COUNTIF('KGO_Cleaned Data'!ANN:ANN,"1")</f>
        <v>1</v>
      </c>
      <c r="G81" s="32">
        <f>COUNTIF('KGO_Cleaned Data'!ANO:ANO,"1")</f>
        <v>0</v>
      </c>
      <c r="H81" s="32">
        <f>COUNTIF('KGO_Cleaned Data'!ANP:ANP,"1")</f>
        <v>0</v>
      </c>
    </row>
    <row r="84" spans="1:8" ht="15.5" x14ac:dyDescent="0.35">
      <c r="A84" s="14" t="s">
        <v>1822</v>
      </c>
    </row>
    <row r="85" spans="1:8" x14ac:dyDescent="0.3">
      <c r="A85" s="24" t="s">
        <v>1823</v>
      </c>
    </row>
    <row r="86" spans="1:8" x14ac:dyDescent="0.3">
      <c r="A86" s="32"/>
      <c r="B86" s="13" t="s">
        <v>1612</v>
      </c>
      <c r="C86" s="13" t="s">
        <v>1611</v>
      </c>
    </row>
    <row r="87" spans="1:8" x14ac:dyDescent="0.3">
      <c r="A87" s="32" t="s">
        <v>1609</v>
      </c>
      <c r="B87" s="32">
        <f>COUNTIF(marches_taxes_transport,"oui")</f>
        <v>3</v>
      </c>
      <c r="C87" s="32">
        <f>COUNTIF(marches_taxes_transport,"non")</f>
        <v>0</v>
      </c>
    </row>
    <row r="88" spans="1:8" x14ac:dyDescent="0.3">
      <c r="A88" s="32" t="s">
        <v>1627</v>
      </c>
      <c r="B88" s="50">
        <f>(B87/$E$11)</f>
        <v>1</v>
      </c>
      <c r="C88" s="50">
        <f>(C87/$E$11)</f>
        <v>0</v>
      </c>
    </row>
    <row r="90" spans="1:8" x14ac:dyDescent="0.3">
      <c r="B90" s="24" t="s">
        <v>1824</v>
      </c>
    </row>
    <row r="91" spans="1:8" ht="42" x14ac:dyDescent="0.3">
      <c r="B91" s="17" t="s">
        <v>1825</v>
      </c>
      <c r="C91" s="17" t="s">
        <v>1826</v>
      </c>
      <c r="D91" s="17" t="s">
        <v>1827</v>
      </c>
      <c r="E91" s="17" t="s">
        <v>1828</v>
      </c>
      <c r="F91" s="17" t="s">
        <v>1829</v>
      </c>
      <c r="G91" s="17" t="s">
        <v>1642</v>
      </c>
      <c r="H91" s="17" t="s">
        <v>1625</v>
      </c>
    </row>
    <row r="92" spans="1:8" x14ac:dyDescent="0.3">
      <c r="B92" s="32">
        <f>COUNTIF('KGO_Cleaned Data'!ANT:ANT,"1")</f>
        <v>3</v>
      </c>
      <c r="C92" s="32">
        <f>COUNTIF('KGO_Cleaned Data'!ANU:ANU,"1")</f>
        <v>0</v>
      </c>
      <c r="D92" s="32">
        <f>COUNTIF('KGO_Cleaned Data'!ANV:ANV,"1")</f>
        <v>1</v>
      </c>
      <c r="E92" s="32">
        <f>COUNTIF('KGO_Cleaned Data'!ANW:ANW,"1")</f>
        <v>0</v>
      </c>
      <c r="F92" s="32">
        <f>COUNTIF('KGO_Cleaned Data'!ANX:ANX,"1")</f>
        <v>2</v>
      </c>
      <c r="G92" s="32">
        <f>COUNTIF('KGO_Cleaned Data'!ANY:ANY,"1")</f>
        <v>0</v>
      </c>
      <c r="H92" s="32">
        <f>COUNTIF('KGO_Cleaned Data'!ANZ:ANZ,"1")</f>
        <v>0</v>
      </c>
    </row>
    <row r="93" spans="1:8" x14ac:dyDescent="0.3">
      <c r="B93" s="20"/>
      <c r="C93" s="20"/>
      <c r="D93" s="20"/>
      <c r="E93" s="20"/>
      <c r="F93" s="20"/>
      <c r="G93" s="20"/>
      <c r="H93" s="20"/>
    </row>
    <row r="94" spans="1:8" x14ac:dyDescent="0.3">
      <c r="B94" s="20"/>
      <c r="C94" s="20"/>
      <c r="D94" s="20"/>
      <c r="E94" s="20"/>
      <c r="F94" s="20"/>
      <c r="G94" s="20"/>
      <c r="H94" s="20"/>
    </row>
    <row r="95" spans="1:8" x14ac:dyDescent="0.3">
      <c r="A95" s="24" t="s">
        <v>1836</v>
      </c>
      <c r="D95" s="20"/>
      <c r="E95" s="20"/>
      <c r="F95" s="20"/>
      <c r="G95" s="20"/>
      <c r="H95" s="20"/>
    </row>
    <row r="96" spans="1:8" x14ac:dyDescent="0.3">
      <c r="A96" s="32"/>
      <c r="B96" s="13" t="s">
        <v>1612</v>
      </c>
      <c r="C96" s="13" t="s">
        <v>1611</v>
      </c>
      <c r="D96" s="20"/>
      <c r="E96" s="20"/>
      <c r="F96" s="20"/>
      <c r="G96" s="20"/>
      <c r="H96" s="20"/>
    </row>
    <row r="97" spans="1:8" x14ac:dyDescent="0.3">
      <c r="A97" s="32" t="s">
        <v>1609</v>
      </c>
      <c r="B97" s="32">
        <f>COUNTIF('KGO_Cleaned Data'!APF:APF,"oui")</f>
        <v>3</v>
      </c>
      <c r="C97" s="32">
        <f>COUNTIF('KGO_Cleaned Data'!APF:APF,"non")</f>
        <v>0</v>
      </c>
      <c r="D97" s="20"/>
      <c r="E97" s="20"/>
      <c r="F97" s="20"/>
      <c r="G97" s="20"/>
      <c r="H97" s="20"/>
    </row>
    <row r="98" spans="1:8" x14ac:dyDescent="0.3">
      <c r="A98" s="32" t="s">
        <v>1627</v>
      </c>
      <c r="B98" s="50">
        <f>(B97/$E$11)</f>
        <v>1</v>
      </c>
      <c r="C98" s="50">
        <f>(C97/$E$11)</f>
        <v>0</v>
      </c>
    </row>
    <row r="99" spans="1:8" x14ac:dyDescent="0.3">
      <c r="A99" s="20"/>
      <c r="B99" s="21"/>
      <c r="C99" s="21"/>
    </row>
    <row r="100" spans="1:8" x14ac:dyDescent="0.3">
      <c r="A100" s="20"/>
      <c r="B100" s="55" t="s">
        <v>1837</v>
      </c>
      <c r="C100" s="41">
        <f>AVERAGE('KGO_Cleaned Data'!APG:APG)</f>
        <v>100</v>
      </c>
      <c r="D100" s="28" t="s">
        <v>1654</v>
      </c>
    </row>
    <row r="101" spans="1:8" x14ac:dyDescent="0.3">
      <c r="A101" s="20"/>
      <c r="B101" s="55"/>
      <c r="C101" s="41"/>
      <c r="D101" s="28"/>
    </row>
    <row r="102" spans="1:8" x14ac:dyDescent="0.3">
      <c r="A102" s="20"/>
      <c r="B102" s="55" t="s">
        <v>1838</v>
      </c>
      <c r="C102" s="21"/>
    </row>
    <row r="103" spans="1:8" ht="42" x14ac:dyDescent="0.3">
      <c r="A103" s="20"/>
      <c r="B103" s="17" t="s">
        <v>1839</v>
      </c>
      <c r="C103" s="17" t="s">
        <v>1840</v>
      </c>
      <c r="D103" s="17" t="s">
        <v>1841</v>
      </c>
      <c r="E103" s="17" t="s">
        <v>1842</v>
      </c>
      <c r="F103" s="17" t="s">
        <v>1642</v>
      </c>
      <c r="G103" s="17" t="s">
        <v>1625</v>
      </c>
    </row>
    <row r="104" spans="1:8" x14ac:dyDescent="0.3">
      <c r="A104" s="20"/>
      <c r="B104" s="32">
        <f>COUNTIF('KGO_Cleaned Data'!API:API,"1")</f>
        <v>1</v>
      </c>
      <c r="C104" s="32">
        <f>COUNTIF('KGO_Cleaned Data'!APJ:APJ,"1")</f>
        <v>0</v>
      </c>
      <c r="D104" s="32">
        <f>COUNTIF('KGO_Cleaned Data'!APK:APK,"1")</f>
        <v>0</v>
      </c>
      <c r="E104" s="32">
        <f>COUNTIF('KGO_Cleaned Data'!APL:APL,"1")</f>
        <v>0</v>
      </c>
      <c r="F104" s="32">
        <f>COUNTIF('KGO_Cleaned Data'!APM:APM,"1")</f>
        <v>1</v>
      </c>
      <c r="G104" s="32">
        <f>COUNTIF('KGO_Cleaned Data'!APN:APN,"1")</f>
        <v>1</v>
      </c>
    </row>
    <row r="105" spans="1:8" x14ac:dyDescent="0.3">
      <c r="A105" s="20"/>
      <c r="B105" s="21"/>
      <c r="C105" s="21"/>
    </row>
    <row r="106" spans="1:8" x14ac:dyDescent="0.3">
      <c r="A106" s="20"/>
      <c r="B106" s="21"/>
      <c r="C106" s="21"/>
    </row>
    <row r="107" spans="1:8" x14ac:dyDescent="0.3">
      <c r="A107" s="20"/>
      <c r="B107" s="21"/>
      <c r="C107" s="21"/>
    </row>
    <row r="108" spans="1:8" ht="15.5" x14ac:dyDescent="0.35">
      <c r="A108" s="14" t="s">
        <v>1726</v>
      </c>
    </row>
    <row r="109" spans="1:8" x14ac:dyDescent="0.3">
      <c r="A109" s="24" t="s">
        <v>1830</v>
      </c>
    </row>
    <row r="110" spans="1:8" s="45" customFormat="1" ht="58.5" customHeight="1" x14ac:dyDescent="0.35">
      <c r="A110" s="44" t="s">
        <v>1825</v>
      </c>
      <c r="B110" s="44" t="s">
        <v>1834</v>
      </c>
      <c r="C110" s="44" t="s">
        <v>1831</v>
      </c>
      <c r="D110" s="44" t="s">
        <v>1832</v>
      </c>
      <c r="E110" s="44" t="s">
        <v>1833</v>
      </c>
      <c r="F110" s="44" t="s">
        <v>1642</v>
      </c>
      <c r="G110" s="44" t="s">
        <v>1625</v>
      </c>
    </row>
    <row r="111" spans="1:8" x14ac:dyDescent="0.3">
      <c r="A111" s="32">
        <f>COUNTIF('KGO_Cleaned Data'!AON:AON,"1")</f>
        <v>3</v>
      </c>
      <c r="B111" s="32">
        <f>COUNTIF('KGO_Cleaned Data'!AOO:AOO,"1")</f>
        <v>0</v>
      </c>
      <c r="C111" s="32">
        <f>COUNTIF('KGO_Cleaned Data'!AOP:AOP,"1")</f>
        <v>0</v>
      </c>
      <c r="D111" s="32">
        <f>COUNTIF('KGO_Cleaned Data'!AOQ:AOQ,"1")</f>
        <v>0</v>
      </c>
      <c r="E111" s="32">
        <f>COUNTIF('KGO_Cleaned Data'!AOR:AOR,"1")</f>
        <v>0</v>
      </c>
      <c r="F111" s="32">
        <f>COUNTIF('KGO_Cleaned Data'!AOS:AOS,"1")</f>
        <v>0</v>
      </c>
      <c r="G111" s="32">
        <f>COUNTIF('KGO_Cleaned Data'!AOT:AOT,"1")</f>
        <v>0</v>
      </c>
    </row>
    <row r="113" spans="1:17" x14ac:dyDescent="0.3">
      <c r="A113" s="24" t="s">
        <v>1835</v>
      </c>
    </row>
    <row r="114" spans="1:17" x14ac:dyDescent="0.3">
      <c r="A114" s="32"/>
      <c r="B114" s="13" t="s">
        <v>1612</v>
      </c>
      <c r="C114" s="13" t="s">
        <v>1611</v>
      </c>
    </row>
    <row r="115" spans="1:17" x14ac:dyDescent="0.3">
      <c r="A115" s="32" t="s">
        <v>1609</v>
      </c>
      <c r="B115" s="32">
        <f>COUNTIF('KGO_Cleaned Data'!AOV:AOV,"oui")</f>
        <v>0</v>
      </c>
      <c r="C115" s="32">
        <f>COUNTIF('KGO_Cleaned Data'!AOV:AOV,"non")</f>
        <v>3</v>
      </c>
    </row>
    <row r="116" spans="1:17" x14ac:dyDescent="0.3">
      <c r="A116" s="32" t="s">
        <v>1627</v>
      </c>
      <c r="B116" s="50">
        <f>(B115/$E$11)</f>
        <v>0</v>
      </c>
      <c r="C116" s="50">
        <f>(C115/$E$11)</f>
        <v>1</v>
      </c>
    </row>
    <row r="118" spans="1:17" x14ac:dyDescent="0.3">
      <c r="A118" s="24" t="s">
        <v>1774</v>
      </c>
    </row>
    <row r="119" spans="1:17" x14ac:dyDescent="0.3">
      <c r="A119" s="13" t="s">
        <v>1662</v>
      </c>
      <c r="B119" s="13" t="s">
        <v>1663</v>
      </c>
      <c r="C119" s="13" t="s">
        <v>1642</v>
      </c>
      <c r="D119" s="13" t="s">
        <v>1607</v>
      </c>
      <c r="E119" s="13" t="s">
        <v>1664</v>
      </c>
    </row>
    <row r="120" spans="1:17" x14ac:dyDescent="0.3">
      <c r="A120" s="7">
        <f>COUNTIF('KGO_Cleaned Data'!APR:APR,"1")</f>
        <v>0</v>
      </c>
      <c r="B120" s="7">
        <f>COUNTIF('KGO_Cleaned Data'!APS:APS,"1")</f>
        <v>0</v>
      </c>
      <c r="C120" s="7">
        <f>COUNTIF('KGO_Cleaned Data'!APT:APT,"1")</f>
        <v>0</v>
      </c>
      <c r="D120" s="7">
        <f>COUNTIF('KGO_Cleaned Data'!APU:APU,"1")</f>
        <v>0</v>
      </c>
      <c r="E120" s="7">
        <f>COUNTIF('KGO_Cleaned Data'!APV:APV,"1")</f>
        <v>3</v>
      </c>
    </row>
    <row r="122" spans="1:17" ht="15.5" x14ac:dyDescent="0.35">
      <c r="A122" s="38" t="s">
        <v>1735</v>
      </c>
    </row>
    <row r="123" spans="1:17" ht="28" x14ac:dyDescent="0.3">
      <c r="A123" s="13" t="s">
        <v>1647</v>
      </c>
      <c r="B123" s="13" t="s">
        <v>1675</v>
      </c>
      <c r="C123" s="13" t="s">
        <v>1676</v>
      </c>
      <c r="D123" s="13" t="s">
        <v>1650</v>
      </c>
      <c r="E123" s="13" t="s">
        <v>1651</v>
      </c>
      <c r="F123" s="13" t="s">
        <v>1677</v>
      </c>
      <c r="G123" s="13" t="s">
        <v>1678</v>
      </c>
      <c r="H123" s="13" t="s">
        <v>1679</v>
      </c>
      <c r="I123" s="13" t="s">
        <v>1680</v>
      </c>
      <c r="J123" s="13" t="s">
        <v>1664</v>
      </c>
      <c r="K123" s="13" t="s">
        <v>1642</v>
      </c>
      <c r="L123" s="13" t="s">
        <v>1625</v>
      </c>
    </row>
    <row r="124" spans="1:17" x14ac:dyDescent="0.3">
      <c r="A124" s="32">
        <f>COUNTIF('KGO_Cleaned Data'!APY:APY,"1")</f>
        <v>1</v>
      </c>
      <c r="B124" s="32">
        <f>COUNTIF('KGO_Cleaned Data'!APZ:APZ,"1")</f>
        <v>0</v>
      </c>
      <c r="C124" s="32">
        <f>COUNTIF('KGO_Cleaned Data'!AQA:AQA,"1")</f>
        <v>0</v>
      </c>
      <c r="D124" s="32">
        <f>COUNTIF('KGO_Cleaned Data'!AQB:AQB,"1")</f>
        <v>0</v>
      </c>
      <c r="E124" s="32">
        <f>COUNTIF('KGO_Cleaned Data'!AQC:AQC,"1")</f>
        <v>0</v>
      </c>
      <c r="F124" s="32">
        <f>COUNTIF('KGO_Cleaned Data'!AQD:AQD,"1")</f>
        <v>0</v>
      </c>
      <c r="G124" s="32">
        <f>COUNTIF('KGO_Cleaned Data'!AQE:AQE,"1")</f>
        <v>0</v>
      </c>
      <c r="H124" s="32">
        <f>COUNTIF('KGO_Cleaned Data'!AQF:AQF,"1")</f>
        <v>0</v>
      </c>
      <c r="I124" s="32">
        <f>COUNTIF('KGO_Cleaned Data'!AQG:AQG,"1")</f>
        <v>0</v>
      </c>
      <c r="J124" s="32">
        <f>COUNTIF('KGO_Cleaned Data'!AQH:AQH,"1")</f>
        <v>2</v>
      </c>
      <c r="K124" s="32">
        <f>COUNTIF('KGO_Cleaned Data'!AQI:AQI,"1")</f>
        <v>0</v>
      </c>
      <c r="L124" s="32">
        <f>COUNTIF('KGO_Cleaned Data'!AQJ:AQJ,"1")</f>
        <v>1</v>
      </c>
    </row>
    <row r="126" spans="1:17" ht="15.5" x14ac:dyDescent="0.35">
      <c r="A126" s="38" t="s">
        <v>1734</v>
      </c>
    </row>
    <row r="127" spans="1:17" s="45" customFormat="1" ht="84" x14ac:dyDescent="0.35">
      <c r="A127" s="44" t="s">
        <v>1667</v>
      </c>
      <c r="B127" s="44" t="s">
        <v>1843</v>
      </c>
      <c r="C127" s="44" t="s">
        <v>1844</v>
      </c>
      <c r="D127" s="44" t="s">
        <v>1845</v>
      </c>
      <c r="E127" s="44" t="s">
        <v>1846</v>
      </c>
      <c r="F127" s="44" t="s">
        <v>1847</v>
      </c>
      <c r="G127" s="44" t="s">
        <v>1848</v>
      </c>
      <c r="H127" s="44" t="s">
        <v>1849</v>
      </c>
      <c r="I127" s="44" t="s">
        <v>1850</v>
      </c>
      <c r="J127" s="44" t="s">
        <v>1851</v>
      </c>
      <c r="K127" s="44" t="s">
        <v>1852</v>
      </c>
      <c r="L127" s="44" t="s">
        <v>1853</v>
      </c>
      <c r="M127" s="44" t="s">
        <v>1854</v>
      </c>
      <c r="N127" s="44" t="s">
        <v>1855</v>
      </c>
      <c r="O127" s="44" t="s">
        <v>1856</v>
      </c>
      <c r="P127" s="44" t="s">
        <v>1642</v>
      </c>
      <c r="Q127" s="44" t="s">
        <v>1625</v>
      </c>
    </row>
    <row r="128" spans="1:17" x14ac:dyDescent="0.3">
      <c r="A128" s="7">
        <f>COUNTIF('KGO_Cleaned Data'!AQM:AQM,"1")</f>
        <v>2</v>
      </c>
      <c r="B128" s="7">
        <f>COUNTIF('KGO_Cleaned Data'!AQN:AQN,"1")</f>
        <v>2</v>
      </c>
      <c r="C128" s="7">
        <f>COUNTIF('KGO_Cleaned Data'!AQO:AQO,"1")</f>
        <v>1</v>
      </c>
      <c r="D128" s="7">
        <f>COUNTIF('KGO_Cleaned Data'!AQP:AQP,"1")</f>
        <v>3</v>
      </c>
      <c r="E128" s="7">
        <f>COUNTIF('KGO_Cleaned Data'!AQQ:AQQ,"1")</f>
        <v>0</v>
      </c>
      <c r="F128" s="7">
        <f>COUNTIF('KGO_Cleaned Data'!AQR:AQR,"1")</f>
        <v>0</v>
      </c>
      <c r="G128" s="7">
        <f>COUNTIF('KGO_Cleaned Data'!AQS:AQS,"1")</f>
        <v>0</v>
      </c>
      <c r="H128" s="7">
        <f>COUNTIF('KGO_Cleaned Data'!AQT:AQT,"1")</f>
        <v>0</v>
      </c>
      <c r="I128" s="7">
        <f>COUNTIF('KGO_Cleaned Data'!AQU:AQU,"1")</f>
        <v>0</v>
      </c>
      <c r="J128" s="7">
        <f>COUNTIF('KGO_Cleaned Data'!AQV:AQV,"1")</f>
        <v>0</v>
      </c>
      <c r="K128" s="7">
        <f>COUNTIF('KGO_Cleaned Data'!AQW:AQW,"1")</f>
        <v>0</v>
      </c>
      <c r="L128" s="7">
        <f>COUNTIF('KGO_Cleaned Data'!AQX:AQX,"1")</f>
        <v>1</v>
      </c>
      <c r="M128" s="7">
        <f>COUNTIF('KGO_Cleaned Data'!AQY:AQY,"1")</f>
        <v>0</v>
      </c>
      <c r="N128" s="7">
        <f>COUNTIF('KGO_Cleaned Data'!AQZ:AQZ,"1")</f>
        <v>1</v>
      </c>
      <c r="O128" s="7">
        <f>COUNTIF('KGO_Cleaned Data'!ARA:ARA,"1")</f>
        <v>0</v>
      </c>
      <c r="P128" s="7">
        <f>COUNTIF('KGO_Cleaned Data'!ARB:ARB,"1")</f>
        <v>0</v>
      </c>
    </row>
    <row r="130" spans="1:13" ht="15.5" x14ac:dyDescent="0.35">
      <c r="A130" s="38" t="s">
        <v>1778</v>
      </c>
    </row>
    <row r="131" spans="1:13" x14ac:dyDescent="0.3">
      <c r="A131" s="7"/>
      <c r="B131" s="13" t="s">
        <v>1612</v>
      </c>
      <c r="C131" s="13" t="s">
        <v>1611</v>
      </c>
    </row>
    <row r="132" spans="1:13" x14ac:dyDescent="0.3">
      <c r="A132" s="7" t="s">
        <v>1609</v>
      </c>
      <c r="B132" s="32">
        <f>COUNTIF('KGO_Cleaned Data'!ARE:ARE,"OUI")</f>
        <v>0</v>
      </c>
      <c r="C132" s="32">
        <f>COUNTIF('KGO_Cleaned Data'!ARE:ARE,"non")</f>
        <v>3</v>
      </c>
    </row>
    <row r="133" spans="1:13" x14ac:dyDescent="0.3">
      <c r="A133" s="7" t="s">
        <v>1610</v>
      </c>
      <c r="B133" s="12">
        <f>(B132/$E$11)</f>
        <v>0</v>
      </c>
      <c r="C133" s="12">
        <f>(C132/$E$11)</f>
        <v>1</v>
      </c>
    </row>
    <row r="136" spans="1:13" ht="15.5" x14ac:dyDescent="0.35">
      <c r="A136" s="14" t="s">
        <v>1736</v>
      </c>
    </row>
    <row r="138" spans="1:13" ht="70" x14ac:dyDescent="0.35">
      <c r="A138" s="13" t="s">
        <v>1685</v>
      </c>
      <c r="B138" s="13" t="s">
        <v>1857</v>
      </c>
      <c r="C138" s="13" t="s">
        <v>1858</v>
      </c>
      <c r="D138" s="13" t="s">
        <v>1859</v>
      </c>
      <c r="E138" s="13" t="s">
        <v>1860</v>
      </c>
      <c r="F138" s="13" t="s">
        <v>1861</v>
      </c>
      <c r="G138" s="13" t="s">
        <v>1862</v>
      </c>
      <c r="H138" s="13" t="s">
        <v>1642</v>
      </c>
      <c r="I138" s="13" t="s">
        <v>1607</v>
      </c>
      <c r="K138" s="31"/>
      <c r="L138" s="31"/>
      <c r="M138" s="31"/>
    </row>
    <row r="139" spans="1:13" ht="14.5" x14ac:dyDescent="0.35">
      <c r="A139" s="32">
        <f>COUNTIF('KGO_Cleaned Data'!ASJ:ASJ,"1")</f>
        <v>0</v>
      </c>
      <c r="B139" s="32">
        <f>COUNTIF('KGO_Cleaned Data'!ASK:ASK,"1")</f>
        <v>1</v>
      </c>
      <c r="C139" s="32">
        <f>COUNTIF('KGO_Cleaned Data'!ASL:ASL,"1")</f>
        <v>3</v>
      </c>
      <c r="D139" s="32">
        <f>COUNTIF('KGO_Cleaned Data'!ASM:ASM,"1")</f>
        <v>1</v>
      </c>
      <c r="E139" s="32">
        <f>COUNTIF('KGO_Cleaned Data'!ASN:ASN,"1")</f>
        <v>0</v>
      </c>
      <c r="F139" s="32">
        <f>COUNTIF('KGO_Cleaned Data'!ASO:ASO,"1")</f>
        <v>0</v>
      </c>
      <c r="G139" s="32">
        <f>COUNTIF('KGO_Cleaned Data'!ASP:ASP,"1")</f>
        <v>0</v>
      </c>
      <c r="H139" s="32">
        <f>COUNTIF('KGO_Cleaned Data'!ASQ:ASQ,"1")</f>
        <v>0</v>
      </c>
      <c r="I139" s="32">
        <f>COUNTIF('KGO_Cleaned Data'!ASR:ASR,"1")</f>
        <v>2</v>
      </c>
      <c r="J139"/>
      <c r="K139" s="31"/>
      <c r="L139" s="31"/>
      <c r="M139" s="31"/>
    </row>
  </sheetData>
  <conditionalFormatting sqref="B34:E34">
    <cfRule type="colorScale" priority="29">
      <colorScale>
        <cfvo type="min"/>
        <cfvo type="max"/>
        <color theme="6" tint="0.79998168889431442"/>
        <color theme="5" tint="0.39997558519241921"/>
      </colorScale>
    </cfRule>
  </conditionalFormatting>
  <conditionalFormatting sqref="B38:K38">
    <cfRule type="colorScale" priority="28">
      <colorScale>
        <cfvo type="min"/>
        <cfvo type="max"/>
        <color theme="6" tint="0.79998168889431442"/>
        <color theme="5" tint="0.39997558519241921"/>
      </colorScale>
    </cfRule>
  </conditionalFormatting>
  <conditionalFormatting sqref="A54:J54">
    <cfRule type="colorScale" priority="27">
      <colorScale>
        <cfvo type="min"/>
        <cfvo type="max"/>
        <color theme="6" tint="0.79998168889431442"/>
        <color theme="5" tint="0.39997558519241921"/>
      </colorScale>
    </cfRule>
  </conditionalFormatting>
  <conditionalFormatting sqref="B58:E58">
    <cfRule type="colorScale" priority="26">
      <colorScale>
        <cfvo type="min"/>
        <cfvo type="max"/>
        <color theme="6" tint="0.79998168889431442"/>
        <color theme="5" tint="0.39997558519241921"/>
      </colorScale>
    </cfRule>
  </conditionalFormatting>
  <conditionalFormatting sqref="B58:G58">
    <cfRule type="colorScale" priority="25">
      <colorScale>
        <cfvo type="min"/>
        <cfvo type="max"/>
        <color theme="6" tint="0.79998168889431442"/>
        <color theme="5" tint="0.39997558519241921"/>
      </colorScale>
    </cfRule>
  </conditionalFormatting>
  <conditionalFormatting sqref="A62:H62">
    <cfRule type="colorScale" priority="24">
      <colorScale>
        <cfvo type="min"/>
        <cfvo type="max"/>
        <color theme="6" tint="0.79998168889431442"/>
        <color theme="5" tint="0.39997558519241921"/>
      </colorScale>
    </cfRule>
  </conditionalFormatting>
  <conditionalFormatting sqref="B66:E66">
    <cfRule type="colorScale" priority="23">
      <colorScale>
        <cfvo type="min"/>
        <cfvo type="max"/>
        <color theme="6" tint="0.79998168889431442"/>
        <color theme="5" tint="0.39997558519241921"/>
      </colorScale>
    </cfRule>
  </conditionalFormatting>
  <conditionalFormatting sqref="B66:G66">
    <cfRule type="colorScale" priority="22">
      <colorScale>
        <cfvo type="min"/>
        <cfvo type="max"/>
        <color theme="6" tint="0.79998168889431442"/>
        <color theme="5" tint="0.39997558519241921"/>
      </colorScale>
    </cfRule>
  </conditionalFormatting>
  <conditionalFormatting sqref="B77:E77">
    <cfRule type="colorScale" priority="21">
      <colorScale>
        <cfvo type="min"/>
        <cfvo type="max"/>
        <color theme="6" tint="0.79998168889431442"/>
        <color theme="5" tint="0.39997558519241921"/>
      </colorScale>
    </cfRule>
  </conditionalFormatting>
  <conditionalFormatting sqref="B81:H81">
    <cfRule type="colorScale" priority="20">
      <colorScale>
        <cfvo type="min"/>
        <cfvo type="max"/>
        <color theme="6" tint="0.79998168889431442"/>
        <color theme="5" tint="0.39997558519241921"/>
      </colorScale>
    </cfRule>
  </conditionalFormatting>
  <conditionalFormatting sqref="B92:H94 D95:H97">
    <cfRule type="colorScale" priority="19">
      <colorScale>
        <cfvo type="min"/>
        <cfvo type="max"/>
        <color theme="6" tint="0.79998168889431442"/>
        <color theme="5" tint="0.39997558519241921"/>
      </colorScale>
    </cfRule>
  </conditionalFormatting>
  <conditionalFormatting sqref="A48:I48">
    <cfRule type="colorScale" priority="17">
      <colorScale>
        <cfvo type="min"/>
        <cfvo type="max"/>
        <color theme="6" tint="0.79998168889431442"/>
        <color theme="5" tint="0.39997558519241921"/>
      </colorScale>
    </cfRule>
  </conditionalFormatting>
  <conditionalFormatting sqref="A111:G111">
    <cfRule type="colorScale" priority="16">
      <colorScale>
        <cfvo type="min"/>
        <cfvo type="max"/>
        <color theme="6" tint="0.79998168889431442"/>
        <color theme="5" tint="0.39997558519241921"/>
      </colorScale>
    </cfRule>
  </conditionalFormatting>
  <conditionalFormatting sqref="B104:G104">
    <cfRule type="colorScale" priority="15">
      <colorScale>
        <cfvo type="min"/>
        <cfvo type="max"/>
        <color theme="6" tint="0.79998168889431442"/>
        <color theme="5" tint="0.39997558519241921"/>
      </colorScale>
    </cfRule>
  </conditionalFormatting>
  <conditionalFormatting sqref="A120:E120">
    <cfRule type="colorScale" priority="14">
      <colorScale>
        <cfvo type="min"/>
        <cfvo type="max"/>
        <color theme="6" tint="0.79998168889431442"/>
        <color theme="5" tint="0.39997558519241921"/>
      </colorScale>
    </cfRule>
  </conditionalFormatting>
  <conditionalFormatting sqref="A124:L124">
    <cfRule type="colorScale" priority="13">
      <colorScale>
        <cfvo type="min"/>
        <cfvo type="max"/>
        <color theme="6" tint="0.79998168889431442"/>
        <color theme="5" tint="0.39997558519241921"/>
      </colorScale>
    </cfRule>
  </conditionalFormatting>
  <conditionalFormatting sqref="A128:P128">
    <cfRule type="colorScale" priority="12">
      <colorScale>
        <cfvo type="min"/>
        <cfvo type="max"/>
        <color theme="6" tint="0.79998168889431442"/>
        <color theme="5" tint="0.39997558519241921"/>
      </colorScale>
    </cfRule>
  </conditionalFormatting>
  <conditionalFormatting sqref="A139:I139">
    <cfRule type="colorScale" priority="11">
      <colorScale>
        <cfvo type="min"/>
        <cfvo type="max"/>
        <color theme="6" tint="0.79998168889431442"/>
        <color theme="5" tint="0.39997558519241921"/>
      </colorScale>
    </cfRule>
  </conditionalFormatting>
  <conditionalFormatting sqref="B7:I7">
    <cfRule type="colorScale" priority="10">
      <colorScale>
        <cfvo type="min"/>
        <cfvo type="max"/>
        <color theme="6" tint="0.79998168889431442"/>
        <color theme="5" tint="0.39997558519241921"/>
      </colorScale>
    </cfRule>
  </conditionalFormatting>
  <conditionalFormatting sqref="B11:D11">
    <cfRule type="colorScale" priority="9">
      <colorScale>
        <cfvo type="min"/>
        <cfvo type="max"/>
        <color theme="6" tint="0.79998168889431442"/>
        <color theme="5" tint="0.39997558519241921"/>
      </colorScale>
    </cfRule>
  </conditionalFormatting>
  <conditionalFormatting sqref="B21:C21">
    <cfRule type="colorScale" priority="8">
      <colorScale>
        <cfvo type="min"/>
        <cfvo type="max"/>
        <color theme="6" tint="0.79998168889431442"/>
        <color theme="5" tint="0.39997558519241921"/>
      </colorScale>
    </cfRule>
  </conditionalFormatting>
  <conditionalFormatting sqref="B29:C29">
    <cfRule type="colorScale" priority="7">
      <colorScale>
        <cfvo type="min"/>
        <cfvo type="max"/>
        <color theme="6" tint="0.79998168889431442"/>
        <color theme="5" tint="0.39997558519241921"/>
      </colorScale>
    </cfRule>
  </conditionalFormatting>
  <conditionalFormatting sqref="B43:C43">
    <cfRule type="colorScale" priority="6">
      <colorScale>
        <cfvo type="min"/>
        <cfvo type="max"/>
        <color theme="6" tint="0.79998168889431442"/>
        <color theme="5" tint="0.39997558519241921"/>
      </colorScale>
    </cfRule>
  </conditionalFormatting>
  <conditionalFormatting sqref="B72:C72">
    <cfRule type="colorScale" priority="5">
      <colorScale>
        <cfvo type="min"/>
        <cfvo type="max"/>
        <color theme="6" tint="0.79998168889431442"/>
        <color theme="5" tint="0.39997558519241921"/>
      </colorScale>
    </cfRule>
  </conditionalFormatting>
  <conditionalFormatting sqref="B87:C87">
    <cfRule type="colorScale" priority="4">
      <colorScale>
        <cfvo type="min"/>
        <cfvo type="max"/>
        <color theme="6" tint="0.79998168889431442"/>
        <color theme="5" tint="0.39997558519241921"/>
      </colorScale>
    </cfRule>
  </conditionalFormatting>
  <conditionalFormatting sqref="B97:C97">
    <cfRule type="colorScale" priority="3">
      <colorScale>
        <cfvo type="min"/>
        <cfvo type="max"/>
        <color theme="6" tint="0.79998168889431442"/>
        <color theme="5" tint="0.39997558519241921"/>
      </colorScale>
    </cfRule>
  </conditionalFormatting>
  <conditionalFormatting sqref="B115:C115">
    <cfRule type="colorScale" priority="2">
      <colorScale>
        <cfvo type="min"/>
        <cfvo type="max"/>
        <color theme="6" tint="0.79998168889431442"/>
        <color theme="5" tint="0.39997558519241921"/>
      </colorScale>
    </cfRule>
  </conditionalFormatting>
  <conditionalFormatting sqref="B132:C132">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249977111117893"/>
  </sheetPr>
  <dimension ref="A1:ASW40"/>
  <sheetViews>
    <sheetView zoomScale="70" zoomScaleNormal="70" workbookViewId="0">
      <pane xSplit="1" ySplit="1" topLeftCell="B2" activePane="bottomRight" state="frozen"/>
      <selection pane="topRight" activeCell="B1" sqref="B1"/>
      <selection pane="bottomLeft" activeCell="A2" sqref="A2"/>
      <selection pane="bottomRight" activeCell="ZU27" sqref="ZU27"/>
    </sheetView>
  </sheetViews>
  <sheetFormatPr defaultRowHeight="14.5" x14ac:dyDescent="0.35"/>
  <cols>
    <col min="1" max="1" width="21.6328125" customWidth="1"/>
    <col min="11" max="11" width="16.90625" customWidth="1"/>
    <col min="12" max="12" width="14.36328125" customWidth="1"/>
    <col min="19" max="19" width="18" customWidth="1"/>
    <col min="21" max="21" width="27.26953125" style="57" customWidth="1"/>
    <col min="23" max="23" width="14.453125" customWidth="1"/>
    <col min="35" max="35" width="14.08984375" customWidth="1"/>
    <col min="36" max="36" width="12.26953125" bestFit="1" customWidth="1"/>
    <col min="37" max="37" width="9.6328125" customWidth="1"/>
    <col min="38" max="38" width="15.08984375" customWidth="1"/>
    <col min="41" max="41" width="14.1796875" customWidth="1"/>
    <col min="75" max="75" width="10.90625" bestFit="1" customWidth="1"/>
    <col min="96" max="96" width="16" customWidth="1"/>
    <col min="115" max="115" width="12.36328125" customWidth="1"/>
    <col min="183" max="183" width="11.7265625" customWidth="1"/>
    <col min="650" max="650" width="13.36328125" bestFit="1" customWidth="1"/>
    <col min="700" max="700" width="8.7265625" style="90"/>
    <col min="714" max="714" width="10.54296875" customWidth="1"/>
    <col min="723" max="723" width="12.08984375" customWidth="1"/>
    <col min="809" max="809" width="9" customWidth="1"/>
    <col min="812" max="812" width="13.36328125" bestFit="1" customWidth="1"/>
    <col min="813" max="813" width="10" customWidth="1"/>
    <col min="978" max="978" width="12.26953125" bestFit="1" customWidth="1"/>
    <col min="980" max="980" width="10.81640625" customWidth="1"/>
    <col min="1099" max="1099" width="12.26953125" bestFit="1" customWidth="1"/>
    <col min="1190" max="1190" width="9" bestFit="1" customWidth="1"/>
    <col min="1193" max="1193" width="8.81640625" bestFit="1" customWidth="1"/>
  </cols>
  <sheetData>
    <row r="1" spans="1:1193" x14ac:dyDescent="0.35">
      <c r="A1" s="1" t="s">
        <v>1189</v>
      </c>
      <c r="B1" s="1" t="s">
        <v>0</v>
      </c>
      <c r="C1" s="1" t="s">
        <v>1</v>
      </c>
      <c r="D1" s="1" t="s">
        <v>2</v>
      </c>
      <c r="E1" s="1" t="s">
        <v>3</v>
      </c>
      <c r="F1" s="1" t="s">
        <v>4</v>
      </c>
      <c r="G1" s="1" t="s">
        <v>5</v>
      </c>
      <c r="H1" s="1" t="s">
        <v>6</v>
      </c>
      <c r="I1" s="1" t="s">
        <v>7</v>
      </c>
      <c r="J1" s="1" t="s">
        <v>8</v>
      </c>
      <c r="K1" s="1" t="s">
        <v>9</v>
      </c>
      <c r="L1" s="1" t="s">
        <v>10</v>
      </c>
      <c r="M1" s="1" t="s">
        <v>11</v>
      </c>
      <c r="N1" s="1" t="s">
        <v>12</v>
      </c>
      <c r="O1" s="1" t="s">
        <v>13</v>
      </c>
      <c r="P1" s="1" t="s">
        <v>14</v>
      </c>
      <c r="Q1" s="1" t="s">
        <v>15</v>
      </c>
      <c r="R1" s="1" t="s">
        <v>16</v>
      </c>
      <c r="S1" s="1" t="s">
        <v>17</v>
      </c>
      <c r="T1" s="1" t="s">
        <v>18</v>
      </c>
      <c r="U1" s="6" t="s">
        <v>19</v>
      </c>
      <c r="V1" s="1" t="s">
        <v>20</v>
      </c>
      <c r="W1" s="1" t="s">
        <v>21</v>
      </c>
      <c r="X1" s="1" t="s">
        <v>22</v>
      </c>
      <c r="Y1" s="1" t="s">
        <v>23</v>
      </c>
      <c r="Z1" s="1" t="s">
        <v>24</v>
      </c>
      <c r="AA1" s="1" t="s">
        <v>25</v>
      </c>
      <c r="AB1" s="1" t="s">
        <v>26</v>
      </c>
      <c r="AC1" s="1" t="s">
        <v>27</v>
      </c>
      <c r="AD1" s="1" t="s">
        <v>28</v>
      </c>
      <c r="AE1" s="1" t="s">
        <v>29</v>
      </c>
      <c r="AF1" s="1" t="s">
        <v>30</v>
      </c>
      <c r="AG1" s="1" t="s">
        <v>31</v>
      </c>
      <c r="AH1" s="1" t="s">
        <v>32</v>
      </c>
      <c r="AI1" s="1" t="s">
        <v>33</v>
      </c>
      <c r="AJ1" s="1" t="s">
        <v>34</v>
      </c>
      <c r="AK1" s="1" t="s">
        <v>35</v>
      </c>
      <c r="AL1" s="1" t="s">
        <v>36</v>
      </c>
      <c r="AM1" s="1" t="s">
        <v>37</v>
      </c>
      <c r="AN1" s="1" t="s">
        <v>38</v>
      </c>
      <c r="AO1" s="1" t="s">
        <v>39</v>
      </c>
      <c r="AP1" s="1" t="s">
        <v>40</v>
      </c>
      <c r="AQ1" s="1" t="s">
        <v>41</v>
      </c>
      <c r="AR1" s="1" t="s">
        <v>42</v>
      </c>
      <c r="AS1" s="1" t="s">
        <v>43</v>
      </c>
      <c r="AT1" s="1" t="s">
        <v>44</v>
      </c>
      <c r="AU1" s="1" t="s">
        <v>45</v>
      </c>
      <c r="AV1" s="1" t="s">
        <v>46</v>
      </c>
      <c r="AW1" s="1" t="s">
        <v>47</v>
      </c>
      <c r="AX1" s="1" t="s">
        <v>48</v>
      </c>
      <c r="AY1" s="1" t="s">
        <v>49</v>
      </c>
      <c r="AZ1" s="1" t="s">
        <v>50</v>
      </c>
      <c r="BA1" s="1" t="s">
        <v>51</v>
      </c>
      <c r="BB1" s="1" t="s">
        <v>52</v>
      </c>
      <c r="BC1" s="1" t="s">
        <v>53</v>
      </c>
      <c r="BD1" s="1" t="s">
        <v>54</v>
      </c>
      <c r="BE1" s="1" t="s">
        <v>55</v>
      </c>
      <c r="BF1" s="1" t="s">
        <v>56</v>
      </c>
      <c r="BG1" s="1" t="s">
        <v>57</v>
      </c>
      <c r="BH1" s="1" t="s">
        <v>58</v>
      </c>
      <c r="BI1" s="1" t="s">
        <v>59</v>
      </c>
      <c r="BJ1" s="1" t="s">
        <v>60</v>
      </c>
      <c r="BK1" s="1" t="s">
        <v>61</v>
      </c>
      <c r="BL1" s="1" t="s">
        <v>62</v>
      </c>
      <c r="BM1" s="1" t="s">
        <v>63</v>
      </c>
      <c r="BN1" s="1" t="s">
        <v>64</v>
      </c>
      <c r="BO1" s="1" t="s">
        <v>65</v>
      </c>
      <c r="BP1" s="1" t="s">
        <v>66</v>
      </c>
      <c r="BQ1" s="1" t="s">
        <v>67</v>
      </c>
      <c r="BR1" s="1" t="s">
        <v>68</v>
      </c>
      <c r="BS1" s="1" t="s">
        <v>69</v>
      </c>
      <c r="BT1" s="1" t="s">
        <v>70</v>
      </c>
      <c r="BU1" s="1" t="s">
        <v>71</v>
      </c>
      <c r="BV1" s="1" t="s">
        <v>72</v>
      </c>
      <c r="BW1" s="1" t="s">
        <v>73</v>
      </c>
      <c r="BX1" s="1" t="s">
        <v>74</v>
      </c>
      <c r="BY1" s="1" t="s">
        <v>75</v>
      </c>
      <c r="BZ1" s="1" t="s">
        <v>76</v>
      </c>
      <c r="CA1" s="1" t="s">
        <v>77</v>
      </c>
      <c r="CB1" s="1" t="s">
        <v>78</v>
      </c>
      <c r="CC1" s="1" t="s">
        <v>79</v>
      </c>
      <c r="CD1" s="1" t="s">
        <v>80</v>
      </c>
      <c r="CE1" s="1" t="s">
        <v>81</v>
      </c>
      <c r="CF1" s="1" t="s">
        <v>82</v>
      </c>
      <c r="CG1" s="1" t="s">
        <v>83</v>
      </c>
      <c r="CH1" s="1" t="s">
        <v>84</v>
      </c>
      <c r="CI1" s="1" t="s">
        <v>85</v>
      </c>
      <c r="CJ1" s="1" t="s">
        <v>86</v>
      </c>
      <c r="CK1" s="1" t="s">
        <v>87</v>
      </c>
      <c r="CL1" s="1" t="s">
        <v>88</v>
      </c>
      <c r="CM1" s="1" t="s">
        <v>89</v>
      </c>
      <c r="CN1" s="1" t="s">
        <v>90</v>
      </c>
      <c r="CO1" s="1" t="s">
        <v>91</v>
      </c>
      <c r="CP1" s="1" t="s">
        <v>92</v>
      </c>
      <c r="CQ1" s="1" t="s">
        <v>93</v>
      </c>
      <c r="CR1" s="1" t="s">
        <v>94</v>
      </c>
      <c r="CS1" s="1" t="s">
        <v>95</v>
      </c>
      <c r="CT1" s="1" t="s">
        <v>96</v>
      </c>
      <c r="CU1" s="1" t="s">
        <v>97</v>
      </c>
      <c r="CV1" s="1" t="s">
        <v>98</v>
      </c>
      <c r="CW1" s="1" t="s">
        <v>99</v>
      </c>
      <c r="CX1" s="1" t="s">
        <v>100</v>
      </c>
      <c r="CY1" s="1" t="s">
        <v>101</v>
      </c>
      <c r="CZ1" s="1" t="s">
        <v>102</v>
      </c>
      <c r="DA1" s="1" t="s">
        <v>103</v>
      </c>
      <c r="DB1" s="1" t="s">
        <v>104</v>
      </c>
      <c r="DC1" s="1" t="s">
        <v>105</v>
      </c>
      <c r="DD1" s="1" t="s">
        <v>106</v>
      </c>
      <c r="DE1" s="1" t="s">
        <v>107</v>
      </c>
      <c r="DF1" s="1" t="s">
        <v>108</v>
      </c>
      <c r="DG1" s="1" t="s">
        <v>109</v>
      </c>
      <c r="DH1" s="1" t="s">
        <v>110</v>
      </c>
      <c r="DI1" s="1" t="s">
        <v>111</v>
      </c>
      <c r="DJ1" s="1" t="s">
        <v>112</v>
      </c>
      <c r="DK1" s="1" t="s">
        <v>113</v>
      </c>
      <c r="DL1" s="1" t="s">
        <v>114</v>
      </c>
      <c r="DM1" s="1" t="s">
        <v>115</v>
      </c>
      <c r="DN1" s="1" t="s">
        <v>116</v>
      </c>
      <c r="DO1" s="1" t="s">
        <v>117</v>
      </c>
      <c r="DP1" s="1" t="s">
        <v>118</v>
      </c>
      <c r="DQ1" s="1" t="s">
        <v>119</v>
      </c>
      <c r="DR1" s="1" t="s">
        <v>120</v>
      </c>
      <c r="DS1" s="1" t="s">
        <v>121</v>
      </c>
      <c r="DT1" s="1" t="s">
        <v>122</v>
      </c>
      <c r="DU1" s="1" t="s">
        <v>123</v>
      </c>
      <c r="DV1" s="1" t="s">
        <v>124</v>
      </c>
      <c r="DW1" s="1" t="s">
        <v>125</v>
      </c>
      <c r="DX1" s="1" t="s">
        <v>126</v>
      </c>
      <c r="DY1" s="1" t="s">
        <v>127</v>
      </c>
      <c r="DZ1" s="1" t="s">
        <v>128</v>
      </c>
      <c r="EA1" s="1" t="s">
        <v>129</v>
      </c>
      <c r="EB1" s="1" t="s">
        <v>130</v>
      </c>
      <c r="EC1" s="1" t="s">
        <v>131</v>
      </c>
      <c r="ED1" s="1" t="s">
        <v>132</v>
      </c>
      <c r="EE1" s="1" t="s">
        <v>133</v>
      </c>
      <c r="EF1" s="1" t="s">
        <v>134</v>
      </c>
      <c r="EG1" s="1" t="s">
        <v>135</v>
      </c>
      <c r="EH1" s="1" t="s">
        <v>136</v>
      </c>
      <c r="EI1" s="1" t="s">
        <v>137</v>
      </c>
      <c r="EJ1" s="1" t="s">
        <v>138</v>
      </c>
      <c r="EK1" s="1" t="s">
        <v>139</v>
      </c>
      <c r="EL1" s="1" t="s">
        <v>140</v>
      </c>
      <c r="EM1" s="1" t="s">
        <v>141</v>
      </c>
      <c r="EN1" s="1" t="s">
        <v>142</v>
      </c>
      <c r="EO1" s="1" t="s">
        <v>143</v>
      </c>
      <c r="EP1" s="1" t="s">
        <v>144</v>
      </c>
      <c r="EQ1" s="1" t="s">
        <v>145</v>
      </c>
      <c r="ER1" s="1" t="s">
        <v>146</v>
      </c>
      <c r="ES1" s="1" t="s">
        <v>147</v>
      </c>
      <c r="ET1" s="1" t="s">
        <v>148</v>
      </c>
      <c r="EU1" s="1" t="s">
        <v>149</v>
      </c>
      <c r="EV1" s="1" t="s">
        <v>150</v>
      </c>
      <c r="EW1" s="1" t="s">
        <v>151</v>
      </c>
      <c r="EX1" s="1" t="s">
        <v>152</v>
      </c>
      <c r="EY1" s="1" t="s">
        <v>153</v>
      </c>
      <c r="EZ1" s="1" t="s">
        <v>154</v>
      </c>
      <c r="FA1" s="1" t="s">
        <v>155</v>
      </c>
      <c r="FB1" s="1" t="s">
        <v>156</v>
      </c>
      <c r="FC1" s="1" t="s">
        <v>157</v>
      </c>
      <c r="FD1" s="1" t="s">
        <v>158</v>
      </c>
      <c r="FE1" s="1" t="s">
        <v>159</v>
      </c>
      <c r="FF1" s="1" t="s">
        <v>160</v>
      </c>
      <c r="FG1" s="1" t="s">
        <v>161</v>
      </c>
      <c r="FH1" s="1" t="s">
        <v>162</v>
      </c>
      <c r="FI1" s="1" t="s">
        <v>163</v>
      </c>
      <c r="FJ1" s="1" t="s">
        <v>164</v>
      </c>
      <c r="FK1" s="1" t="s">
        <v>165</v>
      </c>
      <c r="FL1" s="1" t="s">
        <v>166</v>
      </c>
      <c r="FM1" s="1" t="s">
        <v>167</v>
      </c>
      <c r="FN1" s="1" t="s">
        <v>168</v>
      </c>
      <c r="FO1" s="1" t="s">
        <v>169</v>
      </c>
      <c r="FP1" s="1" t="s">
        <v>170</v>
      </c>
      <c r="FQ1" s="1" t="s">
        <v>171</v>
      </c>
      <c r="FR1" s="1" t="s">
        <v>172</v>
      </c>
      <c r="FS1" s="1" t="s">
        <v>173</v>
      </c>
      <c r="FT1" s="1" t="s">
        <v>174</v>
      </c>
      <c r="FU1" s="1" t="s">
        <v>175</v>
      </c>
      <c r="FV1" s="1" t="s">
        <v>176</v>
      </c>
      <c r="FW1" s="1" t="s">
        <v>177</v>
      </c>
      <c r="FX1" s="1" t="s">
        <v>178</v>
      </c>
      <c r="FY1" s="1" t="s">
        <v>179</v>
      </c>
      <c r="FZ1" s="1" t="s">
        <v>180</v>
      </c>
      <c r="GA1" s="1" t="s">
        <v>181</v>
      </c>
      <c r="GB1" s="1" t="s">
        <v>182</v>
      </c>
      <c r="GC1" s="1" t="s">
        <v>183</v>
      </c>
      <c r="GD1" s="1" t="s">
        <v>184</v>
      </c>
      <c r="GE1" s="1" t="s">
        <v>185</v>
      </c>
      <c r="GF1" s="1" t="s">
        <v>186</v>
      </c>
      <c r="GG1" s="1" t="s">
        <v>187</v>
      </c>
      <c r="GH1" s="1" t="s">
        <v>188</v>
      </c>
      <c r="GI1" s="1" t="s">
        <v>189</v>
      </c>
      <c r="GJ1" s="1" t="s">
        <v>190</v>
      </c>
      <c r="GK1" s="1" t="s">
        <v>191</v>
      </c>
      <c r="GL1" s="1" t="s">
        <v>192</v>
      </c>
      <c r="GM1" s="1" t="s">
        <v>193</v>
      </c>
      <c r="GN1" s="1" t="s">
        <v>194</v>
      </c>
      <c r="GO1" s="1" t="s">
        <v>195</v>
      </c>
      <c r="GP1" s="1" t="s">
        <v>196</v>
      </c>
      <c r="GQ1" s="1" t="s">
        <v>197</v>
      </c>
      <c r="GR1" s="1" t="s">
        <v>198</v>
      </c>
      <c r="GS1" s="1" t="s">
        <v>199</v>
      </c>
      <c r="GT1" s="1" t="s">
        <v>200</v>
      </c>
      <c r="GU1" s="1" t="s">
        <v>201</v>
      </c>
      <c r="GV1" s="1" t="s">
        <v>202</v>
      </c>
      <c r="GW1" s="1" t="s">
        <v>203</v>
      </c>
      <c r="GX1" s="1" t="s">
        <v>204</v>
      </c>
      <c r="GY1" s="1" t="s">
        <v>205</v>
      </c>
      <c r="GZ1" s="1" t="s">
        <v>206</v>
      </c>
      <c r="HA1" s="1" t="s">
        <v>207</v>
      </c>
      <c r="HB1" s="1" t="s">
        <v>208</v>
      </c>
      <c r="HC1" s="1" t="s">
        <v>209</v>
      </c>
      <c r="HD1" s="1" t="s">
        <v>210</v>
      </c>
      <c r="HE1" s="1" t="s">
        <v>211</v>
      </c>
      <c r="HF1" s="1" t="s">
        <v>212</v>
      </c>
      <c r="HG1" s="1" t="s">
        <v>213</v>
      </c>
      <c r="HH1" s="1" t="s">
        <v>214</v>
      </c>
      <c r="HI1" s="1" t="s">
        <v>215</v>
      </c>
      <c r="HJ1" s="1" t="s">
        <v>216</v>
      </c>
      <c r="HK1" s="1" t="s">
        <v>217</v>
      </c>
      <c r="HL1" s="1" t="s">
        <v>218</v>
      </c>
      <c r="HM1" s="1" t="s">
        <v>219</v>
      </c>
      <c r="HN1" s="1" t="s">
        <v>220</v>
      </c>
      <c r="HO1" s="1" t="s">
        <v>221</v>
      </c>
      <c r="HP1" s="1" t="s">
        <v>222</v>
      </c>
      <c r="HQ1" s="1" t="s">
        <v>223</v>
      </c>
      <c r="HR1" s="1" t="s">
        <v>224</v>
      </c>
      <c r="HS1" s="1" t="s">
        <v>225</v>
      </c>
      <c r="HT1" s="1" t="s">
        <v>226</v>
      </c>
      <c r="HU1" s="1" t="s">
        <v>227</v>
      </c>
      <c r="HV1" s="1" t="s">
        <v>228</v>
      </c>
      <c r="HW1" s="1" t="s">
        <v>229</v>
      </c>
      <c r="HX1" s="1" t="s">
        <v>230</v>
      </c>
      <c r="HY1" s="1" t="s">
        <v>231</v>
      </c>
      <c r="HZ1" s="1" t="s">
        <v>232</v>
      </c>
      <c r="IA1" s="1" t="s">
        <v>233</v>
      </c>
      <c r="IB1" s="1" t="s">
        <v>234</v>
      </c>
      <c r="IC1" s="1" t="s">
        <v>235</v>
      </c>
      <c r="ID1" s="1" t="s">
        <v>236</v>
      </c>
      <c r="IE1" s="1" t="s">
        <v>237</v>
      </c>
      <c r="IF1" s="1" t="s">
        <v>238</v>
      </c>
      <c r="IG1" s="1" t="s">
        <v>239</v>
      </c>
      <c r="IH1" s="1" t="s">
        <v>240</v>
      </c>
      <c r="II1" s="1" t="s">
        <v>241</v>
      </c>
      <c r="IJ1" s="1" t="s">
        <v>242</v>
      </c>
      <c r="IK1" s="1" t="s">
        <v>243</v>
      </c>
      <c r="IL1" s="1" t="s">
        <v>244</v>
      </c>
      <c r="IM1" s="1" t="s">
        <v>245</v>
      </c>
      <c r="IN1" s="1" t="s">
        <v>246</v>
      </c>
      <c r="IO1" s="1" t="s">
        <v>247</v>
      </c>
      <c r="IP1" s="1" t="s">
        <v>248</v>
      </c>
      <c r="IQ1" s="1" t="s">
        <v>249</v>
      </c>
      <c r="IR1" s="1" t="s">
        <v>250</v>
      </c>
      <c r="IS1" s="1" t="s">
        <v>251</v>
      </c>
      <c r="IT1" s="1" t="s">
        <v>252</v>
      </c>
      <c r="IU1" s="1" t="s">
        <v>253</v>
      </c>
      <c r="IV1" s="1" t="s">
        <v>254</v>
      </c>
      <c r="IW1" s="1" t="s">
        <v>255</v>
      </c>
      <c r="IX1" s="1" t="s">
        <v>256</v>
      </c>
      <c r="IY1" s="1" t="s">
        <v>257</v>
      </c>
      <c r="IZ1" s="1" t="s">
        <v>258</v>
      </c>
      <c r="JA1" s="1" t="s">
        <v>259</v>
      </c>
      <c r="JB1" s="1" t="s">
        <v>260</v>
      </c>
      <c r="JC1" s="1" t="s">
        <v>261</v>
      </c>
      <c r="JD1" s="1" t="s">
        <v>262</v>
      </c>
      <c r="JE1" s="1" t="s">
        <v>263</v>
      </c>
      <c r="JF1" s="1" t="s">
        <v>264</v>
      </c>
      <c r="JG1" s="1" t="s">
        <v>265</v>
      </c>
      <c r="JH1" s="1" t="s">
        <v>266</v>
      </c>
      <c r="JI1" s="1" t="s">
        <v>267</v>
      </c>
      <c r="JJ1" s="1" t="s">
        <v>268</v>
      </c>
      <c r="JK1" s="1" t="s">
        <v>269</v>
      </c>
      <c r="JL1" s="1" t="s">
        <v>270</v>
      </c>
      <c r="JM1" s="1" t="s">
        <v>271</v>
      </c>
      <c r="JN1" s="1" t="s">
        <v>272</v>
      </c>
      <c r="JO1" s="1" t="s">
        <v>273</v>
      </c>
      <c r="JP1" s="1" t="s">
        <v>274</v>
      </c>
      <c r="JQ1" s="1" t="s">
        <v>275</v>
      </c>
      <c r="JR1" s="1" t="s">
        <v>276</v>
      </c>
      <c r="JS1" s="1" t="s">
        <v>277</v>
      </c>
      <c r="JT1" s="1" t="s">
        <v>278</v>
      </c>
      <c r="JU1" s="1" t="s">
        <v>279</v>
      </c>
      <c r="JV1" s="1" t="s">
        <v>280</v>
      </c>
      <c r="JW1" s="1" t="s">
        <v>281</v>
      </c>
      <c r="JX1" s="1" t="s">
        <v>282</v>
      </c>
      <c r="JY1" s="1" t="s">
        <v>283</v>
      </c>
      <c r="JZ1" s="1" t="s">
        <v>284</v>
      </c>
      <c r="KA1" s="1" t="s">
        <v>285</v>
      </c>
      <c r="KB1" s="1" t="s">
        <v>286</v>
      </c>
      <c r="KC1" s="1" t="s">
        <v>287</v>
      </c>
      <c r="KD1" s="1" t="s">
        <v>288</v>
      </c>
      <c r="KE1" s="1" t="s">
        <v>289</v>
      </c>
      <c r="KF1" s="1" t="s">
        <v>290</v>
      </c>
      <c r="KG1" s="1" t="s">
        <v>291</v>
      </c>
      <c r="KH1" s="1" t="s">
        <v>292</v>
      </c>
      <c r="KI1" s="1" t="s">
        <v>293</v>
      </c>
      <c r="KJ1" s="1" t="s">
        <v>294</v>
      </c>
      <c r="KK1" s="1" t="s">
        <v>295</v>
      </c>
      <c r="KL1" s="1" t="s">
        <v>296</v>
      </c>
      <c r="KM1" s="1" t="s">
        <v>297</v>
      </c>
      <c r="KN1" s="1" t="s">
        <v>298</v>
      </c>
      <c r="KO1" s="1" t="s">
        <v>299</v>
      </c>
      <c r="KP1" s="1" t="s">
        <v>300</v>
      </c>
      <c r="KQ1" s="1" t="s">
        <v>301</v>
      </c>
      <c r="KR1" s="1" t="s">
        <v>302</v>
      </c>
      <c r="KS1" s="1" t="s">
        <v>303</v>
      </c>
      <c r="KT1" s="1" t="s">
        <v>304</v>
      </c>
      <c r="KU1" s="1" t="s">
        <v>305</v>
      </c>
      <c r="KV1" s="1" t="s">
        <v>306</v>
      </c>
      <c r="KW1" s="1" t="s">
        <v>307</v>
      </c>
      <c r="KX1" s="1" t="s">
        <v>308</v>
      </c>
      <c r="KY1" s="1" t="s">
        <v>309</v>
      </c>
      <c r="KZ1" s="1" t="s">
        <v>310</v>
      </c>
      <c r="LA1" s="1" t="s">
        <v>311</v>
      </c>
      <c r="LB1" s="1" t="s">
        <v>312</v>
      </c>
      <c r="LC1" s="1" t="s">
        <v>313</v>
      </c>
      <c r="LD1" s="1" t="s">
        <v>314</v>
      </c>
      <c r="LE1" s="1" t="s">
        <v>315</v>
      </c>
      <c r="LF1" s="1" t="s">
        <v>316</v>
      </c>
      <c r="LG1" s="1" t="s">
        <v>317</v>
      </c>
      <c r="LH1" s="1" t="s">
        <v>318</v>
      </c>
      <c r="LI1" s="1" t="s">
        <v>319</v>
      </c>
      <c r="LJ1" s="1" t="s">
        <v>320</v>
      </c>
      <c r="LK1" s="1" t="s">
        <v>321</v>
      </c>
      <c r="LL1" s="1" t="s">
        <v>322</v>
      </c>
      <c r="LM1" s="1" t="s">
        <v>323</v>
      </c>
      <c r="LN1" s="1" t="s">
        <v>324</v>
      </c>
      <c r="LO1" s="1" t="s">
        <v>325</v>
      </c>
      <c r="LP1" s="1" t="s">
        <v>326</v>
      </c>
      <c r="LQ1" s="1" t="s">
        <v>327</v>
      </c>
      <c r="LR1" s="1" t="s">
        <v>328</v>
      </c>
      <c r="LS1" s="1" t="s">
        <v>329</v>
      </c>
      <c r="LT1" s="1" t="s">
        <v>330</v>
      </c>
      <c r="LU1" s="1" t="s">
        <v>331</v>
      </c>
      <c r="LV1" s="1" t="s">
        <v>332</v>
      </c>
      <c r="LW1" s="1" t="s">
        <v>333</v>
      </c>
      <c r="LX1" s="1" t="s">
        <v>334</v>
      </c>
      <c r="LY1" s="1" t="s">
        <v>335</v>
      </c>
      <c r="LZ1" s="1" t="s">
        <v>336</v>
      </c>
      <c r="MA1" s="1" t="s">
        <v>337</v>
      </c>
      <c r="MB1" s="1" t="s">
        <v>338</v>
      </c>
      <c r="MC1" s="1" t="s">
        <v>339</v>
      </c>
      <c r="MD1" s="1" t="s">
        <v>340</v>
      </c>
      <c r="ME1" s="1" t="s">
        <v>341</v>
      </c>
      <c r="MF1" s="1" t="s">
        <v>342</v>
      </c>
      <c r="MG1" s="1" t="s">
        <v>343</v>
      </c>
      <c r="MH1" s="1" t="s">
        <v>344</v>
      </c>
      <c r="MI1" s="1" t="s">
        <v>345</v>
      </c>
      <c r="MJ1" s="1" t="s">
        <v>346</v>
      </c>
      <c r="MK1" s="1" t="s">
        <v>347</v>
      </c>
      <c r="ML1" s="1" t="s">
        <v>348</v>
      </c>
      <c r="MM1" s="1" t="s">
        <v>349</v>
      </c>
      <c r="MN1" s="1" t="s">
        <v>350</v>
      </c>
      <c r="MO1" s="1" t="s">
        <v>351</v>
      </c>
      <c r="MP1" s="1" t="s">
        <v>352</v>
      </c>
      <c r="MQ1" s="1" t="s">
        <v>353</v>
      </c>
      <c r="MR1" s="1" t="s">
        <v>354</v>
      </c>
      <c r="MS1" s="1" t="s">
        <v>355</v>
      </c>
      <c r="MT1" s="1" t="s">
        <v>356</v>
      </c>
      <c r="MU1" s="1" t="s">
        <v>357</v>
      </c>
      <c r="MV1" s="1" t="s">
        <v>358</v>
      </c>
      <c r="MW1" s="1" t="s">
        <v>359</v>
      </c>
      <c r="MX1" s="1" t="s">
        <v>360</v>
      </c>
      <c r="MY1" s="1" t="s">
        <v>361</v>
      </c>
      <c r="MZ1" s="1" t="s">
        <v>362</v>
      </c>
      <c r="NA1" s="1" t="s">
        <v>363</v>
      </c>
      <c r="NB1" s="1" t="s">
        <v>364</v>
      </c>
      <c r="NC1" s="1" t="s">
        <v>365</v>
      </c>
      <c r="ND1" s="1" t="s">
        <v>366</v>
      </c>
      <c r="NE1" s="1" t="s">
        <v>367</v>
      </c>
      <c r="NF1" s="1" t="s">
        <v>368</v>
      </c>
      <c r="NG1" s="1" t="s">
        <v>369</v>
      </c>
      <c r="NH1" s="1" t="s">
        <v>370</v>
      </c>
      <c r="NI1" s="1" t="s">
        <v>371</v>
      </c>
      <c r="NJ1" s="1" t="s">
        <v>372</v>
      </c>
      <c r="NK1" s="1" t="s">
        <v>373</v>
      </c>
      <c r="NL1" s="1" t="s">
        <v>374</v>
      </c>
      <c r="NM1" s="1" t="s">
        <v>375</v>
      </c>
      <c r="NN1" s="1" t="s">
        <v>376</v>
      </c>
      <c r="NO1" s="1" t="s">
        <v>377</v>
      </c>
      <c r="NP1" s="1" t="s">
        <v>378</v>
      </c>
      <c r="NQ1" s="1" t="s">
        <v>379</v>
      </c>
      <c r="NR1" s="1" t="s">
        <v>380</v>
      </c>
      <c r="NS1" s="1" t="s">
        <v>381</v>
      </c>
      <c r="NT1" s="1" t="s">
        <v>382</v>
      </c>
      <c r="NU1" s="1" t="s">
        <v>383</v>
      </c>
      <c r="NV1" s="1" t="s">
        <v>384</v>
      </c>
      <c r="NW1" s="1" t="s">
        <v>385</v>
      </c>
      <c r="NX1" s="1" t="s">
        <v>386</v>
      </c>
      <c r="NY1" s="1" t="s">
        <v>387</v>
      </c>
      <c r="NZ1" s="1" t="s">
        <v>388</v>
      </c>
      <c r="OA1" s="1" t="s">
        <v>389</v>
      </c>
      <c r="OB1" s="1" t="s">
        <v>390</v>
      </c>
      <c r="OC1" s="1" t="s">
        <v>391</v>
      </c>
      <c r="OD1" s="1" t="s">
        <v>392</v>
      </c>
      <c r="OE1" s="1" t="s">
        <v>393</v>
      </c>
      <c r="OF1" s="1" t="s">
        <v>394</v>
      </c>
      <c r="OG1" s="1" t="s">
        <v>395</v>
      </c>
      <c r="OH1" s="1" t="s">
        <v>396</v>
      </c>
      <c r="OI1" s="1" t="s">
        <v>397</v>
      </c>
      <c r="OJ1" s="1" t="s">
        <v>398</v>
      </c>
      <c r="OK1" s="1" t="s">
        <v>399</v>
      </c>
      <c r="OL1" s="1" t="s">
        <v>400</v>
      </c>
      <c r="OM1" s="1" t="s">
        <v>401</v>
      </c>
      <c r="ON1" s="1" t="s">
        <v>402</v>
      </c>
      <c r="OO1" s="1" t="s">
        <v>403</v>
      </c>
      <c r="OP1" s="1" t="s">
        <v>404</v>
      </c>
      <c r="OQ1" s="1" t="s">
        <v>405</v>
      </c>
      <c r="OR1" s="1" t="s">
        <v>406</v>
      </c>
      <c r="OS1" s="1" t="s">
        <v>407</v>
      </c>
      <c r="OT1" s="1" t="s">
        <v>408</v>
      </c>
      <c r="OU1" s="1" t="s">
        <v>409</v>
      </c>
      <c r="OV1" s="1" t="s">
        <v>410</v>
      </c>
      <c r="OW1" s="1" t="s">
        <v>411</v>
      </c>
      <c r="OX1" s="1" t="s">
        <v>412</v>
      </c>
      <c r="OY1" s="1" t="s">
        <v>413</v>
      </c>
      <c r="OZ1" s="1" t="s">
        <v>414</v>
      </c>
      <c r="PA1" s="1" t="s">
        <v>415</v>
      </c>
      <c r="PB1" s="1" t="s">
        <v>416</v>
      </c>
      <c r="PC1" s="1" t="s">
        <v>417</v>
      </c>
      <c r="PD1" s="1" t="s">
        <v>418</v>
      </c>
      <c r="PE1" s="1" t="s">
        <v>419</v>
      </c>
      <c r="PF1" s="1" t="s">
        <v>420</v>
      </c>
      <c r="PG1" s="1" t="s">
        <v>421</v>
      </c>
      <c r="PH1" s="1" t="s">
        <v>422</v>
      </c>
      <c r="PI1" s="1" t="s">
        <v>423</v>
      </c>
      <c r="PJ1" s="1" t="s">
        <v>424</v>
      </c>
      <c r="PK1" s="1" t="s">
        <v>425</v>
      </c>
      <c r="PL1" s="1" t="s">
        <v>426</v>
      </c>
      <c r="PM1" s="1" t="s">
        <v>427</v>
      </c>
      <c r="PN1" s="1" t="s">
        <v>428</v>
      </c>
      <c r="PO1" s="1" t="s">
        <v>429</v>
      </c>
      <c r="PP1" s="1" t="s">
        <v>430</v>
      </c>
      <c r="PQ1" s="1" t="s">
        <v>431</v>
      </c>
      <c r="PR1" s="1" t="s">
        <v>432</v>
      </c>
      <c r="PS1" s="1" t="s">
        <v>433</v>
      </c>
      <c r="PT1" s="1" t="s">
        <v>434</v>
      </c>
      <c r="PU1" s="1" t="s">
        <v>435</v>
      </c>
      <c r="PV1" s="1" t="s">
        <v>436</v>
      </c>
      <c r="PW1" s="1" t="s">
        <v>437</v>
      </c>
      <c r="PX1" s="1" t="s">
        <v>438</v>
      </c>
      <c r="PY1" s="1" t="s">
        <v>439</v>
      </c>
      <c r="PZ1" s="1" t="s">
        <v>440</v>
      </c>
      <c r="QA1" s="1" t="s">
        <v>441</v>
      </c>
      <c r="QB1" s="1" t="s">
        <v>442</v>
      </c>
      <c r="QC1" s="1" t="s">
        <v>443</v>
      </c>
      <c r="QD1" s="1" t="s">
        <v>444</v>
      </c>
      <c r="QE1" s="1" t="s">
        <v>445</v>
      </c>
      <c r="QF1" s="1" t="s">
        <v>446</v>
      </c>
      <c r="QG1" s="1" t="s">
        <v>447</v>
      </c>
      <c r="QH1" s="1" t="s">
        <v>448</v>
      </c>
      <c r="QI1" s="1" t="s">
        <v>449</v>
      </c>
      <c r="QJ1" s="1" t="s">
        <v>450</v>
      </c>
      <c r="QK1" s="1" t="s">
        <v>451</v>
      </c>
      <c r="QL1" s="1" t="s">
        <v>452</v>
      </c>
      <c r="QM1" s="1" t="s">
        <v>453</v>
      </c>
      <c r="QN1" s="1" t="s">
        <v>454</v>
      </c>
      <c r="QO1" s="1" t="s">
        <v>455</v>
      </c>
      <c r="QP1" s="1" t="s">
        <v>456</v>
      </c>
      <c r="QQ1" s="1" t="s">
        <v>457</v>
      </c>
      <c r="QR1" s="1" t="s">
        <v>458</v>
      </c>
      <c r="QS1" s="1" t="s">
        <v>459</v>
      </c>
      <c r="QT1" s="1" t="s">
        <v>460</v>
      </c>
      <c r="QU1" s="1" t="s">
        <v>461</v>
      </c>
      <c r="QV1" s="1" t="s">
        <v>462</v>
      </c>
      <c r="QW1" s="1" t="s">
        <v>463</v>
      </c>
      <c r="QX1" s="1" t="s">
        <v>464</v>
      </c>
      <c r="QY1" s="1" t="s">
        <v>465</v>
      </c>
      <c r="QZ1" s="1" t="s">
        <v>466</v>
      </c>
      <c r="RA1" s="1" t="s">
        <v>467</v>
      </c>
      <c r="RB1" s="1" t="s">
        <v>468</v>
      </c>
      <c r="RC1" s="1" t="s">
        <v>469</v>
      </c>
      <c r="RD1" s="1" t="s">
        <v>470</v>
      </c>
      <c r="RE1" s="1" t="s">
        <v>471</v>
      </c>
      <c r="RF1" s="1" t="s">
        <v>472</v>
      </c>
      <c r="RG1" s="1" t="s">
        <v>473</v>
      </c>
      <c r="RH1" s="1" t="s">
        <v>474</v>
      </c>
      <c r="RI1" s="1" t="s">
        <v>475</v>
      </c>
      <c r="RJ1" s="1" t="s">
        <v>476</v>
      </c>
      <c r="RK1" s="1" t="s">
        <v>477</v>
      </c>
      <c r="RL1" s="1" t="s">
        <v>478</v>
      </c>
      <c r="RM1" s="1" t="s">
        <v>479</v>
      </c>
      <c r="RN1" s="1" t="s">
        <v>480</v>
      </c>
      <c r="RO1" s="1" t="s">
        <v>481</v>
      </c>
      <c r="RP1" s="1" t="s">
        <v>482</v>
      </c>
      <c r="RQ1" s="1" t="s">
        <v>483</v>
      </c>
      <c r="RR1" s="1" t="s">
        <v>484</v>
      </c>
      <c r="RS1" s="1" t="s">
        <v>485</v>
      </c>
      <c r="RT1" s="1" t="s">
        <v>486</v>
      </c>
      <c r="RU1" s="1" t="s">
        <v>487</v>
      </c>
      <c r="RV1" s="1" t="s">
        <v>488</v>
      </c>
      <c r="RW1" s="1" t="s">
        <v>489</v>
      </c>
      <c r="RX1" s="1" t="s">
        <v>490</v>
      </c>
      <c r="RY1" s="1" t="s">
        <v>491</v>
      </c>
      <c r="RZ1" s="1" t="s">
        <v>492</v>
      </c>
      <c r="SA1" s="1" t="s">
        <v>493</v>
      </c>
      <c r="SB1" s="1" t="s">
        <v>494</v>
      </c>
      <c r="SC1" s="1" t="s">
        <v>495</v>
      </c>
      <c r="SD1" s="1" t="s">
        <v>496</v>
      </c>
      <c r="SE1" s="1" t="s">
        <v>497</v>
      </c>
      <c r="SF1" s="1" t="s">
        <v>498</v>
      </c>
      <c r="SG1" s="1" t="s">
        <v>499</v>
      </c>
      <c r="SH1" s="1" t="s">
        <v>500</v>
      </c>
      <c r="SI1" s="1" t="s">
        <v>501</v>
      </c>
      <c r="SJ1" s="1" t="s">
        <v>502</v>
      </c>
      <c r="SK1" s="1" t="s">
        <v>503</v>
      </c>
      <c r="SL1" s="1" t="s">
        <v>504</v>
      </c>
      <c r="SM1" s="1" t="s">
        <v>505</v>
      </c>
      <c r="SN1" s="1" t="s">
        <v>506</v>
      </c>
      <c r="SO1" s="1" t="s">
        <v>507</v>
      </c>
      <c r="SP1" s="1" t="s">
        <v>508</v>
      </c>
      <c r="SQ1" s="1" t="s">
        <v>509</v>
      </c>
      <c r="SR1" s="1" t="s">
        <v>510</v>
      </c>
      <c r="SS1" s="1" t="s">
        <v>511</v>
      </c>
      <c r="ST1" s="1" t="s">
        <v>512</v>
      </c>
      <c r="SU1" s="1" t="s">
        <v>513</v>
      </c>
      <c r="SV1" s="1" t="s">
        <v>514</v>
      </c>
      <c r="SW1" s="1" t="s">
        <v>515</v>
      </c>
      <c r="SX1" s="1" t="s">
        <v>516</v>
      </c>
      <c r="SY1" s="1" t="s">
        <v>517</v>
      </c>
      <c r="SZ1" s="1" t="s">
        <v>518</v>
      </c>
      <c r="TA1" s="1" t="s">
        <v>519</v>
      </c>
      <c r="TB1" s="1" t="s">
        <v>520</v>
      </c>
      <c r="TC1" s="1" t="s">
        <v>521</v>
      </c>
      <c r="TD1" s="1" t="s">
        <v>522</v>
      </c>
      <c r="TE1" s="1" t="s">
        <v>523</v>
      </c>
      <c r="TF1" s="1" t="s">
        <v>524</v>
      </c>
      <c r="TG1" s="1" t="s">
        <v>525</v>
      </c>
      <c r="TH1" s="1" t="s">
        <v>526</v>
      </c>
      <c r="TI1" s="1" t="s">
        <v>527</v>
      </c>
      <c r="TJ1" s="1" t="s">
        <v>528</v>
      </c>
      <c r="TK1" s="1" t="s">
        <v>529</v>
      </c>
      <c r="TL1" s="1" t="s">
        <v>530</v>
      </c>
      <c r="TM1" s="1" t="s">
        <v>531</v>
      </c>
      <c r="TN1" s="1" t="s">
        <v>532</v>
      </c>
      <c r="TO1" s="1" t="s">
        <v>533</v>
      </c>
      <c r="TP1" s="1" t="s">
        <v>534</v>
      </c>
      <c r="TQ1" s="1" t="s">
        <v>535</v>
      </c>
      <c r="TR1" s="1" t="s">
        <v>536</v>
      </c>
      <c r="TS1" s="1" t="s">
        <v>537</v>
      </c>
      <c r="TT1" s="1" t="s">
        <v>538</v>
      </c>
      <c r="TU1" s="1" t="s">
        <v>539</v>
      </c>
      <c r="TV1" s="1" t="s">
        <v>540</v>
      </c>
      <c r="TW1" s="1" t="s">
        <v>541</v>
      </c>
      <c r="TX1" s="1" t="s">
        <v>542</v>
      </c>
      <c r="TY1" s="1" t="s">
        <v>543</v>
      </c>
      <c r="TZ1" s="1" t="s">
        <v>544</v>
      </c>
      <c r="UA1" s="1" t="s">
        <v>545</v>
      </c>
      <c r="UB1" s="1" t="s">
        <v>546</v>
      </c>
      <c r="UC1" s="1" t="s">
        <v>547</v>
      </c>
      <c r="UD1" s="1" t="s">
        <v>548</v>
      </c>
      <c r="UE1" s="1" t="s">
        <v>549</v>
      </c>
      <c r="UF1" s="1" t="s">
        <v>550</v>
      </c>
      <c r="UG1" s="1" t="s">
        <v>551</v>
      </c>
      <c r="UH1" s="1" t="s">
        <v>552</v>
      </c>
      <c r="UI1" s="1" t="s">
        <v>553</v>
      </c>
      <c r="UJ1" s="1" t="s">
        <v>554</v>
      </c>
      <c r="UK1" s="1" t="s">
        <v>555</v>
      </c>
      <c r="UL1" s="1" t="s">
        <v>556</v>
      </c>
      <c r="UM1" s="1" t="s">
        <v>557</v>
      </c>
      <c r="UN1" s="1" t="s">
        <v>558</v>
      </c>
      <c r="UO1" s="1" t="s">
        <v>559</v>
      </c>
      <c r="UP1" s="1" t="s">
        <v>560</v>
      </c>
      <c r="UQ1" s="1" t="s">
        <v>561</v>
      </c>
      <c r="UR1" s="1" t="s">
        <v>562</v>
      </c>
      <c r="US1" s="1" t="s">
        <v>563</v>
      </c>
      <c r="UT1" s="1" t="s">
        <v>564</v>
      </c>
      <c r="UU1" s="1" t="s">
        <v>565</v>
      </c>
      <c r="UV1" s="1" t="s">
        <v>566</v>
      </c>
      <c r="UW1" s="1" t="s">
        <v>567</v>
      </c>
      <c r="UX1" s="1" t="s">
        <v>568</v>
      </c>
      <c r="UY1" s="1" t="s">
        <v>569</v>
      </c>
      <c r="UZ1" s="1" t="s">
        <v>570</v>
      </c>
      <c r="VA1" s="1" t="s">
        <v>571</v>
      </c>
      <c r="VB1" s="1" t="s">
        <v>572</v>
      </c>
      <c r="VC1" s="1" t="s">
        <v>573</v>
      </c>
      <c r="VD1" s="1" t="s">
        <v>574</v>
      </c>
      <c r="VE1" s="1" t="s">
        <v>575</v>
      </c>
      <c r="VF1" s="1" t="s">
        <v>576</v>
      </c>
      <c r="VG1" s="1" t="s">
        <v>577</v>
      </c>
      <c r="VH1" s="1" t="s">
        <v>578</v>
      </c>
      <c r="VI1" s="1" t="s">
        <v>579</v>
      </c>
      <c r="VJ1" s="1" t="s">
        <v>580</v>
      </c>
      <c r="VK1" s="1" t="s">
        <v>581</v>
      </c>
      <c r="VL1" s="1" t="s">
        <v>582</v>
      </c>
      <c r="VM1" s="1" t="s">
        <v>583</v>
      </c>
      <c r="VN1" s="1" t="s">
        <v>584</v>
      </c>
      <c r="VO1" s="1" t="s">
        <v>585</v>
      </c>
      <c r="VP1" s="1" t="s">
        <v>586</v>
      </c>
      <c r="VQ1" s="1" t="s">
        <v>587</v>
      </c>
      <c r="VR1" s="1" t="s">
        <v>588</v>
      </c>
      <c r="VS1" s="1" t="s">
        <v>589</v>
      </c>
      <c r="VT1" s="1" t="s">
        <v>590</v>
      </c>
      <c r="VU1" s="1" t="s">
        <v>591</v>
      </c>
      <c r="VV1" s="1" t="s">
        <v>592</v>
      </c>
      <c r="VW1" s="1" t="s">
        <v>593</v>
      </c>
      <c r="VX1" s="1" t="s">
        <v>594</v>
      </c>
      <c r="VY1" s="1" t="s">
        <v>595</v>
      </c>
      <c r="VZ1" s="1" t="s">
        <v>596</v>
      </c>
      <c r="WA1" s="1" t="s">
        <v>597</v>
      </c>
      <c r="WB1" s="1" t="s">
        <v>598</v>
      </c>
      <c r="WC1" s="1" t="s">
        <v>599</v>
      </c>
      <c r="WD1" s="1" t="s">
        <v>600</v>
      </c>
      <c r="WE1" s="1" t="s">
        <v>601</v>
      </c>
      <c r="WF1" s="1" t="s">
        <v>602</v>
      </c>
      <c r="WG1" s="1" t="s">
        <v>603</v>
      </c>
      <c r="WH1" s="1" t="s">
        <v>604</v>
      </c>
      <c r="WI1" s="1" t="s">
        <v>605</v>
      </c>
      <c r="WJ1" s="1" t="s">
        <v>606</v>
      </c>
      <c r="WK1" s="1" t="s">
        <v>607</v>
      </c>
      <c r="WL1" s="1" t="s">
        <v>608</v>
      </c>
      <c r="WM1" s="1" t="s">
        <v>609</v>
      </c>
      <c r="WN1" s="1" t="s">
        <v>610</v>
      </c>
      <c r="WO1" s="1" t="s">
        <v>611</v>
      </c>
      <c r="WP1" s="1" t="s">
        <v>612</v>
      </c>
      <c r="WQ1" s="1" t="s">
        <v>613</v>
      </c>
      <c r="WR1" s="1" t="s">
        <v>614</v>
      </c>
      <c r="WS1" s="1" t="s">
        <v>615</v>
      </c>
      <c r="WT1" s="1" t="s">
        <v>616</v>
      </c>
      <c r="WU1" s="1" t="s">
        <v>617</v>
      </c>
      <c r="WV1" s="1" t="s">
        <v>618</v>
      </c>
      <c r="WW1" s="1" t="s">
        <v>619</v>
      </c>
      <c r="WX1" s="1" t="s">
        <v>620</v>
      </c>
      <c r="WY1" s="1" t="s">
        <v>621</v>
      </c>
      <c r="WZ1" s="1" t="s">
        <v>622</v>
      </c>
      <c r="XA1" s="1" t="s">
        <v>623</v>
      </c>
      <c r="XB1" s="1" t="s">
        <v>624</v>
      </c>
      <c r="XC1" s="1" t="s">
        <v>625</v>
      </c>
      <c r="XD1" s="1" t="s">
        <v>626</v>
      </c>
      <c r="XE1" s="1" t="s">
        <v>627</v>
      </c>
      <c r="XF1" s="1" t="s">
        <v>628</v>
      </c>
      <c r="XG1" s="1" t="s">
        <v>629</v>
      </c>
      <c r="XH1" s="1" t="s">
        <v>630</v>
      </c>
      <c r="XI1" s="1" t="s">
        <v>631</v>
      </c>
      <c r="XJ1" s="1" t="s">
        <v>632</v>
      </c>
      <c r="XK1" s="1" t="s">
        <v>633</v>
      </c>
      <c r="XL1" s="1" t="s">
        <v>634</v>
      </c>
      <c r="XM1" s="1" t="s">
        <v>635</v>
      </c>
      <c r="XN1" s="1" t="s">
        <v>636</v>
      </c>
      <c r="XO1" s="1" t="s">
        <v>637</v>
      </c>
      <c r="XP1" s="1" t="s">
        <v>638</v>
      </c>
      <c r="XQ1" s="1" t="s">
        <v>639</v>
      </c>
      <c r="XR1" s="1" t="s">
        <v>640</v>
      </c>
      <c r="XS1" s="1" t="s">
        <v>641</v>
      </c>
      <c r="XT1" s="1" t="s">
        <v>642</v>
      </c>
      <c r="XU1" s="1" t="s">
        <v>643</v>
      </c>
      <c r="XV1" s="1" t="s">
        <v>644</v>
      </c>
      <c r="XW1" s="1" t="s">
        <v>645</v>
      </c>
      <c r="XX1" s="1" t="s">
        <v>646</v>
      </c>
      <c r="XY1" s="1" t="s">
        <v>647</v>
      </c>
      <c r="XZ1" s="1" t="s">
        <v>648</v>
      </c>
      <c r="YA1" s="1" t="s">
        <v>649</v>
      </c>
      <c r="YB1" s="1" t="s">
        <v>650</v>
      </c>
      <c r="YC1" s="1" t="s">
        <v>651</v>
      </c>
      <c r="YD1" s="1" t="s">
        <v>652</v>
      </c>
      <c r="YE1" s="1" t="s">
        <v>653</v>
      </c>
      <c r="YF1" s="1" t="s">
        <v>654</v>
      </c>
      <c r="YG1" s="1" t="s">
        <v>655</v>
      </c>
      <c r="YH1" s="1" t="s">
        <v>656</v>
      </c>
      <c r="YI1" s="1" t="s">
        <v>657</v>
      </c>
      <c r="YJ1" s="1" t="s">
        <v>658</v>
      </c>
      <c r="YK1" s="1" t="s">
        <v>659</v>
      </c>
      <c r="YL1" s="1" t="s">
        <v>660</v>
      </c>
      <c r="YM1" s="1" t="s">
        <v>661</v>
      </c>
      <c r="YN1" s="1" t="s">
        <v>662</v>
      </c>
      <c r="YO1" s="1" t="s">
        <v>663</v>
      </c>
      <c r="YP1" s="1" t="s">
        <v>664</v>
      </c>
      <c r="YQ1" s="1" t="s">
        <v>665</v>
      </c>
      <c r="YR1" s="1" t="s">
        <v>666</v>
      </c>
      <c r="YS1" s="1" t="s">
        <v>667</v>
      </c>
      <c r="YT1" s="1" t="s">
        <v>668</v>
      </c>
      <c r="YU1" s="1" t="s">
        <v>669</v>
      </c>
      <c r="YV1" s="1" t="s">
        <v>670</v>
      </c>
      <c r="YW1" s="1" t="s">
        <v>671</v>
      </c>
      <c r="YX1" s="1" t="s">
        <v>672</v>
      </c>
      <c r="YY1" s="1" t="s">
        <v>673</v>
      </c>
      <c r="YZ1" s="1" t="s">
        <v>674</v>
      </c>
      <c r="ZA1" s="1" t="s">
        <v>675</v>
      </c>
      <c r="ZB1" s="1" t="s">
        <v>676</v>
      </c>
      <c r="ZC1" s="1" t="s">
        <v>677</v>
      </c>
      <c r="ZD1" s="1" t="s">
        <v>678</v>
      </c>
      <c r="ZE1" s="1" t="s">
        <v>679</v>
      </c>
      <c r="ZF1" s="1" t="s">
        <v>680</v>
      </c>
      <c r="ZG1" s="1" t="s">
        <v>681</v>
      </c>
      <c r="ZH1" s="1" t="s">
        <v>682</v>
      </c>
      <c r="ZI1" s="1" t="s">
        <v>683</v>
      </c>
      <c r="ZJ1" s="1" t="s">
        <v>684</v>
      </c>
      <c r="ZK1" s="1" t="s">
        <v>685</v>
      </c>
      <c r="ZL1" s="1" t="s">
        <v>686</v>
      </c>
      <c r="ZM1" s="1" t="s">
        <v>687</v>
      </c>
      <c r="ZN1" s="1" t="s">
        <v>688</v>
      </c>
      <c r="ZO1" s="1" t="s">
        <v>689</v>
      </c>
      <c r="ZP1" s="1" t="s">
        <v>690</v>
      </c>
      <c r="ZQ1" s="1" t="s">
        <v>691</v>
      </c>
      <c r="ZR1" s="1" t="s">
        <v>692</v>
      </c>
      <c r="ZS1" s="1" t="s">
        <v>693</v>
      </c>
      <c r="ZT1" s="1" t="s">
        <v>694</v>
      </c>
      <c r="ZU1" s="1" t="s">
        <v>695</v>
      </c>
      <c r="ZV1" s="1" t="s">
        <v>696</v>
      </c>
      <c r="ZW1" s="1" t="s">
        <v>697</v>
      </c>
      <c r="ZX1" s="3" t="s">
        <v>698</v>
      </c>
      <c r="ZY1" s="1" t="s">
        <v>699</v>
      </c>
      <c r="ZZ1" s="1" t="s">
        <v>700</v>
      </c>
      <c r="AAA1" s="1" t="s">
        <v>701</v>
      </c>
      <c r="AAB1" s="1" t="s">
        <v>702</v>
      </c>
      <c r="AAC1" s="1" t="s">
        <v>703</v>
      </c>
      <c r="AAD1" s="1" t="s">
        <v>704</v>
      </c>
      <c r="AAE1" s="1" t="s">
        <v>705</v>
      </c>
      <c r="AAF1" s="1" t="s">
        <v>706</v>
      </c>
      <c r="AAG1" s="1" t="s">
        <v>707</v>
      </c>
      <c r="AAH1" s="1" t="s">
        <v>708</v>
      </c>
      <c r="AAI1" s="1" t="s">
        <v>709</v>
      </c>
      <c r="AAJ1" s="1" t="s">
        <v>710</v>
      </c>
      <c r="AAK1" s="1" t="s">
        <v>711</v>
      </c>
      <c r="AAL1" s="1" t="s">
        <v>712</v>
      </c>
      <c r="AAM1" s="1" t="s">
        <v>713</v>
      </c>
      <c r="AAN1" s="1" t="s">
        <v>714</v>
      </c>
      <c r="AAO1" s="1" t="s">
        <v>715</v>
      </c>
      <c r="AAP1" s="1" t="s">
        <v>716</v>
      </c>
      <c r="AAQ1" s="1" t="s">
        <v>717</v>
      </c>
      <c r="AAR1" s="1" t="s">
        <v>718</v>
      </c>
      <c r="AAS1" s="1" t="s">
        <v>719</v>
      </c>
      <c r="AAT1" s="1" t="s">
        <v>720</v>
      </c>
      <c r="AAU1" s="1" t="s">
        <v>721</v>
      </c>
      <c r="AAV1" s="1" t="s">
        <v>722</v>
      </c>
      <c r="AAW1" s="1" t="s">
        <v>723</v>
      </c>
      <c r="AAX1" s="1" t="s">
        <v>724</v>
      </c>
      <c r="AAY1" s="1" t="s">
        <v>725</v>
      </c>
      <c r="AAZ1" s="1" t="s">
        <v>726</v>
      </c>
      <c r="ABA1" s="1" t="s">
        <v>727</v>
      </c>
      <c r="ABB1" s="1" t="s">
        <v>728</v>
      </c>
      <c r="ABC1" s="1" t="s">
        <v>729</v>
      </c>
      <c r="ABD1" s="1" t="s">
        <v>730</v>
      </c>
      <c r="ABE1" s="1" t="s">
        <v>731</v>
      </c>
      <c r="ABF1" s="1" t="s">
        <v>732</v>
      </c>
      <c r="ABG1" s="1" t="s">
        <v>733</v>
      </c>
      <c r="ABH1" s="1" t="s">
        <v>734</v>
      </c>
      <c r="ABI1" s="1" t="s">
        <v>735</v>
      </c>
      <c r="ABJ1" s="1" t="s">
        <v>736</v>
      </c>
      <c r="ABK1" s="1" t="s">
        <v>737</v>
      </c>
      <c r="ABL1" s="1" t="s">
        <v>738</v>
      </c>
      <c r="ABM1" s="1" t="s">
        <v>739</v>
      </c>
      <c r="ABN1" s="1" t="s">
        <v>740</v>
      </c>
      <c r="ABO1" s="1" t="s">
        <v>741</v>
      </c>
      <c r="ABP1" s="1" t="s">
        <v>742</v>
      </c>
      <c r="ABQ1" s="1" t="s">
        <v>743</v>
      </c>
      <c r="ABR1" s="1" t="s">
        <v>744</v>
      </c>
      <c r="ABS1" s="1" t="s">
        <v>745</v>
      </c>
      <c r="ABT1" s="1" t="s">
        <v>746</v>
      </c>
      <c r="ABU1" s="1" t="s">
        <v>747</v>
      </c>
      <c r="ABV1" s="1" t="s">
        <v>748</v>
      </c>
      <c r="ABW1" s="1" t="s">
        <v>749</v>
      </c>
      <c r="ABX1" s="1" t="s">
        <v>750</v>
      </c>
      <c r="ABY1" s="1" t="s">
        <v>751</v>
      </c>
      <c r="ABZ1" s="1" t="s">
        <v>752</v>
      </c>
      <c r="ACA1" s="1" t="s">
        <v>753</v>
      </c>
      <c r="ACB1" s="1" t="s">
        <v>754</v>
      </c>
      <c r="ACC1" s="1" t="s">
        <v>755</v>
      </c>
      <c r="ACD1" s="1" t="s">
        <v>756</v>
      </c>
      <c r="ACE1" s="1" t="s">
        <v>757</v>
      </c>
      <c r="ACF1" s="1" t="s">
        <v>758</v>
      </c>
      <c r="ACG1" s="1" t="s">
        <v>759</v>
      </c>
      <c r="ACH1" s="1" t="s">
        <v>760</v>
      </c>
      <c r="ACI1" s="1" t="s">
        <v>761</v>
      </c>
      <c r="ACJ1" s="1" t="s">
        <v>762</v>
      </c>
      <c r="ACK1" s="1" t="s">
        <v>763</v>
      </c>
      <c r="ACL1" s="1" t="s">
        <v>764</v>
      </c>
      <c r="ACM1" s="1" t="s">
        <v>765</v>
      </c>
      <c r="ACN1" s="1" t="s">
        <v>766</v>
      </c>
      <c r="ACO1" s="1" t="s">
        <v>767</v>
      </c>
      <c r="ACP1" s="1" t="s">
        <v>768</v>
      </c>
      <c r="ACQ1" s="1" t="s">
        <v>769</v>
      </c>
      <c r="ACR1" s="1" t="s">
        <v>770</v>
      </c>
      <c r="ACS1" s="1" t="s">
        <v>771</v>
      </c>
      <c r="ACT1" s="1" t="s">
        <v>772</v>
      </c>
      <c r="ACU1" s="1" t="s">
        <v>773</v>
      </c>
      <c r="ACV1" s="1" t="s">
        <v>774</v>
      </c>
      <c r="ACW1" s="1" t="s">
        <v>775</v>
      </c>
      <c r="ACX1" s="1" t="s">
        <v>776</v>
      </c>
      <c r="ACY1" s="1" t="s">
        <v>777</v>
      </c>
      <c r="ACZ1" s="1" t="s">
        <v>778</v>
      </c>
      <c r="ADA1" s="1" t="s">
        <v>779</v>
      </c>
      <c r="ADB1" s="1" t="s">
        <v>780</v>
      </c>
      <c r="ADC1" s="1" t="s">
        <v>781</v>
      </c>
      <c r="ADD1" s="1" t="s">
        <v>782</v>
      </c>
      <c r="ADE1" s="1" t="s">
        <v>783</v>
      </c>
      <c r="ADF1" s="1" t="s">
        <v>784</v>
      </c>
      <c r="ADG1" s="1" t="s">
        <v>785</v>
      </c>
      <c r="ADH1" s="1" t="s">
        <v>786</v>
      </c>
      <c r="ADI1" s="1" t="s">
        <v>787</v>
      </c>
      <c r="ADJ1" s="1" t="s">
        <v>788</v>
      </c>
      <c r="ADK1" s="1" t="s">
        <v>789</v>
      </c>
      <c r="ADL1" s="1" t="s">
        <v>790</v>
      </c>
      <c r="ADM1" s="1" t="s">
        <v>791</v>
      </c>
      <c r="ADN1" s="1" t="s">
        <v>792</v>
      </c>
      <c r="ADO1" s="1" t="s">
        <v>793</v>
      </c>
      <c r="ADP1" s="1" t="s">
        <v>794</v>
      </c>
      <c r="ADQ1" s="1" t="s">
        <v>795</v>
      </c>
      <c r="ADR1" s="1" t="s">
        <v>796</v>
      </c>
      <c r="ADS1" s="1" t="s">
        <v>797</v>
      </c>
      <c r="ADT1" s="1" t="s">
        <v>798</v>
      </c>
      <c r="ADU1" s="1" t="s">
        <v>799</v>
      </c>
      <c r="ADV1" s="1" t="s">
        <v>800</v>
      </c>
      <c r="ADW1" s="1" t="s">
        <v>801</v>
      </c>
      <c r="ADX1" s="1" t="s">
        <v>802</v>
      </c>
      <c r="ADY1" s="1" t="s">
        <v>803</v>
      </c>
      <c r="ADZ1" s="1" t="s">
        <v>804</v>
      </c>
      <c r="AEA1" s="1" t="s">
        <v>805</v>
      </c>
      <c r="AEB1" s="1" t="s">
        <v>806</v>
      </c>
      <c r="AEC1" s="1" t="s">
        <v>807</v>
      </c>
      <c r="AED1" s="1" t="s">
        <v>808</v>
      </c>
      <c r="AEE1" s="1" t="s">
        <v>809</v>
      </c>
      <c r="AEF1" s="1" t="s">
        <v>810</v>
      </c>
      <c r="AEG1" s="1" t="s">
        <v>811</v>
      </c>
      <c r="AEH1" s="1" t="s">
        <v>812</v>
      </c>
      <c r="AEI1" s="1" t="s">
        <v>813</v>
      </c>
      <c r="AEJ1" s="1" t="s">
        <v>814</v>
      </c>
      <c r="AEK1" s="1" t="s">
        <v>815</v>
      </c>
      <c r="AEL1" s="1" t="s">
        <v>816</v>
      </c>
      <c r="AEM1" s="1" t="s">
        <v>817</v>
      </c>
      <c r="AEN1" s="1" t="s">
        <v>818</v>
      </c>
      <c r="AEO1" s="1" t="s">
        <v>819</v>
      </c>
      <c r="AEP1" s="1" t="s">
        <v>820</v>
      </c>
      <c r="AEQ1" s="1" t="s">
        <v>821</v>
      </c>
      <c r="AER1" s="1" t="s">
        <v>822</v>
      </c>
      <c r="AES1" s="1" t="s">
        <v>823</v>
      </c>
      <c r="AET1" s="1" t="s">
        <v>824</v>
      </c>
      <c r="AEU1" s="1" t="s">
        <v>825</v>
      </c>
      <c r="AEV1" s="1" t="s">
        <v>826</v>
      </c>
      <c r="AEW1" s="1" t="s">
        <v>827</v>
      </c>
      <c r="AEX1" s="1" t="s">
        <v>828</v>
      </c>
      <c r="AEY1" s="1" t="s">
        <v>829</v>
      </c>
      <c r="AEZ1" s="1" t="s">
        <v>830</v>
      </c>
      <c r="AFA1" s="1" t="s">
        <v>831</v>
      </c>
      <c r="AFB1" s="1" t="s">
        <v>832</v>
      </c>
      <c r="AFC1" s="1" t="s">
        <v>833</v>
      </c>
      <c r="AFD1" s="1" t="s">
        <v>834</v>
      </c>
      <c r="AFE1" s="1" t="s">
        <v>835</v>
      </c>
      <c r="AFF1" s="1" t="s">
        <v>836</v>
      </c>
      <c r="AFG1" s="1" t="s">
        <v>837</v>
      </c>
      <c r="AFH1" s="1" t="s">
        <v>838</v>
      </c>
      <c r="AFI1" s="1" t="s">
        <v>839</v>
      </c>
      <c r="AFJ1" s="1" t="s">
        <v>840</v>
      </c>
      <c r="AFK1" s="1" t="s">
        <v>841</v>
      </c>
      <c r="AFL1" s="1" t="s">
        <v>842</v>
      </c>
      <c r="AFM1" s="1" t="s">
        <v>843</v>
      </c>
      <c r="AFN1" s="1" t="s">
        <v>844</v>
      </c>
      <c r="AFO1" s="1" t="s">
        <v>845</v>
      </c>
      <c r="AFP1" s="1" t="s">
        <v>846</v>
      </c>
      <c r="AFQ1" s="1" t="s">
        <v>847</v>
      </c>
      <c r="AFR1" s="1" t="s">
        <v>848</v>
      </c>
      <c r="AFS1" s="1" t="s">
        <v>849</v>
      </c>
      <c r="AFT1" s="1" t="s">
        <v>850</v>
      </c>
      <c r="AFU1" s="1" t="s">
        <v>851</v>
      </c>
      <c r="AFV1" s="1" t="s">
        <v>852</v>
      </c>
      <c r="AFW1" s="1" t="s">
        <v>853</v>
      </c>
      <c r="AFX1" s="1" t="s">
        <v>854</v>
      </c>
      <c r="AFY1" s="1" t="s">
        <v>855</v>
      </c>
      <c r="AFZ1" s="1" t="s">
        <v>856</v>
      </c>
      <c r="AGA1" s="1" t="s">
        <v>857</v>
      </c>
      <c r="AGB1" s="1" t="s">
        <v>858</v>
      </c>
      <c r="AGC1" s="1" t="s">
        <v>859</v>
      </c>
      <c r="AGD1" s="1" t="s">
        <v>860</v>
      </c>
      <c r="AGE1" s="1" t="s">
        <v>861</v>
      </c>
      <c r="AGF1" s="1" t="s">
        <v>862</v>
      </c>
      <c r="AGG1" s="1" t="s">
        <v>863</v>
      </c>
      <c r="AGH1" s="1" t="s">
        <v>864</v>
      </c>
      <c r="AGI1" s="1" t="s">
        <v>865</v>
      </c>
      <c r="AGJ1" s="1" t="s">
        <v>866</v>
      </c>
      <c r="AGK1" s="1" t="s">
        <v>867</v>
      </c>
      <c r="AGL1" s="1" t="s">
        <v>868</v>
      </c>
      <c r="AGM1" s="1" t="s">
        <v>869</v>
      </c>
      <c r="AGN1" s="1" t="s">
        <v>870</v>
      </c>
      <c r="AGO1" s="1" t="s">
        <v>871</v>
      </c>
      <c r="AGP1" s="1" t="s">
        <v>872</v>
      </c>
      <c r="AGQ1" s="1" t="s">
        <v>873</v>
      </c>
      <c r="AGR1" s="1" t="s">
        <v>874</v>
      </c>
      <c r="AGS1" s="1" t="s">
        <v>875</v>
      </c>
      <c r="AGT1" s="1" t="s">
        <v>876</v>
      </c>
      <c r="AGU1" s="1" t="s">
        <v>877</v>
      </c>
      <c r="AGV1" s="1" t="s">
        <v>878</v>
      </c>
      <c r="AGW1" s="1" t="s">
        <v>879</v>
      </c>
      <c r="AGX1" s="1" t="s">
        <v>880</v>
      </c>
      <c r="AGY1" s="1" t="s">
        <v>881</v>
      </c>
      <c r="AGZ1" s="1" t="s">
        <v>882</v>
      </c>
      <c r="AHA1" s="1" t="s">
        <v>883</v>
      </c>
      <c r="AHB1" s="1" t="s">
        <v>884</v>
      </c>
      <c r="AHC1" s="1" t="s">
        <v>885</v>
      </c>
      <c r="AHD1" s="1" t="s">
        <v>886</v>
      </c>
      <c r="AHE1" s="1" t="s">
        <v>887</v>
      </c>
      <c r="AHF1" s="1" t="s">
        <v>888</v>
      </c>
      <c r="AHG1" s="1" t="s">
        <v>889</v>
      </c>
      <c r="AHH1" s="1" t="s">
        <v>890</v>
      </c>
      <c r="AHI1" s="1" t="s">
        <v>891</v>
      </c>
      <c r="AHJ1" s="1" t="s">
        <v>892</v>
      </c>
      <c r="AHK1" s="1" t="s">
        <v>893</v>
      </c>
      <c r="AHL1" s="1" t="s">
        <v>894</v>
      </c>
      <c r="AHM1" s="1" t="s">
        <v>895</v>
      </c>
      <c r="AHN1" s="1" t="s">
        <v>896</v>
      </c>
      <c r="AHO1" s="1" t="s">
        <v>897</v>
      </c>
      <c r="AHP1" s="1" t="s">
        <v>898</v>
      </c>
      <c r="AHQ1" s="1" t="s">
        <v>899</v>
      </c>
      <c r="AHR1" s="1" t="s">
        <v>900</v>
      </c>
      <c r="AHS1" s="1" t="s">
        <v>901</v>
      </c>
      <c r="AHT1" s="1" t="s">
        <v>902</v>
      </c>
      <c r="AHU1" s="1" t="s">
        <v>903</v>
      </c>
      <c r="AHV1" s="1" t="s">
        <v>904</v>
      </c>
      <c r="AHW1" s="1" t="s">
        <v>905</v>
      </c>
      <c r="AHX1" s="1" t="s">
        <v>906</v>
      </c>
      <c r="AHY1" s="1" t="s">
        <v>907</v>
      </c>
      <c r="AHZ1" s="1" t="s">
        <v>908</v>
      </c>
      <c r="AIA1" s="1" t="s">
        <v>909</v>
      </c>
      <c r="AIB1" s="1" t="s">
        <v>910</v>
      </c>
      <c r="AIC1" s="1" t="s">
        <v>911</v>
      </c>
      <c r="AID1" s="1" t="s">
        <v>912</v>
      </c>
      <c r="AIE1" s="1" t="s">
        <v>913</v>
      </c>
      <c r="AIF1" s="1" t="s">
        <v>914</v>
      </c>
      <c r="AIG1" s="1" t="s">
        <v>915</v>
      </c>
      <c r="AIH1" s="1" t="s">
        <v>916</v>
      </c>
      <c r="AII1" s="1" t="s">
        <v>917</v>
      </c>
      <c r="AIJ1" s="1" t="s">
        <v>918</v>
      </c>
      <c r="AIK1" s="1" t="s">
        <v>919</v>
      </c>
      <c r="AIL1" s="1" t="s">
        <v>920</v>
      </c>
      <c r="AIM1" s="1" t="s">
        <v>921</v>
      </c>
      <c r="AIN1" s="1" t="s">
        <v>922</v>
      </c>
      <c r="AIO1" s="1" t="s">
        <v>923</v>
      </c>
      <c r="AIP1" s="1" t="s">
        <v>924</v>
      </c>
      <c r="AIQ1" s="1" t="s">
        <v>925</v>
      </c>
      <c r="AIR1" s="1" t="s">
        <v>926</v>
      </c>
      <c r="AIS1" s="1" t="s">
        <v>927</v>
      </c>
      <c r="AIT1" s="1" t="s">
        <v>928</v>
      </c>
      <c r="AIU1" s="1" t="s">
        <v>929</v>
      </c>
      <c r="AIV1" s="1" t="s">
        <v>930</v>
      </c>
      <c r="AIW1" s="1" t="s">
        <v>931</v>
      </c>
      <c r="AIX1" s="1" t="s">
        <v>932</v>
      </c>
      <c r="AIY1" s="1" t="s">
        <v>933</v>
      </c>
      <c r="AIZ1" s="1" t="s">
        <v>934</v>
      </c>
      <c r="AJA1" s="1" t="s">
        <v>935</v>
      </c>
      <c r="AJB1" s="1" t="s">
        <v>936</v>
      </c>
      <c r="AJC1" s="1" t="s">
        <v>937</v>
      </c>
      <c r="AJD1" s="1" t="s">
        <v>938</v>
      </c>
      <c r="AJE1" s="1" t="s">
        <v>939</v>
      </c>
      <c r="AJF1" s="1" t="s">
        <v>940</v>
      </c>
      <c r="AJG1" s="1" t="s">
        <v>941</v>
      </c>
      <c r="AJH1" s="1" t="s">
        <v>942</v>
      </c>
      <c r="AJI1" s="1" t="s">
        <v>943</v>
      </c>
      <c r="AJJ1" s="1" t="s">
        <v>944</v>
      </c>
      <c r="AJK1" s="1" t="s">
        <v>945</v>
      </c>
      <c r="AJL1" s="1" t="s">
        <v>946</v>
      </c>
      <c r="AJM1" s="1" t="s">
        <v>947</v>
      </c>
      <c r="AJN1" s="1" t="s">
        <v>948</v>
      </c>
      <c r="AJO1" s="1" t="s">
        <v>949</v>
      </c>
      <c r="AJP1" s="1" t="s">
        <v>950</v>
      </c>
      <c r="AJQ1" s="1" t="s">
        <v>951</v>
      </c>
      <c r="AJR1" s="1" t="s">
        <v>952</v>
      </c>
      <c r="AJS1" s="1" t="s">
        <v>953</v>
      </c>
      <c r="AJT1" s="1" t="s">
        <v>954</v>
      </c>
      <c r="AJU1" s="1" t="s">
        <v>955</v>
      </c>
      <c r="AJV1" s="1" t="s">
        <v>956</v>
      </c>
      <c r="AJW1" s="1" t="s">
        <v>957</v>
      </c>
      <c r="AJX1" s="1" t="s">
        <v>958</v>
      </c>
      <c r="AJY1" s="1" t="s">
        <v>959</v>
      </c>
      <c r="AJZ1" s="1" t="s">
        <v>960</v>
      </c>
      <c r="AKA1" s="1" t="s">
        <v>961</v>
      </c>
      <c r="AKB1" s="1" t="s">
        <v>962</v>
      </c>
      <c r="AKC1" s="1" t="s">
        <v>963</v>
      </c>
      <c r="AKD1" s="1" t="s">
        <v>964</v>
      </c>
      <c r="AKE1" s="1" t="s">
        <v>965</v>
      </c>
      <c r="AKF1" s="1" t="s">
        <v>966</v>
      </c>
      <c r="AKG1" s="1" t="s">
        <v>967</v>
      </c>
      <c r="AKH1" s="1" t="s">
        <v>968</v>
      </c>
      <c r="AKI1" s="1" t="s">
        <v>969</v>
      </c>
      <c r="AKJ1" s="1" t="s">
        <v>970</v>
      </c>
      <c r="AKK1" s="1" t="s">
        <v>971</v>
      </c>
      <c r="AKL1" s="1" t="s">
        <v>972</v>
      </c>
      <c r="AKM1" s="1" t="s">
        <v>973</v>
      </c>
      <c r="AKN1" s="1" t="s">
        <v>974</v>
      </c>
      <c r="AKO1" s="1" t="s">
        <v>975</v>
      </c>
      <c r="AKP1" s="1" t="s">
        <v>976</v>
      </c>
      <c r="AKQ1" s="1" t="s">
        <v>977</v>
      </c>
      <c r="AKR1" s="1" t="s">
        <v>978</v>
      </c>
      <c r="AKS1" s="1" t="s">
        <v>979</v>
      </c>
      <c r="AKT1" s="1" t="s">
        <v>980</v>
      </c>
      <c r="AKU1" s="1" t="s">
        <v>981</v>
      </c>
      <c r="AKV1" s="1" t="s">
        <v>982</v>
      </c>
      <c r="AKW1" s="1" t="s">
        <v>983</v>
      </c>
      <c r="AKX1" s="1" t="s">
        <v>984</v>
      </c>
      <c r="AKY1" s="1" t="s">
        <v>985</v>
      </c>
      <c r="AKZ1" s="1" t="s">
        <v>986</v>
      </c>
      <c r="ALA1" s="1" t="s">
        <v>987</v>
      </c>
      <c r="ALB1" s="1" t="s">
        <v>988</v>
      </c>
      <c r="ALC1" s="1" t="s">
        <v>989</v>
      </c>
      <c r="ALD1" s="1" t="s">
        <v>990</v>
      </c>
      <c r="ALE1" s="1" t="s">
        <v>991</v>
      </c>
      <c r="ALF1" s="1" t="s">
        <v>992</v>
      </c>
      <c r="ALG1" s="1" t="s">
        <v>993</v>
      </c>
      <c r="ALH1" s="1" t="s">
        <v>994</v>
      </c>
      <c r="ALI1" s="1" t="s">
        <v>995</v>
      </c>
      <c r="ALJ1" s="1" t="s">
        <v>996</v>
      </c>
      <c r="ALK1" s="1" t="s">
        <v>997</v>
      </c>
      <c r="ALL1" s="1" t="s">
        <v>998</v>
      </c>
      <c r="ALM1" s="1" t="s">
        <v>999</v>
      </c>
      <c r="ALN1" s="1" t="s">
        <v>1000</v>
      </c>
      <c r="ALO1" s="1" t="s">
        <v>1001</v>
      </c>
      <c r="ALP1" s="1" t="s">
        <v>1002</v>
      </c>
      <c r="ALQ1" s="1" t="s">
        <v>1003</v>
      </c>
      <c r="ALR1" s="1" t="s">
        <v>1004</v>
      </c>
      <c r="ALS1" s="1" t="s">
        <v>1005</v>
      </c>
      <c r="ALT1" s="1" t="s">
        <v>1006</v>
      </c>
      <c r="ALU1" s="1" t="s">
        <v>1007</v>
      </c>
      <c r="ALV1" s="1" t="s">
        <v>1008</v>
      </c>
      <c r="ALW1" s="1" t="s">
        <v>1009</v>
      </c>
      <c r="ALX1" s="1" t="s">
        <v>1010</v>
      </c>
      <c r="ALY1" s="1" t="s">
        <v>1011</v>
      </c>
      <c r="ALZ1" s="1" t="s">
        <v>1012</v>
      </c>
      <c r="AMA1" s="1" t="s">
        <v>1013</v>
      </c>
      <c r="AMB1" s="1" t="s">
        <v>1014</v>
      </c>
      <c r="AMC1" s="1" t="s">
        <v>1015</v>
      </c>
      <c r="AMD1" s="1" t="s">
        <v>1016</v>
      </c>
      <c r="AME1" s="1" t="s">
        <v>1017</v>
      </c>
      <c r="AMF1" s="1" t="s">
        <v>1018</v>
      </c>
      <c r="AMG1" s="1" t="s">
        <v>1019</v>
      </c>
      <c r="AMH1" s="1" t="s">
        <v>1020</v>
      </c>
      <c r="AMI1" s="1" t="s">
        <v>1021</v>
      </c>
      <c r="AMJ1" s="1" t="s">
        <v>1022</v>
      </c>
      <c r="AMK1" s="1" t="s">
        <v>1023</v>
      </c>
      <c r="AML1" s="1" t="s">
        <v>1024</v>
      </c>
      <c r="AMM1" s="1" t="s">
        <v>1025</v>
      </c>
      <c r="AMN1" s="1" t="s">
        <v>1026</v>
      </c>
      <c r="AMO1" s="1" t="s">
        <v>1027</v>
      </c>
      <c r="AMP1" s="1" t="s">
        <v>1028</v>
      </c>
      <c r="AMQ1" s="1" t="s">
        <v>1029</v>
      </c>
      <c r="AMR1" s="1" t="s">
        <v>1030</v>
      </c>
      <c r="AMS1" s="1" t="s">
        <v>1031</v>
      </c>
      <c r="AMT1" s="1" t="s">
        <v>1032</v>
      </c>
      <c r="AMU1" s="1" t="s">
        <v>1033</v>
      </c>
      <c r="AMV1" s="1" t="s">
        <v>1034</v>
      </c>
      <c r="AMW1" s="1" t="s">
        <v>1035</v>
      </c>
      <c r="AMX1" s="1" t="s">
        <v>1036</v>
      </c>
      <c r="AMY1" s="1" t="s">
        <v>1037</v>
      </c>
      <c r="AMZ1" s="1" t="s">
        <v>1038</v>
      </c>
      <c r="ANA1" s="1" t="s">
        <v>1039</v>
      </c>
      <c r="ANB1" s="1" t="s">
        <v>1040</v>
      </c>
      <c r="ANC1" s="1" t="s">
        <v>1041</v>
      </c>
      <c r="AND1" s="1" t="s">
        <v>1042</v>
      </c>
      <c r="ANE1" s="1" t="s">
        <v>1043</v>
      </c>
      <c r="ANF1" s="1" t="s">
        <v>1044</v>
      </c>
      <c r="ANG1" s="1" t="s">
        <v>1045</v>
      </c>
      <c r="ANH1" s="1" t="s">
        <v>1046</v>
      </c>
      <c r="ANI1" s="1" t="s">
        <v>1047</v>
      </c>
      <c r="ANJ1" s="1" t="s">
        <v>1048</v>
      </c>
      <c r="ANK1" s="1" t="s">
        <v>1049</v>
      </c>
      <c r="ANL1" s="1" t="s">
        <v>1050</v>
      </c>
      <c r="ANM1" s="1" t="s">
        <v>1051</v>
      </c>
      <c r="ANN1" s="1" t="s">
        <v>1052</v>
      </c>
      <c r="ANO1" s="1" t="s">
        <v>1053</v>
      </c>
      <c r="ANP1" s="1" t="s">
        <v>1054</v>
      </c>
      <c r="ANQ1" s="1" t="s">
        <v>1055</v>
      </c>
      <c r="ANR1" s="1" t="s">
        <v>1056</v>
      </c>
      <c r="ANS1" s="1" t="s">
        <v>1057</v>
      </c>
      <c r="ANT1" s="1" t="s">
        <v>1058</v>
      </c>
      <c r="ANU1" s="1" t="s">
        <v>1059</v>
      </c>
      <c r="ANV1" s="1" t="s">
        <v>1060</v>
      </c>
      <c r="ANW1" s="1" t="s">
        <v>1061</v>
      </c>
      <c r="ANX1" s="1" t="s">
        <v>1062</v>
      </c>
      <c r="ANY1" s="1" t="s">
        <v>1063</v>
      </c>
      <c r="ANZ1" s="1" t="s">
        <v>1064</v>
      </c>
      <c r="AOA1" s="1" t="s">
        <v>1065</v>
      </c>
      <c r="AOB1" s="1" t="s">
        <v>1066</v>
      </c>
      <c r="AOC1" s="1" t="s">
        <v>1067</v>
      </c>
      <c r="AOD1" s="1" t="s">
        <v>1068</v>
      </c>
      <c r="AOE1" s="1" t="s">
        <v>1069</v>
      </c>
      <c r="AOF1" s="1" t="s">
        <v>1070</v>
      </c>
      <c r="AOG1" s="1" t="s">
        <v>1071</v>
      </c>
      <c r="AOH1" s="1" t="s">
        <v>1072</v>
      </c>
      <c r="AOI1" s="1" t="s">
        <v>1073</v>
      </c>
      <c r="AOJ1" s="1" t="s">
        <v>1074</v>
      </c>
      <c r="AOK1" s="1" t="s">
        <v>1075</v>
      </c>
      <c r="AOL1" s="1" t="s">
        <v>1076</v>
      </c>
      <c r="AOM1" s="1" t="s">
        <v>1077</v>
      </c>
      <c r="AON1" s="1" t="s">
        <v>1078</v>
      </c>
      <c r="AOO1" s="1" t="s">
        <v>1079</v>
      </c>
      <c r="AOP1" s="1" t="s">
        <v>1080</v>
      </c>
      <c r="AOQ1" s="1" t="s">
        <v>1081</v>
      </c>
      <c r="AOR1" s="1" t="s">
        <v>1082</v>
      </c>
      <c r="AOS1" s="1" t="s">
        <v>1083</v>
      </c>
      <c r="AOT1" s="1" t="s">
        <v>1084</v>
      </c>
      <c r="AOU1" s="1" t="s">
        <v>1085</v>
      </c>
      <c r="AOV1" s="1" t="s">
        <v>1086</v>
      </c>
      <c r="AOW1" s="1" t="s">
        <v>1087</v>
      </c>
      <c r="AOX1" s="1" t="s">
        <v>1088</v>
      </c>
      <c r="AOY1" s="1" t="s">
        <v>1089</v>
      </c>
      <c r="AOZ1" s="1" t="s">
        <v>1090</v>
      </c>
      <c r="APA1" s="1" t="s">
        <v>1091</v>
      </c>
      <c r="APB1" s="1" t="s">
        <v>1092</v>
      </c>
      <c r="APC1" s="1" t="s">
        <v>1093</v>
      </c>
      <c r="APD1" s="1" t="s">
        <v>1094</v>
      </c>
      <c r="APE1" s="1" t="s">
        <v>1095</v>
      </c>
      <c r="APF1" s="1" t="s">
        <v>1096</v>
      </c>
      <c r="APG1" s="1" t="s">
        <v>1097</v>
      </c>
      <c r="APH1" s="1" t="s">
        <v>1098</v>
      </c>
      <c r="API1" s="1" t="s">
        <v>1099</v>
      </c>
      <c r="APJ1" s="1" t="s">
        <v>1100</v>
      </c>
      <c r="APK1" s="1" t="s">
        <v>1101</v>
      </c>
      <c r="APL1" s="1" t="s">
        <v>1102</v>
      </c>
      <c r="APM1" s="1" t="s">
        <v>1103</v>
      </c>
      <c r="APN1" s="1" t="s">
        <v>1104</v>
      </c>
      <c r="APO1" s="1" t="s">
        <v>1105</v>
      </c>
      <c r="APP1" s="1" t="s">
        <v>1106</v>
      </c>
      <c r="APQ1" s="1" t="s">
        <v>1107</v>
      </c>
      <c r="APR1" s="1" t="s">
        <v>1108</v>
      </c>
      <c r="APS1" s="1" t="s">
        <v>1109</v>
      </c>
      <c r="APT1" s="1" t="s">
        <v>1110</v>
      </c>
      <c r="APU1" s="1" t="s">
        <v>1111</v>
      </c>
      <c r="APV1" s="1" t="s">
        <v>1112</v>
      </c>
      <c r="APW1" s="1" t="s">
        <v>1113</v>
      </c>
      <c r="APX1" s="1" t="s">
        <v>1114</v>
      </c>
      <c r="APY1" s="1" t="s">
        <v>1115</v>
      </c>
      <c r="APZ1" s="1" t="s">
        <v>1116</v>
      </c>
      <c r="AQA1" s="1" t="s">
        <v>1117</v>
      </c>
      <c r="AQB1" s="1" t="s">
        <v>1118</v>
      </c>
      <c r="AQC1" s="1" t="s">
        <v>1119</v>
      </c>
      <c r="AQD1" s="1" t="s">
        <v>1120</v>
      </c>
      <c r="AQE1" s="1" t="s">
        <v>1121</v>
      </c>
      <c r="AQF1" s="1" t="s">
        <v>1122</v>
      </c>
      <c r="AQG1" s="1" t="s">
        <v>1123</v>
      </c>
      <c r="AQH1" s="1" t="s">
        <v>1124</v>
      </c>
      <c r="AQI1" s="1" t="s">
        <v>1125</v>
      </c>
      <c r="AQJ1" s="1" t="s">
        <v>1126</v>
      </c>
      <c r="AQK1" s="1" t="s">
        <v>1127</v>
      </c>
      <c r="AQL1" s="1" t="s">
        <v>1128</v>
      </c>
      <c r="AQM1" s="1" t="s">
        <v>1129</v>
      </c>
      <c r="AQN1" s="1" t="s">
        <v>1130</v>
      </c>
      <c r="AQO1" s="1" t="s">
        <v>1131</v>
      </c>
      <c r="AQP1" s="1" t="s">
        <v>1132</v>
      </c>
      <c r="AQQ1" s="1" t="s">
        <v>1133</v>
      </c>
      <c r="AQR1" s="1" t="s">
        <v>1134</v>
      </c>
      <c r="AQS1" s="1" t="s">
        <v>1135</v>
      </c>
      <c r="AQT1" s="1" t="s">
        <v>1136</v>
      </c>
      <c r="AQU1" s="1" t="s">
        <v>1137</v>
      </c>
      <c r="AQV1" s="1" t="s">
        <v>1138</v>
      </c>
      <c r="AQW1" s="1" t="s">
        <v>1139</v>
      </c>
      <c r="AQX1" s="1" t="s">
        <v>1140</v>
      </c>
      <c r="AQY1" s="1" t="s">
        <v>1141</v>
      </c>
      <c r="AQZ1" s="1" t="s">
        <v>1142</v>
      </c>
      <c r="ARA1" s="1" t="s">
        <v>1143</v>
      </c>
      <c r="ARB1" s="1" t="s">
        <v>1144</v>
      </c>
      <c r="ARC1" s="1" t="s">
        <v>1145</v>
      </c>
      <c r="ARD1" s="1" t="s">
        <v>1146</v>
      </c>
      <c r="ARE1" s="1" t="s">
        <v>1147</v>
      </c>
      <c r="ARF1" s="1" t="s">
        <v>1148</v>
      </c>
      <c r="ARG1" s="1" t="s">
        <v>1149</v>
      </c>
      <c r="ARH1" s="1" t="s">
        <v>1150</v>
      </c>
      <c r="ARI1" s="1" t="s">
        <v>1151</v>
      </c>
      <c r="ARJ1" s="1" t="s">
        <v>1152</v>
      </c>
      <c r="ARK1" s="1" t="s">
        <v>1153</v>
      </c>
      <c r="ARL1" s="1" t="s">
        <v>1154</v>
      </c>
      <c r="ARM1" s="1" t="s">
        <v>1155</v>
      </c>
      <c r="ARN1" s="1" t="s">
        <v>1156</v>
      </c>
      <c r="ARO1" s="1" t="s">
        <v>1157</v>
      </c>
      <c r="ARP1" s="1" t="s">
        <v>1158</v>
      </c>
      <c r="ARQ1" s="1" t="s">
        <v>1159</v>
      </c>
      <c r="ARR1" s="1" t="s">
        <v>1160</v>
      </c>
      <c r="ARS1" s="1" t="s">
        <v>1161</v>
      </c>
      <c r="ART1" s="1" t="s">
        <v>1162</v>
      </c>
      <c r="ARU1" s="1" t="s">
        <v>1163</v>
      </c>
      <c r="ARV1" s="1" t="s">
        <v>1164</v>
      </c>
      <c r="ARW1" s="1" t="s">
        <v>1165</v>
      </c>
      <c r="ARX1" s="1" t="s">
        <v>1166</v>
      </c>
      <c r="ARY1" s="1" t="s">
        <v>1167</v>
      </c>
      <c r="ARZ1" s="1" t="s">
        <v>1168</v>
      </c>
      <c r="ASA1" s="1" t="s">
        <v>1169</v>
      </c>
      <c r="ASB1" s="1" t="s">
        <v>1170</v>
      </c>
      <c r="ASC1" s="1" t="s">
        <v>1171</v>
      </c>
      <c r="ASD1" s="1" t="s">
        <v>1172</v>
      </c>
      <c r="ASE1" s="1" t="s">
        <v>1173</v>
      </c>
      <c r="ASF1" s="1" t="s">
        <v>1174</v>
      </c>
      <c r="ASG1" s="1" t="s">
        <v>1175</v>
      </c>
      <c r="ASH1" s="1" t="s">
        <v>1176</v>
      </c>
      <c r="ASI1" s="1" t="s">
        <v>1177</v>
      </c>
      <c r="ASJ1" s="1" t="s">
        <v>1178</v>
      </c>
      <c r="ASK1" s="1" t="s">
        <v>1179</v>
      </c>
      <c r="ASL1" s="1" t="s">
        <v>1180</v>
      </c>
      <c r="ASM1" s="1" t="s">
        <v>1181</v>
      </c>
      <c r="ASN1" s="1" t="s">
        <v>1182</v>
      </c>
      <c r="ASO1" s="1" t="s">
        <v>1183</v>
      </c>
      <c r="ASP1" s="1" t="s">
        <v>1184</v>
      </c>
      <c r="ASQ1" s="1" t="s">
        <v>1185</v>
      </c>
      <c r="ASR1" s="1" t="s">
        <v>1186</v>
      </c>
      <c r="ASS1" s="1" t="s">
        <v>1187</v>
      </c>
      <c r="AST1" s="1" t="s">
        <v>1188</v>
      </c>
      <c r="ASU1" s="1" t="s">
        <v>1190</v>
      </c>
      <c r="ASV1" s="1" t="s">
        <v>1191</v>
      </c>
      <c r="ASW1" s="1" t="s">
        <v>1192</v>
      </c>
    </row>
    <row r="2" spans="1:1193" x14ac:dyDescent="0.35">
      <c r="A2" s="1" t="s">
        <v>1895</v>
      </c>
      <c r="B2" s="1" t="s">
        <v>1896</v>
      </c>
      <c r="C2" s="1" t="s">
        <v>1897</v>
      </c>
      <c r="D2" s="1" t="s">
        <v>1898</v>
      </c>
      <c r="E2" s="1" t="s">
        <v>1899</v>
      </c>
      <c r="F2" s="1" t="s">
        <v>1898</v>
      </c>
      <c r="G2" s="1"/>
      <c r="H2" s="1" t="s">
        <v>1193</v>
      </c>
      <c r="I2" s="1" t="s">
        <v>1900</v>
      </c>
      <c r="J2" s="1" t="s">
        <v>1900</v>
      </c>
      <c r="K2" s="1"/>
      <c r="L2" s="1" t="s">
        <v>1197</v>
      </c>
      <c r="M2" s="1" t="s">
        <v>1196</v>
      </c>
      <c r="N2" s="2">
        <v>1</v>
      </c>
      <c r="O2" s="2">
        <v>0</v>
      </c>
      <c r="P2" s="2">
        <v>0</v>
      </c>
      <c r="Q2" s="2">
        <v>0</v>
      </c>
      <c r="R2" s="2">
        <v>0</v>
      </c>
      <c r="S2" s="1" t="s">
        <v>2090</v>
      </c>
      <c r="T2" s="1"/>
      <c r="U2" s="6" t="s">
        <v>1438</v>
      </c>
      <c r="V2" s="1"/>
      <c r="W2" s="6" t="s">
        <v>1200</v>
      </c>
      <c r="X2" s="1"/>
      <c r="Y2" s="1"/>
      <c r="Z2" s="1"/>
      <c r="AA2" s="1"/>
      <c r="AB2" s="1"/>
      <c r="AC2" s="1"/>
      <c r="AD2" s="1"/>
      <c r="AE2" s="1"/>
      <c r="AF2" s="1"/>
      <c r="AG2" s="1"/>
      <c r="AH2" s="1"/>
      <c r="AI2" s="1" t="s">
        <v>1360</v>
      </c>
      <c r="AJ2" s="4">
        <v>214</v>
      </c>
      <c r="AK2" s="1" t="s">
        <v>1200</v>
      </c>
      <c r="AL2" s="1" t="s">
        <v>1201</v>
      </c>
      <c r="AM2" s="1"/>
      <c r="AN2" s="1" t="s">
        <v>1200</v>
      </c>
      <c r="AO2" s="1" t="s">
        <v>1202</v>
      </c>
      <c r="AP2" s="1" t="s">
        <v>1361</v>
      </c>
      <c r="AQ2" s="2">
        <v>1</v>
      </c>
      <c r="AR2" s="2">
        <v>0</v>
      </c>
      <c r="AS2" s="2">
        <v>0</v>
      </c>
      <c r="AT2" s="2">
        <v>1</v>
      </c>
      <c r="AU2" s="2">
        <v>0</v>
      </c>
      <c r="AV2" s="2">
        <v>0</v>
      </c>
      <c r="AW2" s="2">
        <v>0</v>
      </c>
      <c r="AX2" s="2">
        <v>0</v>
      </c>
      <c r="AY2" s="1"/>
      <c r="AZ2" s="1"/>
      <c r="BA2" s="1"/>
      <c r="BB2" s="1"/>
      <c r="BC2" s="1"/>
      <c r="BD2" s="1"/>
      <c r="BE2" s="1"/>
      <c r="BF2" s="1"/>
      <c r="BG2" s="1"/>
      <c r="BH2" s="1"/>
      <c r="BI2" s="1" t="s">
        <v>1203</v>
      </c>
      <c r="BJ2" s="2">
        <v>0</v>
      </c>
      <c r="BK2" s="2">
        <v>0</v>
      </c>
      <c r="BL2" s="2">
        <v>0</v>
      </c>
      <c r="BM2" s="2">
        <v>0</v>
      </c>
      <c r="BN2" s="2">
        <v>0</v>
      </c>
      <c r="BO2" s="2">
        <v>1</v>
      </c>
      <c r="BP2" s="2">
        <v>0</v>
      </c>
      <c r="BQ2" s="2">
        <v>0</v>
      </c>
      <c r="BR2" s="2">
        <v>0</v>
      </c>
      <c r="BS2" s="1"/>
      <c r="BT2" s="1" t="s">
        <v>1200</v>
      </c>
      <c r="BU2" s="1" t="s">
        <v>1901</v>
      </c>
      <c r="BV2" s="1"/>
      <c r="BW2" s="4">
        <v>250</v>
      </c>
      <c r="BX2" s="1" t="s">
        <v>1199</v>
      </c>
      <c r="BY2" s="1"/>
      <c r="BZ2" s="1"/>
      <c r="CA2" s="1"/>
      <c r="CB2" s="1"/>
      <c r="CC2" s="1"/>
      <c r="CD2" s="1"/>
      <c r="CE2" s="1"/>
      <c r="CF2" s="1"/>
      <c r="CG2" s="1"/>
      <c r="CH2" s="1"/>
      <c r="CI2" s="1"/>
      <c r="CJ2" s="1"/>
      <c r="CK2" s="1"/>
      <c r="CL2" s="1"/>
      <c r="CM2" s="1"/>
      <c r="CN2" s="1"/>
      <c r="CO2" s="1"/>
      <c r="CP2" s="1"/>
      <c r="CQ2" s="1"/>
      <c r="CR2" s="1" t="s">
        <v>1204</v>
      </c>
      <c r="CS2" s="2">
        <v>0</v>
      </c>
      <c r="CT2" s="2">
        <v>0</v>
      </c>
      <c r="CU2" s="2">
        <v>1</v>
      </c>
      <c r="CV2" s="2">
        <v>0</v>
      </c>
      <c r="CW2" s="2">
        <v>0</v>
      </c>
      <c r="CX2" s="2">
        <v>0</v>
      </c>
      <c r="CY2" s="2">
        <v>0</v>
      </c>
      <c r="CZ2" s="2">
        <v>0</v>
      </c>
      <c r="DA2" s="1"/>
      <c r="DB2" s="1" t="s">
        <v>1200</v>
      </c>
      <c r="DC2" s="1" t="s">
        <v>1902</v>
      </c>
      <c r="DD2" s="2">
        <v>0</v>
      </c>
      <c r="DE2" s="2">
        <v>1</v>
      </c>
      <c r="DF2" s="2">
        <v>0</v>
      </c>
      <c r="DG2" s="2">
        <v>0</v>
      </c>
      <c r="DH2" s="2">
        <v>0</v>
      </c>
      <c r="DI2" s="1"/>
      <c r="DJ2" s="1" t="s">
        <v>1199</v>
      </c>
      <c r="DK2" s="1" t="s">
        <v>1230</v>
      </c>
      <c r="DL2" s="2">
        <v>0</v>
      </c>
      <c r="DM2" s="2">
        <v>0</v>
      </c>
      <c r="DN2" s="2">
        <v>0</v>
      </c>
      <c r="DO2" s="2">
        <v>0</v>
      </c>
      <c r="DP2" s="2">
        <v>1</v>
      </c>
      <c r="DQ2" s="1"/>
      <c r="DR2" s="1" t="s">
        <v>1539</v>
      </c>
      <c r="DS2" s="2">
        <v>0</v>
      </c>
      <c r="DT2" s="2">
        <v>1</v>
      </c>
      <c r="DU2" s="2">
        <v>1</v>
      </c>
      <c r="DV2" s="2">
        <v>0</v>
      </c>
      <c r="DW2" s="2">
        <v>0</v>
      </c>
      <c r="DX2" s="2">
        <v>1</v>
      </c>
      <c r="DY2" s="2">
        <v>0</v>
      </c>
      <c r="DZ2" s="2">
        <v>0</v>
      </c>
      <c r="EA2" s="2">
        <v>0</v>
      </c>
      <c r="EB2" s="2">
        <v>0</v>
      </c>
      <c r="EC2" s="2">
        <v>0</v>
      </c>
      <c r="ED2" s="2">
        <v>0</v>
      </c>
      <c r="EE2" s="1"/>
      <c r="EF2" s="1" t="s">
        <v>1386</v>
      </c>
      <c r="EG2" s="2">
        <v>0</v>
      </c>
      <c r="EH2" s="2">
        <v>0</v>
      </c>
      <c r="EI2" s="2">
        <v>0</v>
      </c>
      <c r="EJ2" s="2">
        <v>0</v>
      </c>
      <c r="EK2" s="2">
        <v>0</v>
      </c>
      <c r="EL2" s="2">
        <v>0</v>
      </c>
      <c r="EM2" s="2">
        <v>0</v>
      </c>
      <c r="EN2" s="2">
        <v>0</v>
      </c>
      <c r="EO2" s="2">
        <v>1</v>
      </c>
      <c r="EP2" s="2">
        <v>0</v>
      </c>
      <c r="EQ2" s="2">
        <v>0</v>
      </c>
      <c r="ER2" s="2">
        <v>0</v>
      </c>
      <c r="ES2" s="1"/>
      <c r="ET2" s="1" t="s">
        <v>1199</v>
      </c>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t="s">
        <v>1903</v>
      </c>
      <c r="GB2" s="2">
        <v>0</v>
      </c>
      <c r="GC2" s="2">
        <v>0</v>
      </c>
      <c r="GD2" s="2">
        <v>0</v>
      </c>
      <c r="GE2" s="2">
        <v>0</v>
      </c>
      <c r="GF2" s="2">
        <v>0</v>
      </c>
      <c r="GG2" s="2">
        <v>1</v>
      </c>
      <c r="GH2" s="2">
        <v>0</v>
      </c>
      <c r="GI2" s="2">
        <v>0</v>
      </c>
      <c r="GJ2" s="2">
        <v>0</v>
      </c>
      <c r="GK2" s="2">
        <v>0</v>
      </c>
      <c r="GL2" s="2">
        <v>0</v>
      </c>
      <c r="GM2" s="2">
        <v>0</v>
      </c>
      <c r="GN2" s="2">
        <v>0</v>
      </c>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3"/>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c r="AML2" s="1"/>
      <c r="AMM2" s="1"/>
      <c r="AMN2" s="1"/>
      <c r="AMO2" s="1"/>
      <c r="AMP2" s="1"/>
      <c r="AMQ2" s="1"/>
      <c r="AMR2" s="1"/>
      <c r="AMS2" s="1"/>
      <c r="AMT2" s="1"/>
      <c r="AMU2" s="1"/>
      <c r="AMV2" s="1"/>
      <c r="AMW2" s="1"/>
      <c r="AMX2" s="1"/>
      <c r="AMY2" s="1"/>
      <c r="AMZ2" s="1"/>
      <c r="ANA2" s="1"/>
      <c r="ANB2" s="1"/>
      <c r="ANC2" s="1"/>
      <c r="AND2" s="1"/>
      <c r="ANE2" s="1"/>
      <c r="ANF2" s="1"/>
      <c r="ANG2" s="1"/>
      <c r="ANH2" s="1"/>
      <c r="ANI2" s="1"/>
      <c r="ANJ2" s="1"/>
      <c r="ANK2" s="1"/>
      <c r="ANL2" s="1"/>
      <c r="ANM2" s="1"/>
      <c r="ANN2" s="1"/>
      <c r="ANO2" s="1"/>
      <c r="ANP2" s="1"/>
      <c r="ANQ2" s="1"/>
      <c r="ANR2" s="1"/>
      <c r="ANS2" s="1"/>
      <c r="ANT2" s="1"/>
      <c r="ANU2" s="1"/>
      <c r="ANV2" s="1"/>
      <c r="ANW2" s="1"/>
      <c r="ANX2" s="1"/>
      <c r="ANY2" s="1"/>
      <c r="ANZ2" s="1"/>
      <c r="AOA2" s="1"/>
      <c r="AOB2" s="1"/>
      <c r="AOC2" s="1"/>
      <c r="AOD2" s="1"/>
      <c r="AOE2" s="1"/>
      <c r="AOF2" s="1"/>
      <c r="AOG2" s="1"/>
      <c r="AOH2" s="1"/>
      <c r="AOI2" s="1"/>
      <c r="AOJ2" s="1"/>
      <c r="AOK2" s="1"/>
      <c r="AOL2" s="1"/>
      <c r="AOM2" s="1"/>
      <c r="AON2" s="1"/>
      <c r="AOO2" s="1"/>
      <c r="AOP2" s="1"/>
      <c r="AOQ2" s="1"/>
      <c r="AOR2" s="1"/>
      <c r="AOS2" s="1"/>
      <c r="AOT2" s="1"/>
      <c r="AOU2" s="1"/>
      <c r="AOV2" s="1"/>
      <c r="AOW2" s="1"/>
      <c r="AOX2" s="1"/>
      <c r="AOY2" s="1"/>
      <c r="AOZ2" s="1"/>
      <c r="APA2" s="1"/>
      <c r="APB2" s="1"/>
      <c r="APC2" s="1"/>
      <c r="APD2" s="1"/>
      <c r="APE2" s="1"/>
      <c r="APF2" s="1"/>
      <c r="APG2" s="1"/>
      <c r="APH2" s="1"/>
      <c r="API2" s="1"/>
      <c r="APJ2" s="1"/>
      <c r="APK2" s="1"/>
      <c r="APL2" s="1"/>
      <c r="APM2" s="1"/>
      <c r="APN2" s="1"/>
      <c r="APO2" s="1"/>
      <c r="APP2" s="1"/>
      <c r="APQ2" s="1"/>
      <c r="APR2" s="1"/>
      <c r="APS2" s="1"/>
      <c r="APT2" s="1"/>
      <c r="APU2" s="1"/>
      <c r="APV2" s="1"/>
      <c r="APW2" s="1"/>
      <c r="APX2" s="1"/>
      <c r="APY2" s="1"/>
      <c r="APZ2" s="1"/>
      <c r="AQA2" s="1"/>
      <c r="AQB2" s="1"/>
      <c r="AQC2" s="1"/>
      <c r="AQD2" s="1"/>
      <c r="AQE2" s="1"/>
      <c r="AQF2" s="1"/>
      <c r="AQG2" s="1"/>
      <c r="AQH2" s="1"/>
      <c r="AQI2" s="1"/>
      <c r="AQJ2" s="1"/>
      <c r="AQK2" s="1"/>
      <c r="AQL2" s="1"/>
      <c r="AQM2" s="1"/>
      <c r="AQN2" s="1"/>
      <c r="AQO2" s="1"/>
      <c r="AQP2" s="1"/>
      <c r="AQQ2" s="1"/>
      <c r="AQR2" s="1"/>
      <c r="AQS2" s="1"/>
      <c r="AQT2" s="1"/>
      <c r="AQU2" s="1"/>
      <c r="AQV2" s="1"/>
      <c r="AQW2" s="1"/>
      <c r="AQX2" s="1"/>
      <c r="AQY2" s="1"/>
      <c r="AQZ2" s="1"/>
      <c r="ARA2" s="1"/>
      <c r="ARB2" s="1"/>
      <c r="ARC2" s="1"/>
      <c r="ARD2" s="1"/>
      <c r="ARE2" s="1"/>
      <c r="ARF2" s="1"/>
      <c r="ARG2" s="1"/>
      <c r="ARH2" s="1"/>
      <c r="ARI2" s="1"/>
      <c r="ARJ2" s="1"/>
      <c r="ARK2" s="1"/>
      <c r="ARL2" s="1"/>
      <c r="ARM2" s="1"/>
      <c r="ARN2" s="1"/>
      <c r="ARO2" s="1"/>
      <c r="ARP2" s="1"/>
      <c r="ARQ2" s="1"/>
      <c r="ARR2" s="1"/>
      <c r="ARS2" s="1"/>
      <c r="ART2" s="1"/>
      <c r="ARU2" s="1"/>
      <c r="ARV2" s="1"/>
      <c r="ARW2" s="1"/>
      <c r="ARX2" s="1"/>
      <c r="ARY2" s="1"/>
      <c r="ARZ2" s="1"/>
      <c r="ASA2" s="1"/>
      <c r="ASB2" s="1"/>
      <c r="ASC2" s="1"/>
      <c r="ASD2" s="1"/>
      <c r="ASE2" s="1"/>
      <c r="ASF2" s="1"/>
      <c r="ASG2" s="1"/>
      <c r="ASH2" s="1"/>
      <c r="ASI2" s="1"/>
      <c r="ASJ2" s="1"/>
      <c r="ASK2" s="1"/>
      <c r="ASL2" s="1"/>
      <c r="ASM2" s="1"/>
      <c r="ASN2" s="1"/>
      <c r="ASO2" s="1"/>
      <c r="ASP2" s="1"/>
      <c r="ASQ2" s="1"/>
      <c r="ASR2" s="1"/>
      <c r="ASS2" s="1"/>
      <c r="AST2" s="1">
        <v>111882314</v>
      </c>
      <c r="ASU2" s="1" t="s">
        <v>1904</v>
      </c>
      <c r="ASV2" s="1"/>
      <c r="ASW2" s="1">
        <v>1</v>
      </c>
    </row>
    <row r="3" spans="1:1193" x14ac:dyDescent="0.35">
      <c r="A3" s="1" t="s">
        <v>1905</v>
      </c>
      <c r="B3" s="1" t="s">
        <v>1906</v>
      </c>
      <c r="C3" s="1" t="s">
        <v>1907</v>
      </c>
      <c r="D3" s="1" t="s">
        <v>1898</v>
      </c>
      <c r="E3" s="1" t="s">
        <v>1908</v>
      </c>
      <c r="F3" s="1" t="s">
        <v>1898</v>
      </c>
      <c r="G3" s="1"/>
      <c r="H3" s="1" t="s">
        <v>1193</v>
      </c>
      <c r="I3" s="1" t="s">
        <v>1900</v>
      </c>
      <c r="J3" s="1" t="s">
        <v>1900</v>
      </c>
      <c r="K3" s="1"/>
      <c r="L3" s="1" t="s">
        <v>1909</v>
      </c>
      <c r="M3" s="1" t="s">
        <v>1910</v>
      </c>
      <c r="N3" s="2">
        <v>0</v>
      </c>
      <c r="O3" s="2">
        <v>0</v>
      </c>
      <c r="P3" s="2">
        <v>0</v>
      </c>
      <c r="Q3" s="2">
        <v>1</v>
      </c>
      <c r="R3" s="2">
        <v>0</v>
      </c>
      <c r="S3" s="1"/>
      <c r="T3" s="1"/>
      <c r="U3" s="1"/>
      <c r="V3" s="1"/>
      <c r="W3" s="6"/>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t="s">
        <v>1911</v>
      </c>
      <c r="NY3" s="1"/>
      <c r="NZ3" s="1" t="s">
        <v>1200</v>
      </c>
      <c r="OA3" s="1"/>
      <c r="OB3" s="1"/>
      <c r="OC3" s="1"/>
      <c r="OD3" s="1"/>
      <c r="OE3" s="1"/>
      <c r="OF3" s="1"/>
      <c r="OG3" s="1"/>
      <c r="OH3" s="1"/>
      <c r="OI3" s="1"/>
      <c r="OJ3" s="1"/>
      <c r="OK3" s="1"/>
      <c r="OL3" s="1"/>
      <c r="OM3" s="1"/>
      <c r="ON3" s="1"/>
      <c r="OO3" s="1" t="s">
        <v>1200</v>
      </c>
      <c r="OP3" s="2">
        <v>4</v>
      </c>
      <c r="OQ3" s="1" t="s">
        <v>1200</v>
      </c>
      <c r="OR3" s="2">
        <v>2</v>
      </c>
      <c r="OS3" s="2">
        <v>2</v>
      </c>
      <c r="OT3" s="1" t="s">
        <v>1200</v>
      </c>
      <c r="OU3" s="1" t="s">
        <v>1200</v>
      </c>
      <c r="OV3" s="1" t="s">
        <v>1912</v>
      </c>
      <c r="OW3" s="1"/>
      <c r="OX3" s="1" t="s">
        <v>1199</v>
      </c>
      <c r="OY3" s="1"/>
      <c r="OZ3" s="1"/>
      <c r="PA3" s="1" t="s">
        <v>1200</v>
      </c>
      <c r="PB3" s="1" t="s">
        <v>1913</v>
      </c>
      <c r="PC3" s="1" t="s">
        <v>1914</v>
      </c>
      <c r="PD3" s="2">
        <v>0</v>
      </c>
      <c r="PE3" s="2">
        <v>0</v>
      </c>
      <c r="PF3" s="2">
        <v>1</v>
      </c>
      <c r="PG3" s="2">
        <v>0</v>
      </c>
      <c r="PH3" s="2">
        <v>0</v>
      </c>
      <c r="PI3" s="2">
        <v>0</v>
      </c>
      <c r="PJ3" s="2">
        <v>0</v>
      </c>
      <c r="PK3" s="2">
        <v>1</v>
      </c>
      <c r="PL3" s="2">
        <v>0</v>
      </c>
      <c r="PM3" s="2">
        <v>1</v>
      </c>
      <c r="PN3" s="2">
        <v>1</v>
      </c>
      <c r="PO3" s="2">
        <v>0</v>
      </c>
      <c r="PP3" s="2">
        <v>0</v>
      </c>
      <c r="PQ3" s="1"/>
      <c r="PR3" s="1" t="s">
        <v>1200</v>
      </c>
      <c r="PS3" s="1" t="s">
        <v>1915</v>
      </c>
      <c r="PT3" s="2">
        <v>0</v>
      </c>
      <c r="PU3" s="2">
        <v>1</v>
      </c>
      <c r="PV3" s="2">
        <v>0</v>
      </c>
      <c r="PW3" s="2">
        <v>0</v>
      </c>
      <c r="PX3" s="1"/>
      <c r="PY3" s="1" t="s">
        <v>1200</v>
      </c>
      <c r="PZ3" s="1" t="s">
        <v>1916</v>
      </c>
      <c r="QA3" s="2">
        <v>1</v>
      </c>
      <c r="QB3" s="2">
        <v>0</v>
      </c>
      <c r="QC3" s="2">
        <v>0</v>
      </c>
      <c r="QD3" s="2">
        <v>0</v>
      </c>
      <c r="QE3" s="2">
        <v>0</v>
      </c>
      <c r="QF3" s="1"/>
      <c r="QG3" s="2">
        <v>12</v>
      </c>
      <c r="QH3" s="1" t="s">
        <v>1200</v>
      </c>
      <c r="QI3" s="1" t="s">
        <v>1202</v>
      </c>
      <c r="QJ3" s="1" t="s">
        <v>1917</v>
      </c>
      <c r="QK3" s="2">
        <v>0</v>
      </c>
      <c r="QL3" s="2">
        <v>1</v>
      </c>
      <c r="QM3" s="2">
        <v>0</v>
      </c>
      <c r="QN3" s="2">
        <v>0</v>
      </c>
      <c r="QO3" s="2">
        <v>0</v>
      </c>
      <c r="QP3" s="2">
        <v>0</v>
      </c>
      <c r="QQ3" s="2">
        <v>0</v>
      </c>
      <c r="QR3" s="2">
        <v>0</v>
      </c>
      <c r="QS3" s="2">
        <v>0</v>
      </c>
      <c r="QT3" s="2">
        <v>0</v>
      </c>
      <c r="QU3" s="1"/>
      <c r="QV3" s="1"/>
      <c r="QW3" s="1"/>
      <c r="QX3" s="1"/>
      <c r="QY3" s="1"/>
      <c r="QZ3" s="1"/>
      <c r="RA3" s="1"/>
      <c r="RB3" s="1"/>
      <c r="RC3" s="1"/>
      <c r="RD3" s="1"/>
      <c r="RE3" s="1" t="s">
        <v>1918</v>
      </c>
      <c r="RF3" s="2">
        <v>27</v>
      </c>
      <c r="RG3" s="2">
        <v>3</v>
      </c>
      <c r="RH3" s="2">
        <v>1</v>
      </c>
      <c r="RI3" s="2">
        <v>5</v>
      </c>
      <c r="RJ3" s="2">
        <v>1</v>
      </c>
      <c r="RK3" s="2">
        <v>7</v>
      </c>
      <c r="RL3" s="2">
        <v>8</v>
      </c>
      <c r="RM3" s="2">
        <v>3</v>
      </c>
      <c r="RN3" s="1" t="s">
        <v>1416</v>
      </c>
      <c r="RO3" s="2">
        <v>1</v>
      </c>
      <c r="RP3" s="2">
        <v>0</v>
      </c>
      <c r="RQ3" s="2">
        <v>0</v>
      </c>
      <c r="RR3" s="2">
        <v>0</v>
      </c>
      <c r="RS3" s="2">
        <v>0</v>
      </c>
      <c r="RT3" s="2">
        <v>0</v>
      </c>
      <c r="RU3" s="2">
        <v>0</v>
      </c>
      <c r="RV3" s="2">
        <v>0</v>
      </c>
      <c r="RW3" s="2">
        <v>0</v>
      </c>
      <c r="RX3" s="1"/>
      <c r="RY3" s="1" t="s">
        <v>1200</v>
      </c>
      <c r="RZ3" s="1"/>
      <c r="SA3" s="1"/>
      <c r="SB3" s="1"/>
      <c r="SC3" s="1"/>
      <c r="SD3" s="1"/>
      <c r="SE3" s="1"/>
      <c r="SF3" s="1"/>
      <c r="SG3" s="1" t="s">
        <v>1200</v>
      </c>
      <c r="SH3" s="1" t="s">
        <v>1412</v>
      </c>
      <c r="SI3" s="1" t="s">
        <v>1919</v>
      </c>
      <c r="SJ3" s="2">
        <v>0</v>
      </c>
      <c r="SK3" s="2">
        <v>0</v>
      </c>
      <c r="SL3" s="2">
        <v>0</v>
      </c>
      <c r="SM3" s="2">
        <v>0</v>
      </c>
      <c r="SN3" s="2">
        <v>1</v>
      </c>
      <c r="SO3" s="2">
        <v>0</v>
      </c>
      <c r="SP3" s="2">
        <v>0</v>
      </c>
      <c r="SQ3" s="2">
        <v>0</v>
      </c>
      <c r="SR3" s="1"/>
      <c r="SS3" s="1"/>
      <c r="ST3" s="1"/>
      <c r="SU3" s="1"/>
      <c r="SV3" s="1"/>
      <c r="SW3" s="1"/>
      <c r="SX3" s="1"/>
      <c r="SY3" s="1"/>
      <c r="SZ3" s="1"/>
      <c r="TA3" s="1"/>
      <c r="TB3" s="1"/>
      <c r="TC3" s="1"/>
      <c r="TD3" s="1"/>
      <c r="TE3" s="1" t="s">
        <v>1263</v>
      </c>
      <c r="TF3" s="2">
        <v>0</v>
      </c>
      <c r="TG3" s="2">
        <v>1</v>
      </c>
      <c r="TH3" s="2">
        <v>0</v>
      </c>
      <c r="TI3" s="2">
        <v>0</v>
      </c>
      <c r="TJ3" s="2">
        <v>0</v>
      </c>
      <c r="TK3" s="1"/>
      <c r="TL3" s="1" t="s">
        <v>1272</v>
      </c>
      <c r="TM3" s="1"/>
      <c r="TN3" s="1" t="s">
        <v>1200</v>
      </c>
      <c r="TO3" s="1" t="s">
        <v>1920</v>
      </c>
      <c r="TP3" s="2">
        <v>1</v>
      </c>
      <c r="TQ3" s="2">
        <v>0</v>
      </c>
      <c r="TR3" s="2">
        <v>0</v>
      </c>
      <c r="TS3" s="2">
        <v>0</v>
      </c>
      <c r="TT3" s="2">
        <v>0</v>
      </c>
      <c r="TU3" s="2">
        <v>0</v>
      </c>
      <c r="TV3" s="2">
        <v>0</v>
      </c>
      <c r="TW3" s="2">
        <v>0</v>
      </c>
      <c r="TX3" s="2">
        <v>0</v>
      </c>
      <c r="TY3" s="2">
        <v>0</v>
      </c>
      <c r="TZ3" s="2">
        <v>0</v>
      </c>
      <c r="UA3" s="2">
        <v>0</v>
      </c>
      <c r="UB3" s="2">
        <v>0</v>
      </c>
      <c r="UC3" s="2">
        <v>0</v>
      </c>
      <c r="UD3" s="2">
        <v>0</v>
      </c>
      <c r="UE3" s="2">
        <v>0</v>
      </c>
      <c r="UF3" s="1"/>
      <c r="UG3" s="1" t="s">
        <v>1386</v>
      </c>
      <c r="UH3" s="2">
        <v>0</v>
      </c>
      <c r="UI3" s="2">
        <v>0</v>
      </c>
      <c r="UJ3" s="2">
        <v>0</v>
      </c>
      <c r="UK3" s="2">
        <v>0</v>
      </c>
      <c r="UL3" s="2">
        <v>0</v>
      </c>
      <c r="UM3" s="2">
        <v>0</v>
      </c>
      <c r="UN3" s="2">
        <v>0</v>
      </c>
      <c r="UO3" s="2">
        <v>0</v>
      </c>
      <c r="UP3" s="2">
        <v>1</v>
      </c>
      <c r="UQ3" s="2">
        <v>0</v>
      </c>
      <c r="UR3" s="2">
        <v>0</v>
      </c>
      <c r="US3" s="2">
        <v>0</v>
      </c>
      <c r="UT3" s="1"/>
      <c r="UU3" s="1" t="s">
        <v>1199</v>
      </c>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t="s">
        <v>1921</v>
      </c>
      <c r="WC3" s="2">
        <v>0</v>
      </c>
      <c r="WD3" s="2">
        <v>0</v>
      </c>
      <c r="WE3" s="2">
        <v>1</v>
      </c>
      <c r="WF3" s="2">
        <v>1</v>
      </c>
      <c r="WG3" s="2">
        <v>0</v>
      </c>
      <c r="WH3" s="2">
        <v>0</v>
      </c>
      <c r="WI3" s="2">
        <v>0</v>
      </c>
      <c r="WJ3" s="2">
        <v>0</v>
      </c>
      <c r="WK3" s="2">
        <v>0</v>
      </c>
      <c r="WL3" s="2">
        <v>0</v>
      </c>
      <c r="WM3" s="2">
        <v>0</v>
      </c>
      <c r="WN3" s="2">
        <v>0</v>
      </c>
      <c r="WO3" s="2">
        <v>0</v>
      </c>
      <c r="WP3" s="1"/>
      <c r="WQ3" s="1"/>
      <c r="WR3" s="1" t="s">
        <v>1200</v>
      </c>
      <c r="WS3" s="1" t="s">
        <v>1922</v>
      </c>
      <c r="WT3" s="2">
        <v>0</v>
      </c>
      <c r="WU3" s="2">
        <v>0</v>
      </c>
      <c r="WV3" s="2">
        <v>1</v>
      </c>
      <c r="WW3" s="2">
        <v>0</v>
      </c>
      <c r="WX3" s="2">
        <v>0</v>
      </c>
      <c r="WY3" s="2">
        <v>0</v>
      </c>
      <c r="WZ3" s="2">
        <v>0</v>
      </c>
      <c r="XA3" s="2">
        <v>0</v>
      </c>
      <c r="XB3" s="1"/>
      <c r="XC3" s="1" t="s">
        <v>1199</v>
      </c>
      <c r="XD3" s="1" t="s">
        <v>1200</v>
      </c>
      <c r="XE3" s="1" t="s">
        <v>1200</v>
      </c>
      <c r="XF3" s="1" t="s">
        <v>1200</v>
      </c>
      <c r="XG3" s="1" t="s">
        <v>1923</v>
      </c>
      <c r="XH3" s="2">
        <v>0</v>
      </c>
      <c r="XI3" s="2">
        <v>0</v>
      </c>
      <c r="XJ3" s="2">
        <v>1</v>
      </c>
      <c r="XK3" s="2">
        <v>0</v>
      </c>
      <c r="XL3" s="2">
        <v>0</v>
      </c>
      <c r="XM3" s="2">
        <v>0</v>
      </c>
      <c r="XN3" s="2">
        <v>0</v>
      </c>
      <c r="XO3" s="2">
        <v>0</v>
      </c>
      <c r="XP3" s="1"/>
      <c r="XQ3" s="1" t="s">
        <v>1200</v>
      </c>
      <c r="XR3" s="1" t="s">
        <v>1883</v>
      </c>
      <c r="XS3" s="2">
        <v>0</v>
      </c>
      <c r="XT3" s="2">
        <v>0</v>
      </c>
      <c r="XU3" s="2">
        <v>1</v>
      </c>
      <c r="XV3" s="2">
        <v>0</v>
      </c>
      <c r="XW3" s="2">
        <v>0</v>
      </c>
      <c r="XX3" s="1"/>
      <c r="XY3" s="1" t="s">
        <v>1200</v>
      </c>
      <c r="XZ3" s="75"/>
      <c r="YA3" s="1"/>
      <c r="YB3" s="1" t="s">
        <v>1199</v>
      </c>
      <c r="YC3" s="1"/>
      <c r="YD3" s="2">
        <v>30</v>
      </c>
      <c r="YE3" s="1" t="s">
        <v>1200</v>
      </c>
      <c r="YF3" s="1" t="s">
        <v>1200</v>
      </c>
      <c r="YG3" s="1" t="s">
        <v>1200</v>
      </c>
      <c r="YH3" s="1" t="s">
        <v>1200</v>
      </c>
      <c r="YI3" s="2">
        <v>1</v>
      </c>
      <c r="YJ3" s="1" t="s">
        <v>1200</v>
      </c>
      <c r="YK3" s="2">
        <v>5</v>
      </c>
      <c r="YL3" s="1" t="s">
        <v>1199</v>
      </c>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3"/>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c r="AML3" s="1"/>
      <c r="AMM3" s="1"/>
      <c r="AMN3" s="1"/>
      <c r="AMO3" s="1"/>
      <c r="AMP3" s="1"/>
      <c r="AMQ3" s="1"/>
      <c r="AMR3" s="1"/>
      <c r="AMS3" s="1"/>
      <c r="AMT3" s="1"/>
      <c r="AMU3" s="1"/>
      <c r="AMV3" s="1"/>
      <c r="AMW3" s="1"/>
      <c r="AMX3" s="1"/>
      <c r="AMY3" s="1"/>
      <c r="AMZ3" s="1"/>
      <c r="ANA3" s="1"/>
      <c r="ANB3" s="1"/>
      <c r="ANC3" s="1"/>
      <c r="AND3" s="1"/>
      <c r="ANE3" s="1"/>
      <c r="ANF3" s="1"/>
      <c r="ANG3" s="1"/>
      <c r="ANH3" s="1"/>
      <c r="ANI3" s="1"/>
      <c r="ANJ3" s="1"/>
      <c r="ANK3" s="1"/>
      <c r="ANL3" s="1"/>
      <c r="ANM3" s="1"/>
      <c r="ANN3" s="1"/>
      <c r="ANO3" s="1"/>
      <c r="ANP3" s="1"/>
      <c r="ANQ3" s="1"/>
      <c r="ANR3" s="1"/>
      <c r="ANS3" s="1"/>
      <c r="ANT3" s="1"/>
      <c r="ANU3" s="1"/>
      <c r="ANV3" s="1"/>
      <c r="ANW3" s="1"/>
      <c r="ANX3" s="1"/>
      <c r="ANY3" s="1"/>
      <c r="ANZ3" s="1"/>
      <c r="AOA3" s="1"/>
      <c r="AOB3" s="1"/>
      <c r="AOC3" s="1"/>
      <c r="AOD3" s="1"/>
      <c r="AOE3" s="1"/>
      <c r="AOF3" s="1"/>
      <c r="AOG3" s="1"/>
      <c r="AOH3" s="1"/>
      <c r="AOI3" s="1"/>
      <c r="AOJ3" s="1"/>
      <c r="AOK3" s="1"/>
      <c r="AOL3" s="1"/>
      <c r="AOM3" s="1"/>
      <c r="AON3" s="1"/>
      <c r="AOO3" s="1"/>
      <c r="AOP3" s="1"/>
      <c r="AOQ3" s="1"/>
      <c r="AOR3" s="1"/>
      <c r="AOS3" s="1"/>
      <c r="AOT3" s="1"/>
      <c r="AOU3" s="1"/>
      <c r="AOV3" s="1"/>
      <c r="AOW3" s="1"/>
      <c r="AOX3" s="1"/>
      <c r="AOY3" s="1"/>
      <c r="AOZ3" s="1"/>
      <c r="APA3" s="1"/>
      <c r="APB3" s="1"/>
      <c r="APC3" s="1"/>
      <c r="APD3" s="1"/>
      <c r="APE3" s="1"/>
      <c r="APF3" s="1"/>
      <c r="APG3" s="1"/>
      <c r="APH3" s="1"/>
      <c r="API3" s="1"/>
      <c r="APJ3" s="1"/>
      <c r="APK3" s="1"/>
      <c r="APL3" s="1"/>
      <c r="APM3" s="1"/>
      <c r="APN3" s="1"/>
      <c r="APO3" s="1"/>
      <c r="APP3" s="1"/>
      <c r="APQ3" s="1"/>
      <c r="APR3" s="1"/>
      <c r="APS3" s="1"/>
      <c r="APT3" s="1"/>
      <c r="APU3" s="1"/>
      <c r="APV3" s="1"/>
      <c r="APW3" s="1"/>
      <c r="APX3" s="1"/>
      <c r="APY3" s="1"/>
      <c r="APZ3" s="1"/>
      <c r="AQA3" s="1"/>
      <c r="AQB3" s="1"/>
      <c r="AQC3" s="1"/>
      <c r="AQD3" s="1"/>
      <c r="AQE3" s="1"/>
      <c r="AQF3" s="1"/>
      <c r="AQG3" s="1"/>
      <c r="AQH3" s="1"/>
      <c r="AQI3" s="1"/>
      <c r="AQJ3" s="1"/>
      <c r="AQK3" s="1"/>
      <c r="AQL3" s="1"/>
      <c r="AQM3" s="1"/>
      <c r="AQN3" s="1"/>
      <c r="AQO3" s="1"/>
      <c r="AQP3" s="1"/>
      <c r="AQQ3" s="1"/>
      <c r="AQR3" s="1"/>
      <c r="AQS3" s="1"/>
      <c r="AQT3" s="1"/>
      <c r="AQU3" s="1"/>
      <c r="AQV3" s="1"/>
      <c r="AQW3" s="1"/>
      <c r="AQX3" s="1"/>
      <c r="AQY3" s="1"/>
      <c r="AQZ3" s="1"/>
      <c r="ARA3" s="1"/>
      <c r="ARB3" s="1"/>
      <c r="ARC3" s="1"/>
      <c r="ARD3" s="1"/>
      <c r="ARE3" s="1"/>
      <c r="ARF3" s="1"/>
      <c r="ARG3" s="1"/>
      <c r="ARH3" s="1"/>
      <c r="ARI3" s="1"/>
      <c r="ARJ3" s="1"/>
      <c r="ARK3" s="1"/>
      <c r="ARL3" s="1"/>
      <c r="ARM3" s="1"/>
      <c r="ARN3" s="1"/>
      <c r="ARO3" s="1"/>
      <c r="ARP3" s="1"/>
      <c r="ARQ3" s="1"/>
      <c r="ARR3" s="1"/>
      <c r="ARS3" s="1"/>
      <c r="ART3" s="1"/>
      <c r="ARU3" s="1"/>
      <c r="ARV3" s="1"/>
      <c r="ARW3" s="1"/>
      <c r="ARX3" s="1"/>
      <c r="ARY3" s="1"/>
      <c r="ARZ3" s="1"/>
      <c r="ASA3" s="1"/>
      <c r="ASB3" s="1"/>
      <c r="ASC3" s="1"/>
      <c r="ASD3" s="1"/>
      <c r="ASE3" s="1"/>
      <c r="ASF3" s="1"/>
      <c r="ASG3" s="1"/>
      <c r="ASH3" s="1"/>
      <c r="ASI3" s="1"/>
      <c r="ASJ3" s="1"/>
      <c r="ASK3" s="1"/>
      <c r="ASL3" s="1"/>
      <c r="ASM3" s="1"/>
      <c r="ASN3" s="1"/>
      <c r="ASO3" s="1"/>
      <c r="ASP3" s="1"/>
      <c r="ASQ3" s="1"/>
      <c r="ASR3" s="1"/>
      <c r="ASS3" s="1"/>
      <c r="AST3" s="1">
        <v>111886186</v>
      </c>
      <c r="ASU3" s="1" t="s">
        <v>1924</v>
      </c>
      <c r="ASV3" s="1"/>
      <c r="ASW3" s="1">
        <v>17</v>
      </c>
    </row>
    <row r="4" spans="1:1193" x14ac:dyDescent="0.35">
      <c r="A4" s="1" t="s">
        <v>1925</v>
      </c>
      <c r="B4" s="1" t="s">
        <v>1926</v>
      </c>
      <c r="C4" s="1" t="s">
        <v>1927</v>
      </c>
      <c r="D4" s="1" t="s">
        <v>1898</v>
      </c>
      <c r="E4" s="1" t="s">
        <v>1899</v>
      </c>
      <c r="F4" s="1" t="s">
        <v>1898</v>
      </c>
      <c r="G4" s="1"/>
      <c r="H4" s="1" t="s">
        <v>1193</v>
      </c>
      <c r="I4" s="1" t="s">
        <v>1900</v>
      </c>
      <c r="J4" s="1" t="s">
        <v>1900</v>
      </c>
      <c r="K4" s="1"/>
      <c r="L4" s="1" t="s">
        <v>1270</v>
      </c>
      <c r="M4" s="1" t="s">
        <v>1271</v>
      </c>
      <c r="N4" s="2">
        <v>0</v>
      </c>
      <c r="O4" s="2">
        <v>0</v>
      </c>
      <c r="P4" s="2">
        <v>1</v>
      </c>
      <c r="Q4" s="2">
        <v>0</v>
      </c>
      <c r="R4" s="2">
        <v>0</v>
      </c>
      <c r="S4" s="1"/>
      <c r="T4" s="1"/>
      <c r="U4" s="1"/>
      <c r="V4" s="1"/>
      <c r="W4" s="6"/>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t="s">
        <v>1272</v>
      </c>
      <c r="YP4" s="1"/>
      <c r="YQ4" s="1" t="s">
        <v>1273</v>
      </c>
      <c r="YR4" s="1"/>
      <c r="YS4" s="1" t="s">
        <v>1274</v>
      </c>
      <c r="YT4" s="2">
        <v>1</v>
      </c>
      <c r="YU4" s="2">
        <v>0</v>
      </c>
      <c r="YV4" s="2">
        <v>0</v>
      </c>
      <c r="YW4" s="2">
        <v>0</v>
      </c>
      <c r="YX4" s="2">
        <v>0</v>
      </c>
      <c r="YY4" s="1"/>
      <c r="YZ4" s="1" t="s">
        <v>1416</v>
      </c>
      <c r="ZA4" s="2">
        <v>1</v>
      </c>
      <c r="ZB4" s="2">
        <v>0</v>
      </c>
      <c r="ZC4" s="2">
        <v>0</v>
      </c>
      <c r="ZD4" s="2">
        <v>0</v>
      </c>
      <c r="ZE4" s="2">
        <v>0</v>
      </c>
      <c r="ZF4" s="2">
        <v>0</v>
      </c>
      <c r="ZG4" s="2">
        <v>0</v>
      </c>
      <c r="ZH4" s="2">
        <v>0</v>
      </c>
      <c r="ZI4" s="2">
        <v>0</v>
      </c>
      <c r="ZJ4" s="1"/>
      <c r="ZK4" s="2">
        <v>1960</v>
      </c>
      <c r="ZL4" s="1" t="s">
        <v>1200</v>
      </c>
      <c r="ZM4" s="1" t="s">
        <v>1295</v>
      </c>
      <c r="ZN4" s="2">
        <v>1</v>
      </c>
      <c r="ZO4" s="2">
        <v>0</v>
      </c>
      <c r="ZP4" s="2">
        <v>0</v>
      </c>
      <c r="ZQ4" s="2">
        <v>0</v>
      </c>
      <c r="ZR4" s="2">
        <v>0</v>
      </c>
      <c r="ZS4" s="2">
        <v>0</v>
      </c>
      <c r="ZT4" s="2">
        <v>0</v>
      </c>
      <c r="ZU4" s="1"/>
      <c r="ZV4" s="2">
        <v>6</v>
      </c>
      <c r="ZW4" s="1" t="s">
        <v>1199</v>
      </c>
      <c r="ZX4" s="5">
        <v>12</v>
      </c>
      <c r="ZY4" s="1" t="s">
        <v>1200</v>
      </c>
      <c r="ZZ4" s="2">
        <v>2</v>
      </c>
      <c r="AAA4" s="1" t="s">
        <v>1200</v>
      </c>
      <c r="AAB4" s="2">
        <v>1</v>
      </c>
      <c r="AAC4" s="2">
        <v>1</v>
      </c>
      <c r="AAD4" s="2">
        <v>1</v>
      </c>
      <c r="AAE4" s="2">
        <v>2</v>
      </c>
      <c r="AAF4" s="1"/>
      <c r="AAG4" s="1" t="s">
        <v>1199</v>
      </c>
      <c r="AAH4" s="1" t="s">
        <v>1199</v>
      </c>
      <c r="AAI4" s="1"/>
      <c r="AAJ4" s="1"/>
      <c r="AAK4" s="1" t="s">
        <v>1199</v>
      </c>
      <c r="AAL4" s="2">
        <v>346</v>
      </c>
      <c r="AAM4" s="2">
        <v>113</v>
      </c>
      <c r="AAN4" s="2">
        <v>233</v>
      </c>
      <c r="AAO4" s="2">
        <v>233</v>
      </c>
      <c r="AAP4" s="2">
        <v>346</v>
      </c>
      <c r="AAQ4" s="1"/>
      <c r="AAR4" s="2">
        <v>6</v>
      </c>
      <c r="AAS4" s="2">
        <v>20</v>
      </c>
      <c r="AAT4" s="1" t="s">
        <v>1200</v>
      </c>
      <c r="AAU4" s="1" t="s">
        <v>1202</v>
      </c>
      <c r="AAV4" s="1" t="s">
        <v>1928</v>
      </c>
      <c r="AAW4" s="2">
        <v>0</v>
      </c>
      <c r="AAX4" s="2">
        <v>1</v>
      </c>
      <c r="AAY4" s="2">
        <v>1</v>
      </c>
      <c r="AAZ4" s="2">
        <v>1</v>
      </c>
      <c r="ABA4" s="2">
        <v>0</v>
      </c>
      <c r="ABB4" s="2">
        <v>0</v>
      </c>
      <c r="ABC4" s="1"/>
      <c r="ABD4" s="1"/>
      <c r="ABE4" s="1"/>
      <c r="ABF4" s="1"/>
      <c r="ABG4" s="1"/>
      <c r="ABH4" s="1"/>
      <c r="ABI4" s="1"/>
      <c r="ABJ4" s="1"/>
      <c r="ABK4" s="1"/>
      <c r="ABL4" s="1"/>
      <c r="ABM4" s="2">
        <v>2</v>
      </c>
      <c r="ABN4" s="2">
        <v>0</v>
      </c>
      <c r="ABO4" s="2">
        <v>2</v>
      </c>
      <c r="ABP4" s="2">
        <v>2</v>
      </c>
      <c r="ABQ4" s="2">
        <v>2</v>
      </c>
      <c r="ABR4" s="1"/>
      <c r="ABS4" s="1" t="s">
        <v>1200</v>
      </c>
      <c r="ABT4" s="1" t="s">
        <v>1412</v>
      </c>
      <c r="ABU4" s="1" t="s">
        <v>1929</v>
      </c>
      <c r="ABV4" s="2">
        <v>1</v>
      </c>
      <c r="ABW4" s="2">
        <v>0</v>
      </c>
      <c r="ABX4" s="2">
        <v>0</v>
      </c>
      <c r="ABY4" s="2">
        <v>0</v>
      </c>
      <c r="ABZ4" s="2">
        <v>0</v>
      </c>
      <c r="ACA4" s="1"/>
      <c r="ACB4" s="1"/>
      <c r="ACC4" s="1"/>
      <c r="ACD4" s="1"/>
      <c r="ACE4" s="1"/>
      <c r="ACF4" s="1"/>
      <c r="ACG4" s="1"/>
      <c r="ACH4" s="1"/>
      <c r="ACI4" s="1"/>
      <c r="ACJ4" s="2">
        <v>2</v>
      </c>
      <c r="ACK4" s="2">
        <v>0</v>
      </c>
      <c r="ACL4" s="2">
        <v>2</v>
      </c>
      <c r="ACM4" s="2">
        <v>2</v>
      </c>
      <c r="ACN4" s="2">
        <v>2</v>
      </c>
      <c r="ACO4" s="1"/>
      <c r="ACP4" s="1" t="s">
        <v>1199</v>
      </c>
      <c r="ACQ4" s="1"/>
      <c r="ACR4" s="1"/>
      <c r="ACS4" s="1"/>
      <c r="ACT4" s="1"/>
      <c r="ACU4" s="1"/>
      <c r="ACV4" s="1"/>
      <c r="ACW4" s="1"/>
      <c r="ACX4" s="1"/>
      <c r="ACY4" s="1"/>
      <c r="ACZ4" s="1"/>
      <c r="ADA4" s="1"/>
      <c r="ADB4" s="1"/>
      <c r="ADC4" s="1"/>
      <c r="ADD4" s="1"/>
      <c r="ADE4" s="1"/>
      <c r="ADF4" s="1"/>
      <c r="ADG4" s="2">
        <v>1</v>
      </c>
      <c r="ADH4" s="2">
        <v>0</v>
      </c>
      <c r="ADI4" s="2">
        <v>1</v>
      </c>
      <c r="ADJ4" s="2">
        <v>1</v>
      </c>
      <c r="ADK4" s="2">
        <v>1</v>
      </c>
      <c r="ADL4" s="1"/>
      <c r="ADM4" s="1" t="s">
        <v>1199</v>
      </c>
      <c r="ADN4" s="1"/>
      <c r="ADO4" s="1"/>
      <c r="ADP4" s="1"/>
      <c r="ADQ4" s="1"/>
      <c r="ADR4" s="1"/>
      <c r="ADS4" s="1"/>
      <c r="ADT4" s="1"/>
      <c r="ADU4" s="1"/>
      <c r="ADV4" s="1"/>
      <c r="ADW4" s="1"/>
      <c r="ADX4" s="1"/>
      <c r="ADY4" s="1"/>
      <c r="ADZ4" s="1"/>
      <c r="AEA4" s="1"/>
      <c r="AEB4" s="1"/>
      <c r="AEC4" s="1" t="s">
        <v>1200</v>
      </c>
      <c r="AED4" s="1" t="s">
        <v>1279</v>
      </c>
      <c r="AEE4" s="1" t="s">
        <v>1200</v>
      </c>
      <c r="AEF4" s="4">
        <v>1800</v>
      </c>
      <c r="AEG4" s="1" t="s">
        <v>1930</v>
      </c>
      <c r="AEH4" s="2">
        <v>0</v>
      </c>
      <c r="AEI4" s="2">
        <v>1</v>
      </c>
      <c r="AEJ4" s="2">
        <v>0</v>
      </c>
      <c r="AEK4" s="2">
        <v>1</v>
      </c>
      <c r="AEL4" s="2">
        <v>0</v>
      </c>
      <c r="AEM4" s="2">
        <v>0</v>
      </c>
      <c r="AEN4" s="1"/>
      <c r="AEO4" s="1" t="s">
        <v>1200</v>
      </c>
      <c r="AEP4" s="1" t="s">
        <v>1412</v>
      </c>
      <c r="AEQ4" s="1"/>
      <c r="AER4" s="1"/>
      <c r="AES4" s="1"/>
      <c r="AET4" s="1"/>
      <c r="AEU4" s="1"/>
      <c r="AEV4" s="1"/>
      <c r="AEW4" s="1"/>
      <c r="AEX4" s="1"/>
      <c r="AEY4" s="1"/>
      <c r="AEZ4" s="1"/>
      <c r="AFA4" s="1"/>
      <c r="AFB4" s="1"/>
      <c r="AFC4" s="1"/>
      <c r="AFD4" s="1"/>
      <c r="AFE4" s="1"/>
      <c r="AFF4" s="1"/>
      <c r="AFG4" s="1"/>
      <c r="AFH4" s="1"/>
      <c r="AFI4" s="1"/>
      <c r="AFJ4" s="1"/>
      <c r="AFK4" s="1"/>
      <c r="AFL4" s="1" t="s">
        <v>1230</v>
      </c>
      <c r="AFM4" s="2">
        <v>0</v>
      </c>
      <c r="AFN4" s="2">
        <v>0</v>
      </c>
      <c r="AFO4" s="2">
        <v>0</v>
      </c>
      <c r="AFP4" s="2">
        <v>0</v>
      </c>
      <c r="AFQ4" s="2">
        <v>1</v>
      </c>
      <c r="AFR4" s="1"/>
      <c r="AFS4" s="1" t="s">
        <v>1931</v>
      </c>
      <c r="AFT4" s="2">
        <v>0</v>
      </c>
      <c r="AFU4" s="2">
        <v>1</v>
      </c>
      <c r="AFV4" s="2">
        <v>1</v>
      </c>
      <c r="AFW4" s="2">
        <v>1</v>
      </c>
      <c r="AFX4" s="2">
        <v>1</v>
      </c>
      <c r="AFY4" s="2">
        <v>1</v>
      </c>
      <c r="AFZ4" s="2">
        <v>0</v>
      </c>
      <c r="AGA4" s="2">
        <v>0</v>
      </c>
      <c r="AGB4" s="2">
        <v>0</v>
      </c>
      <c r="AGC4" s="2">
        <v>0</v>
      </c>
      <c r="AGD4" s="2">
        <v>0</v>
      </c>
      <c r="AGE4" s="1"/>
      <c r="AGF4" s="1" t="s">
        <v>1230</v>
      </c>
      <c r="AGG4" s="2">
        <v>0</v>
      </c>
      <c r="AGH4" s="2">
        <v>0</v>
      </c>
      <c r="AGI4" s="2">
        <v>0</v>
      </c>
      <c r="AGJ4" s="2">
        <v>0</v>
      </c>
      <c r="AGK4" s="2">
        <v>0</v>
      </c>
      <c r="AGL4" s="2">
        <v>0</v>
      </c>
      <c r="AGM4" s="2">
        <v>0</v>
      </c>
      <c r="AGN4" s="2">
        <v>0</v>
      </c>
      <c r="AGO4" s="2">
        <v>0</v>
      </c>
      <c r="AGP4" s="2">
        <v>1</v>
      </c>
      <c r="AGQ4" s="2">
        <v>0</v>
      </c>
      <c r="AGR4" s="2">
        <v>0</v>
      </c>
      <c r="AGS4" s="1" t="s">
        <v>1932</v>
      </c>
      <c r="AGT4" s="1" t="s">
        <v>1200</v>
      </c>
      <c r="AGU4" s="1" t="s">
        <v>1440</v>
      </c>
      <c r="AGV4" s="2">
        <v>0</v>
      </c>
      <c r="AGW4" s="2">
        <v>0</v>
      </c>
      <c r="AGX4" s="2">
        <v>0</v>
      </c>
      <c r="AGY4" s="2">
        <v>1</v>
      </c>
      <c r="AGZ4" s="2">
        <v>0</v>
      </c>
      <c r="AHA4" s="2">
        <v>0</v>
      </c>
      <c r="AHB4" s="2">
        <v>0</v>
      </c>
      <c r="AHC4" s="1"/>
      <c r="AHD4" s="1" t="s">
        <v>1405</v>
      </c>
      <c r="AHE4" s="2">
        <v>0</v>
      </c>
      <c r="AHF4" s="2">
        <v>1</v>
      </c>
      <c r="AHG4" s="2">
        <v>1</v>
      </c>
      <c r="AHH4" s="2">
        <v>0</v>
      </c>
      <c r="AHI4" s="2">
        <v>1</v>
      </c>
      <c r="AHJ4" s="2">
        <v>0</v>
      </c>
      <c r="AHK4" s="2">
        <v>0</v>
      </c>
      <c r="AHL4" s="2">
        <v>0</v>
      </c>
      <c r="AHM4" s="2">
        <v>0</v>
      </c>
      <c r="AHN4" s="2">
        <v>0</v>
      </c>
      <c r="AHO4" s="2">
        <v>0</v>
      </c>
      <c r="AHP4" s="2">
        <v>0</v>
      </c>
      <c r="AHQ4" s="1"/>
      <c r="AHR4" s="1" t="s">
        <v>1199</v>
      </c>
      <c r="AHS4" s="1" t="s">
        <v>1316</v>
      </c>
      <c r="AHT4" s="2">
        <v>0</v>
      </c>
      <c r="AHU4" s="2">
        <v>1</v>
      </c>
      <c r="AHV4" s="2">
        <v>0</v>
      </c>
      <c r="AHW4" s="2">
        <v>0</v>
      </c>
      <c r="AHX4" s="2">
        <v>0</v>
      </c>
      <c r="AHY4" s="1"/>
      <c r="AHZ4" s="1" t="s">
        <v>1933</v>
      </c>
      <c r="AIA4" s="2">
        <v>0</v>
      </c>
      <c r="AIB4" s="2">
        <v>0</v>
      </c>
      <c r="AIC4" s="2">
        <v>1</v>
      </c>
      <c r="AID4" s="2">
        <v>1</v>
      </c>
      <c r="AIE4" s="2">
        <v>0</v>
      </c>
      <c r="AIF4" s="2">
        <v>1</v>
      </c>
      <c r="AIG4" s="2">
        <v>0</v>
      </c>
      <c r="AIH4" s="2">
        <v>1</v>
      </c>
      <c r="AII4" s="2">
        <v>0</v>
      </c>
      <c r="AIJ4" s="2">
        <v>1</v>
      </c>
      <c r="AIK4" s="2">
        <v>0</v>
      </c>
      <c r="AIL4" s="2">
        <v>0</v>
      </c>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c r="AML4" s="1"/>
      <c r="AMM4" s="1"/>
      <c r="AMN4" s="1"/>
      <c r="AMO4" s="1"/>
      <c r="AMP4" s="1"/>
      <c r="AMQ4" s="1"/>
      <c r="AMR4" s="1"/>
      <c r="AMS4" s="1"/>
      <c r="AMT4" s="1"/>
      <c r="AMU4" s="1"/>
      <c r="AMV4" s="1"/>
      <c r="AMW4" s="1"/>
      <c r="AMX4" s="1"/>
      <c r="AMY4" s="1"/>
      <c r="AMZ4" s="1"/>
      <c r="ANA4" s="1"/>
      <c r="ANB4" s="1"/>
      <c r="ANC4" s="1"/>
      <c r="AND4" s="1"/>
      <c r="ANE4" s="1"/>
      <c r="ANF4" s="1"/>
      <c r="ANG4" s="1"/>
      <c r="ANH4" s="1"/>
      <c r="ANI4" s="1"/>
      <c r="ANJ4" s="1"/>
      <c r="ANK4" s="1"/>
      <c r="ANL4" s="1"/>
      <c r="ANM4" s="1"/>
      <c r="ANN4" s="1"/>
      <c r="ANO4" s="1"/>
      <c r="ANP4" s="1"/>
      <c r="ANQ4" s="1"/>
      <c r="ANR4" s="1"/>
      <c r="ANS4" s="1"/>
      <c r="ANT4" s="1"/>
      <c r="ANU4" s="1"/>
      <c r="ANV4" s="1"/>
      <c r="ANW4" s="1"/>
      <c r="ANX4" s="1"/>
      <c r="ANY4" s="1"/>
      <c r="ANZ4" s="1"/>
      <c r="AOA4" s="1"/>
      <c r="AOB4" s="1"/>
      <c r="AOC4" s="1"/>
      <c r="AOD4" s="1"/>
      <c r="AOE4" s="1"/>
      <c r="AOF4" s="1"/>
      <c r="AOG4" s="1"/>
      <c r="AOH4" s="1"/>
      <c r="AOI4" s="1"/>
      <c r="AOJ4" s="1"/>
      <c r="AOK4" s="1"/>
      <c r="AOL4" s="1"/>
      <c r="AOM4" s="1"/>
      <c r="AON4" s="1"/>
      <c r="AOO4" s="1"/>
      <c r="AOP4" s="1"/>
      <c r="AOQ4" s="1"/>
      <c r="AOR4" s="1"/>
      <c r="AOS4" s="1"/>
      <c r="AOT4" s="1"/>
      <c r="AOU4" s="1"/>
      <c r="AOV4" s="1"/>
      <c r="AOW4" s="1"/>
      <c r="AOX4" s="1"/>
      <c r="AOY4" s="1"/>
      <c r="AOZ4" s="1"/>
      <c r="APA4" s="1"/>
      <c r="APB4" s="1"/>
      <c r="APC4" s="1"/>
      <c r="APD4" s="1"/>
      <c r="APE4" s="1"/>
      <c r="APF4" s="1"/>
      <c r="APG4" s="1"/>
      <c r="APH4" s="1"/>
      <c r="API4" s="1"/>
      <c r="APJ4" s="1"/>
      <c r="APK4" s="1"/>
      <c r="APL4" s="1"/>
      <c r="APM4" s="1"/>
      <c r="APN4" s="1"/>
      <c r="APO4" s="1"/>
      <c r="APP4" s="1"/>
      <c r="APQ4" s="1"/>
      <c r="APR4" s="1"/>
      <c r="APS4" s="1"/>
      <c r="APT4" s="1"/>
      <c r="APU4" s="1"/>
      <c r="APV4" s="1"/>
      <c r="APW4" s="1"/>
      <c r="APX4" s="1"/>
      <c r="APY4" s="1"/>
      <c r="APZ4" s="1"/>
      <c r="AQA4" s="1"/>
      <c r="AQB4" s="1"/>
      <c r="AQC4" s="1"/>
      <c r="AQD4" s="1"/>
      <c r="AQE4" s="1"/>
      <c r="AQF4" s="1"/>
      <c r="AQG4" s="1"/>
      <c r="AQH4" s="1"/>
      <c r="AQI4" s="1"/>
      <c r="AQJ4" s="1"/>
      <c r="AQK4" s="1"/>
      <c r="AQL4" s="1"/>
      <c r="AQM4" s="1"/>
      <c r="AQN4" s="1"/>
      <c r="AQO4" s="1"/>
      <c r="AQP4" s="1"/>
      <c r="AQQ4" s="1"/>
      <c r="AQR4" s="1"/>
      <c r="AQS4" s="1"/>
      <c r="AQT4" s="1"/>
      <c r="AQU4" s="1"/>
      <c r="AQV4" s="1"/>
      <c r="AQW4" s="1"/>
      <c r="AQX4" s="1"/>
      <c r="AQY4" s="1"/>
      <c r="AQZ4" s="1"/>
      <c r="ARA4" s="1"/>
      <c r="ARB4" s="1"/>
      <c r="ARC4" s="1"/>
      <c r="ARD4" s="1"/>
      <c r="ARE4" s="1"/>
      <c r="ARF4" s="1"/>
      <c r="ARG4" s="1"/>
      <c r="ARH4" s="1"/>
      <c r="ARI4" s="1"/>
      <c r="ARJ4" s="1"/>
      <c r="ARK4" s="1"/>
      <c r="ARL4" s="1"/>
      <c r="ARM4" s="1"/>
      <c r="ARN4" s="1"/>
      <c r="ARO4" s="1"/>
      <c r="ARP4" s="1"/>
      <c r="ARQ4" s="1"/>
      <c r="ARR4" s="1"/>
      <c r="ARS4" s="1"/>
      <c r="ART4" s="1"/>
      <c r="ARU4" s="1"/>
      <c r="ARV4" s="1"/>
      <c r="ARW4" s="1"/>
      <c r="ARX4" s="1"/>
      <c r="ARY4" s="1"/>
      <c r="ARZ4" s="1"/>
      <c r="ASA4" s="1"/>
      <c r="ASB4" s="1"/>
      <c r="ASC4" s="1"/>
      <c r="ASD4" s="1"/>
      <c r="ASE4" s="1"/>
      <c r="ASF4" s="1"/>
      <c r="ASG4" s="1"/>
      <c r="ASH4" s="1"/>
      <c r="ASI4" s="1"/>
      <c r="ASJ4" s="1"/>
      <c r="ASK4" s="1"/>
      <c r="ASL4" s="1"/>
      <c r="ASM4" s="1"/>
      <c r="ASN4" s="1"/>
      <c r="ASO4" s="1"/>
      <c r="ASP4" s="1"/>
      <c r="ASQ4" s="1"/>
      <c r="ASR4" s="1"/>
      <c r="ASS4" s="1"/>
      <c r="AST4" s="1">
        <v>111882275</v>
      </c>
      <c r="ASU4" s="1" t="s">
        <v>1934</v>
      </c>
      <c r="ASV4" s="1"/>
      <c r="ASW4" s="1">
        <v>18</v>
      </c>
    </row>
    <row r="5" spans="1:1193" x14ac:dyDescent="0.35">
      <c r="A5" s="1" t="s">
        <v>1935</v>
      </c>
      <c r="B5" s="1" t="s">
        <v>1936</v>
      </c>
      <c r="C5" s="1" t="s">
        <v>1937</v>
      </c>
      <c r="D5" s="1" t="s">
        <v>1898</v>
      </c>
      <c r="E5" s="1" t="s">
        <v>1899</v>
      </c>
      <c r="F5" s="1" t="s">
        <v>1898</v>
      </c>
      <c r="G5" s="1"/>
      <c r="H5" s="1" t="s">
        <v>1193</v>
      </c>
      <c r="I5" s="1" t="s">
        <v>1900</v>
      </c>
      <c r="J5" s="1" t="s">
        <v>1900</v>
      </c>
      <c r="K5" s="1"/>
      <c r="L5" s="1" t="s">
        <v>1270</v>
      </c>
      <c r="M5" s="1" t="s">
        <v>1271</v>
      </c>
      <c r="N5" s="2">
        <v>0</v>
      </c>
      <c r="O5" s="2">
        <v>0</v>
      </c>
      <c r="P5" s="2">
        <v>1</v>
      </c>
      <c r="Q5" s="2">
        <v>0</v>
      </c>
      <c r="R5" s="2">
        <v>0</v>
      </c>
      <c r="S5" s="1"/>
      <c r="T5" s="1"/>
      <c r="U5" s="1"/>
      <c r="V5" s="1"/>
      <c r="W5" s="6"/>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t="s">
        <v>1272</v>
      </c>
      <c r="YP5" s="1"/>
      <c r="YQ5" s="1" t="s">
        <v>1273</v>
      </c>
      <c r="YR5" s="1"/>
      <c r="YS5" s="1" t="s">
        <v>1274</v>
      </c>
      <c r="YT5" s="2">
        <v>1</v>
      </c>
      <c r="YU5" s="2">
        <v>0</v>
      </c>
      <c r="YV5" s="2">
        <v>0</v>
      </c>
      <c r="YW5" s="2">
        <v>0</v>
      </c>
      <c r="YX5" s="2">
        <v>0</v>
      </c>
      <c r="YY5" s="1"/>
      <c r="YZ5" s="1" t="s">
        <v>1294</v>
      </c>
      <c r="ZA5" s="2">
        <v>0</v>
      </c>
      <c r="ZB5" s="2">
        <v>0</v>
      </c>
      <c r="ZC5" s="2">
        <v>0</v>
      </c>
      <c r="ZD5" s="2">
        <v>0</v>
      </c>
      <c r="ZE5" s="2">
        <v>0</v>
      </c>
      <c r="ZF5" s="2">
        <v>0</v>
      </c>
      <c r="ZG5" s="2">
        <v>1</v>
      </c>
      <c r="ZH5" s="2">
        <v>0</v>
      </c>
      <c r="ZI5" s="2">
        <v>0</v>
      </c>
      <c r="ZJ5" s="1" t="s">
        <v>1938</v>
      </c>
      <c r="ZK5" s="2">
        <v>1958</v>
      </c>
      <c r="ZL5" s="1" t="s">
        <v>1200</v>
      </c>
      <c r="ZM5" s="1" t="s">
        <v>1939</v>
      </c>
      <c r="ZN5" s="2">
        <v>0</v>
      </c>
      <c r="ZO5" s="2">
        <v>1</v>
      </c>
      <c r="ZP5" s="2">
        <v>0</v>
      </c>
      <c r="ZQ5" s="2">
        <v>0</v>
      </c>
      <c r="ZR5" s="2">
        <v>0</v>
      </c>
      <c r="ZS5" s="2">
        <v>0</v>
      </c>
      <c r="ZT5" s="2">
        <v>0</v>
      </c>
      <c r="ZU5" s="1"/>
      <c r="ZV5" s="2">
        <v>6</v>
      </c>
      <c r="ZW5" s="1" t="s">
        <v>1200</v>
      </c>
      <c r="ZX5" s="5">
        <v>8</v>
      </c>
      <c r="ZY5" s="1" t="s">
        <v>1200</v>
      </c>
      <c r="ZZ5" s="2">
        <v>5</v>
      </c>
      <c r="AAA5" s="1" t="s">
        <v>1199</v>
      </c>
      <c r="AAB5" s="1"/>
      <c r="AAC5" s="1"/>
      <c r="AAD5" s="1"/>
      <c r="AAE5" s="1"/>
      <c r="AAF5" s="1"/>
      <c r="AAG5" s="1" t="s">
        <v>1200</v>
      </c>
      <c r="AAH5" s="1" t="s">
        <v>1199</v>
      </c>
      <c r="AAI5" s="1"/>
      <c r="AAJ5" s="1"/>
      <c r="AAK5" s="1" t="s">
        <v>1199</v>
      </c>
      <c r="AAL5" s="2">
        <v>771</v>
      </c>
      <c r="AAM5" s="2">
        <v>771</v>
      </c>
      <c r="AAN5" s="2">
        <v>0</v>
      </c>
      <c r="AAO5" s="2">
        <v>0</v>
      </c>
      <c r="AAP5" s="2">
        <v>771</v>
      </c>
      <c r="AAQ5" s="1"/>
      <c r="AAR5" s="2">
        <v>5</v>
      </c>
      <c r="AAS5" s="2">
        <v>16</v>
      </c>
      <c r="AAT5" s="1" t="s">
        <v>1200</v>
      </c>
      <c r="AAU5" s="1" t="s">
        <v>1245</v>
      </c>
      <c r="AAV5" s="1"/>
      <c r="AAW5" s="1"/>
      <c r="AAX5" s="1"/>
      <c r="AAY5" s="1"/>
      <c r="AAZ5" s="1"/>
      <c r="ABA5" s="1"/>
      <c r="ABB5" s="1"/>
      <c r="ABC5" s="1"/>
      <c r="ABD5" s="1" t="s">
        <v>1940</v>
      </c>
      <c r="ABE5" s="2">
        <v>1</v>
      </c>
      <c r="ABF5" s="2">
        <v>0</v>
      </c>
      <c r="ABG5" s="2">
        <v>0</v>
      </c>
      <c r="ABH5" s="2">
        <v>0</v>
      </c>
      <c r="ABI5" s="2">
        <v>0</v>
      </c>
      <c r="ABJ5" s="2">
        <v>0</v>
      </c>
      <c r="ABK5" s="2">
        <v>0</v>
      </c>
      <c r="ABL5" s="1"/>
      <c r="ABM5" s="2">
        <v>3</v>
      </c>
      <c r="ABN5" s="2">
        <v>1</v>
      </c>
      <c r="ABO5" s="2">
        <v>2</v>
      </c>
      <c r="ABP5" s="2">
        <v>2</v>
      </c>
      <c r="ABQ5" s="2">
        <v>3</v>
      </c>
      <c r="ABR5" s="1"/>
      <c r="ABS5" s="1" t="s">
        <v>1199</v>
      </c>
      <c r="ABT5" s="1"/>
      <c r="ABU5" s="1"/>
      <c r="ABV5" s="1"/>
      <c r="ABW5" s="1"/>
      <c r="ABX5" s="1"/>
      <c r="ABY5" s="1"/>
      <c r="ABZ5" s="1"/>
      <c r="ACA5" s="1"/>
      <c r="ACB5" s="1"/>
      <c r="ACC5" s="1"/>
      <c r="ACD5" s="1"/>
      <c r="ACE5" s="1"/>
      <c r="ACF5" s="1"/>
      <c r="ACG5" s="1"/>
      <c r="ACH5" s="1"/>
      <c r="ACI5" s="1"/>
      <c r="ACJ5" s="2">
        <v>2</v>
      </c>
      <c r="ACK5" s="2">
        <v>0</v>
      </c>
      <c r="ACL5" s="2">
        <v>2</v>
      </c>
      <c r="ACM5" s="2">
        <v>2</v>
      </c>
      <c r="ACN5" s="2">
        <v>2</v>
      </c>
      <c r="ACO5" s="1"/>
      <c r="ACP5" s="1" t="s">
        <v>1199</v>
      </c>
      <c r="ACQ5" s="1"/>
      <c r="ACR5" s="1"/>
      <c r="ACS5" s="1"/>
      <c r="ACT5" s="1"/>
      <c r="ACU5" s="1"/>
      <c r="ACV5" s="1"/>
      <c r="ACW5" s="1"/>
      <c r="ACX5" s="1"/>
      <c r="ACY5" s="1"/>
      <c r="ACZ5" s="1"/>
      <c r="ADA5" s="1"/>
      <c r="ADB5" s="1"/>
      <c r="ADC5" s="1"/>
      <c r="ADD5" s="1"/>
      <c r="ADE5" s="1"/>
      <c r="ADF5" s="1"/>
      <c r="ADG5" s="2">
        <v>1</v>
      </c>
      <c r="ADH5" s="2">
        <v>0</v>
      </c>
      <c r="ADI5" s="2">
        <v>1</v>
      </c>
      <c r="ADJ5" s="2">
        <v>1</v>
      </c>
      <c r="ADK5" s="2">
        <v>1</v>
      </c>
      <c r="ADL5" s="1"/>
      <c r="ADM5" s="1" t="s">
        <v>1199</v>
      </c>
      <c r="ADN5" s="1"/>
      <c r="ADO5" s="1"/>
      <c r="ADP5" s="1"/>
      <c r="ADQ5" s="1"/>
      <c r="ADR5" s="1"/>
      <c r="ADS5" s="1"/>
      <c r="ADT5" s="1"/>
      <c r="ADU5" s="1"/>
      <c r="ADV5" s="1"/>
      <c r="ADW5" s="1"/>
      <c r="ADX5" s="1"/>
      <c r="ADY5" s="1"/>
      <c r="ADZ5" s="1"/>
      <c r="AEA5" s="1"/>
      <c r="AEB5" s="1"/>
      <c r="AEC5" s="1" t="s">
        <v>1279</v>
      </c>
      <c r="AED5" s="1" t="s">
        <v>1279</v>
      </c>
      <c r="AEE5" s="1" t="s">
        <v>1200</v>
      </c>
      <c r="AEF5" s="4">
        <v>1800</v>
      </c>
      <c r="AEG5" s="1" t="s">
        <v>2225</v>
      </c>
      <c r="AEH5" s="2">
        <v>1</v>
      </c>
      <c r="AEI5" s="2">
        <v>1</v>
      </c>
      <c r="AEJ5" s="2">
        <v>0</v>
      </c>
      <c r="AEK5" s="2">
        <v>0</v>
      </c>
      <c r="AEL5" s="2">
        <v>0</v>
      </c>
      <c r="AEM5" s="2">
        <v>1</v>
      </c>
      <c r="AEN5" s="1" t="s">
        <v>2224</v>
      </c>
      <c r="AEO5" s="1" t="s">
        <v>1199</v>
      </c>
      <c r="AEP5" s="1"/>
      <c r="AEQ5" s="1"/>
      <c r="AER5" s="1"/>
      <c r="AES5" s="1"/>
      <c r="AET5" s="1"/>
      <c r="AEU5" s="1"/>
      <c r="AEV5" s="1"/>
      <c r="AEW5" s="1"/>
      <c r="AEX5" s="1"/>
      <c r="AEY5" s="1"/>
      <c r="AEZ5" s="1"/>
      <c r="AFA5" s="1"/>
      <c r="AFB5" s="1"/>
      <c r="AFC5" s="1"/>
      <c r="AFD5" s="1"/>
      <c r="AFE5" s="1"/>
      <c r="AFF5" s="1"/>
      <c r="AFG5" s="1"/>
      <c r="AFH5" s="1"/>
      <c r="AFI5" s="1"/>
      <c r="AFJ5" s="1"/>
      <c r="AFK5" s="1"/>
      <c r="AFL5" s="1" t="s">
        <v>1230</v>
      </c>
      <c r="AFM5" s="2">
        <v>0</v>
      </c>
      <c r="AFN5" s="2">
        <v>0</v>
      </c>
      <c r="AFO5" s="2">
        <v>0</v>
      </c>
      <c r="AFP5" s="2">
        <v>0</v>
      </c>
      <c r="AFQ5" s="2">
        <v>1</v>
      </c>
      <c r="AFR5" s="1"/>
      <c r="AFS5" s="1" t="s">
        <v>1941</v>
      </c>
      <c r="AFT5" s="2">
        <v>0</v>
      </c>
      <c r="AFU5" s="2">
        <v>1</v>
      </c>
      <c r="AFV5" s="2">
        <v>1</v>
      </c>
      <c r="AFW5" s="2">
        <v>1</v>
      </c>
      <c r="AFX5" s="2">
        <v>0</v>
      </c>
      <c r="AFY5" s="2">
        <v>0</v>
      </c>
      <c r="AFZ5" s="2">
        <v>0</v>
      </c>
      <c r="AGA5" s="2">
        <v>0</v>
      </c>
      <c r="AGB5" s="2">
        <v>0</v>
      </c>
      <c r="AGC5" s="2">
        <v>0</v>
      </c>
      <c r="AGD5" s="2">
        <v>0</v>
      </c>
      <c r="AGE5" s="1"/>
      <c r="AGF5" s="1" t="s">
        <v>1230</v>
      </c>
      <c r="AGG5" s="2">
        <v>0</v>
      </c>
      <c r="AGH5" s="2">
        <v>0</v>
      </c>
      <c r="AGI5" s="2">
        <v>0</v>
      </c>
      <c r="AGJ5" s="2">
        <v>0</v>
      </c>
      <c r="AGK5" s="2">
        <v>0</v>
      </c>
      <c r="AGL5" s="2">
        <v>0</v>
      </c>
      <c r="AGM5" s="2">
        <v>0</v>
      </c>
      <c r="AGN5" s="2">
        <v>0</v>
      </c>
      <c r="AGO5" s="2">
        <v>0</v>
      </c>
      <c r="AGP5" s="2">
        <v>1</v>
      </c>
      <c r="AGQ5" s="2">
        <v>0</v>
      </c>
      <c r="AGR5" s="2">
        <v>0</v>
      </c>
      <c r="AGS5" s="1"/>
      <c r="AGT5" s="1" t="s">
        <v>1199</v>
      </c>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t="s">
        <v>1942</v>
      </c>
      <c r="AIA5" s="2">
        <v>0</v>
      </c>
      <c r="AIB5" s="2">
        <v>1</v>
      </c>
      <c r="AIC5" s="2">
        <v>1</v>
      </c>
      <c r="AID5" s="2">
        <v>1</v>
      </c>
      <c r="AIE5" s="2">
        <v>0</v>
      </c>
      <c r="AIF5" s="2">
        <v>1</v>
      </c>
      <c r="AIG5" s="2">
        <v>1</v>
      </c>
      <c r="AIH5" s="2">
        <v>0</v>
      </c>
      <c r="AII5" s="2">
        <v>1</v>
      </c>
      <c r="AIJ5" s="2">
        <v>0</v>
      </c>
      <c r="AIK5" s="2">
        <v>0</v>
      </c>
      <c r="AIL5" s="2">
        <v>0</v>
      </c>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c r="AML5" s="1"/>
      <c r="AMM5" s="1"/>
      <c r="AMN5" s="1"/>
      <c r="AMO5" s="1"/>
      <c r="AMP5" s="1"/>
      <c r="AMQ5" s="1"/>
      <c r="AMR5" s="1"/>
      <c r="AMS5" s="1"/>
      <c r="AMT5" s="1"/>
      <c r="AMU5" s="1"/>
      <c r="AMV5" s="1"/>
      <c r="AMW5" s="1"/>
      <c r="AMX5" s="1"/>
      <c r="AMY5" s="1"/>
      <c r="AMZ5" s="1"/>
      <c r="ANA5" s="1"/>
      <c r="ANB5" s="1"/>
      <c r="ANC5" s="1"/>
      <c r="AND5" s="1"/>
      <c r="ANE5" s="1"/>
      <c r="ANF5" s="1"/>
      <c r="ANG5" s="1"/>
      <c r="ANH5" s="1"/>
      <c r="ANI5" s="1"/>
      <c r="ANJ5" s="1"/>
      <c r="ANK5" s="1"/>
      <c r="ANL5" s="1"/>
      <c r="ANM5" s="1"/>
      <c r="ANN5" s="1"/>
      <c r="ANO5" s="1"/>
      <c r="ANP5" s="1"/>
      <c r="ANQ5" s="1"/>
      <c r="ANR5" s="1"/>
      <c r="ANS5" s="1"/>
      <c r="ANT5" s="1"/>
      <c r="ANU5" s="1"/>
      <c r="ANV5" s="1"/>
      <c r="ANW5" s="1"/>
      <c r="ANX5" s="1"/>
      <c r="ANY5" s="1"/>
      <c r="ANZ5" s="1"/>
      <c r="AOA5" s="1"/>
      <c r="AOB5" s="1"/>
      <c r="AOC5" s="1"/>
      <c r="AOD5" s="1"/>
      <c r="AOE5" s="1"/>
      <c r="AOF5" s="1"/>
      <c r="AOG5" s="1"/>
      <c r="AOH5" s="1"/>
      <c r="AOI5" s="1"/>
      <c r="AOJ5" s="1"/>
      <c r="AOK5" s="1"/>
      <c r="AOL5" s="1"/>
      <c r="AOM5" s="1"/>
      <c r="AON5" s="1"/>
      <c r="AOO5" s="1"/>
      <c r="AOP5" s="1"/>
      <c r="AOQ5" s="1"/>
      <c r="AOR5" s="1"/>
      <c r="AOS5" s="1"/>
      <c r="AOT5" s="1"/>
      <c r="AOU5" s="1"/>
      <c r="AOV5" s="1"/>
      <c r="AOW5" s="1"/>
      <c r="AOX5" s="1"/>
      <c r="AOY5" s="1"/>
      <c r="AOZ5" s="1"/>
      <c r="APA5" s="1"/>
      <c r="APB5" s="1"/>
      <c r="APC5" s="1"/>
      <c r="APD5" s="1"/>
      <c r="APE5" s="1"/>
      <c r="APF5" s="1"/>
      <c r="APG5" s="1"/>
      <c r="APH5" s="1"/>
      <c r="API5" s="1"/>
      <c r="APJ5" s="1"/>
      <c r="APK5" s="1"/>
      <c r="APL5" s="1"/>
      <c r="APM5" s="1"/>
      <c r="APN5" s="1"/>
      <c r="APO5" s="1"/>
      <c r="APP5" s="1"/>
      <c r="APQ5" s="1"/>
      <c r="APR5" s="1"/>
      <c r="APS5" s="1"/>
      <c r="APT5" s="1"/>
      <c r="APU5" s="1"/>
      <c r="APV5" s="1"/>
      <c r="APW5" s="1"/>
      <c r="APX5" s="1"/>
      <c r="APY5" s="1"/>
      <c r="APZ5" s="1"/>
      <c r="AQA5" s="1"/>
      <c r="AQB5" s="1"/>
      <c r="AQC5" s="1"/>
      <c r="AQD5" s="1"/>
      <c r="AQE5" s="1"/>
      <c r="AQF5" s="1"/>
      <c r="AQG5" s="1"/>
      <c r="AQH5" s="1"/>
      <c r="AQI5" s="1"/>
      <c r="AQJ5" s="1"/>
      <c r="AQK5" s="1"/>
      <c r="AQL5" s="1"/>
      <c r="AQM5" s="1"/>
      <c r="AQN5" s="1"/>
      <c r="AQO5" s="1"/>
      <c r="AQP5" s="1"/>
      <c r="AQQ5" s="1"/>
      <c r="AQR5" s="1"/>
      <c r="AQS5" s="1"/>
      <c r="AQT5" s="1"/>
      <c r="AQU5" s="1"/>
      <c r="AQV5" s="1"/>
      <c r="AQW5" s="1"/>
      <c r="AQX5" s="1"/>
      <c r="AQY5" s="1"/>
      <c r="AQZ5" s="1"/>
      <c r="ARA5" s="1"/>
      <c r="ARB5" s="1"/>
      <c r="ARC5" s="1"/>
      <c r="ARD5" s="1"/>
      <c r="ARE5" s="1"/>
      <c r="ARF5" s="1"/>
      <c r="ARG5" s="1"/>
      <c r="ARH5" s="1"/>
      <c r="ARI5" s="1"/>
      <c r="ARJ5" s="1"/>
      <c r="ARK5" s="1"/>
      <c r="ARL5" s="1"/>
      <c r="ARM5" s="1"/>
      <c r="ARN5" s="1"/>
      <c r="ARO5" s="1"/>
      <c r="ARP5" s="1"/>
      <c r="ARQ5" s="1"/>
      <c r="ARR5" s="1"/>
      <c r="ARS5" s="1"/>
      <c r="ART5" s="1"/>
      <c r="ARU5" s="1"/>
      <c r="ARV5" s="1"/>
      <c r="ARW5" s="1"/>
      <c r="ARX5" s="1"/>
      <c r="ARY5" s="1"/>
      <c r="ARZ5" s="1"/>
      <c r="ASA5" s="1"/>
      <c r="ASB5" s="1"/>
      <c r="ASC5" s="1"/>
      <c r="ASD5" s="1"/>
      <c r="ASE5" s="1"/>
      <c r="ASF5" s="1"/>
      <c r="ASG5" s="1"/>
      <c r="ASH5" s="1"/>
      <c r="ASI5" s="1"/>
      <c r="ASJ5" s="1"/>
      <c r="ASK5" s="1"/>
      <c r="ASL5" s="1"/>
      <c r="ASM5" s="1"/>
      <c r="ASN5" s="1"/>
      <c r="ASO5" s="1"/>
      <c r="ASP5" s="1"/>
      <c r="ASQ5" s="1"/>
      <c r="ASR5" s="1"/>
      <c r="ASS5" s="1"/>
      <c r="AST5" s="1">
        <v>111882369</v>
      </c>
      <c r="ASU5" s="1" t="s">
        <v>1943</v>
      </c>
      <c r="ASV5" s="1"/>
      <c r="ASW5" s="1">
        <v>19</v>
      </c>
    </row>
    <row r="6" spans="1:1193" x14ac:dyDescent="0.35">
      <c r="A6" s="1" t="s">
        <v>1944</v>
      </c>
      <c r="B6" s="1" t="s">
        <v>1945</v>
      </c>
      <c r="C6" s="1" t="s">
        <v>1946</v>
      </c>
      <c r="D6" s="1" t="s">
        <v>1947</v>
      </c>
      <c r="E6" s="1" t="s">
        <v>1899</v>
      </c>
      <c r="F6" s="1" t="s">
        <v>1947</v>
      </c>
      <c r="G6" s="1"/>
      <c r="H6" s="1" t="s">
        <v>1193</v>
      </c>
      <c r="I6" s="1" t="s">
        <v>1900</v>
      </c>
      <c r="J6" s="1" t="s">
        <v>1900</v>
      </c>
      <c r="K6" s="1"/>
      <c r="L6" s="1" t="s">
        <v>1197</v>
      </c>
      <c r="M6" s="1" t="s">
        <v>1271</v>
      </c>
      <c r="N6" s="2">
        <v>0</v>
      </c>
      <c r="O6" s="2">
        <v>0</v>
      </c>
      <c r="P6" s="2">
        <v>1</v>
      </c>
      <c r="Q6" s="2">
        <v>0</v>
      </c>
      <c r="R6" s="2">
        <v>0</v>
      </c>
      <c r="S6" s="1" t="s">
        <v>2845</v>
      </c>
      <c r="T6" s="1"/>
      <c r="U6" s="1"/>
      <c r="V6" s="1"/>
      <c r="W6" s="6"/>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t="s">
        <v>1948</v>
      </c>
      <c r="YP6" s="1"/>
      <c r="YQ6" s="1" t="s">
        <v>1273</v>
      </c>
      <c r="YR6" s="1" t="s">
        <v>1949</v>
      </c>
      <c r="YS6" s="1" t="s">
        <v>1274</v>
      </c>
      <c r="YT6" s="2">
        <v>1</v>
      </c>
      <c r="YU6" s="2">
        <v>0</v>
      </c>
      <c r="YV6" s="2">
        <v>0</v>
      </c>
      <c r="YW6" s="2">
        <v>0</v>
      </c>
      <c r="YX6" s="2">
        <v>0</v>
      </c>
      <c r="YY6" s="1"/>
      <c r="YZ6" s="1" t="s">
        <v>1294</v>
      </c>
      <c r="ZA6" s="2">
        <v>0</v>
      </c>
      <c r="ZB6" s="2">
        <v>0</v>
      </c>
      <c r="ZC6" s="2">
        <v>0</v>
      </c>
      <c r="ZD6" s="2">
        <v>0</v>
      </c>
      <c r="ZE6" s="2">
        <v>0</v>
      </c>
      <c r="ZF6" s="2">
        <v>0</v>
      </c>
      <c r="ZG6" s="2">
        <v>1</v>
      </c>
      <c r="ZH6" s="2">
        <v>0</v>
      </c>
      <c r="ZI6" s="2">
        <v>0</v>
      </c>
      <c r="ZJ6" s="1" t="s">
        <v>1950</v>
      </c>
      <c r="ZK6" s="2">
        <v>2015</v>
      </c>
      <c r="ZL6" s="1" t="s">
        <v>1199</v>
      </c>
      <c r="ZM6" s="1"/>
      <c r="ZN6" s="1"/>
      <c r="ZO6" s="1"/>
      <c r="ZP6" s="1"/>
      <c r="ZQ6" s="1"/>
      <c r="ZR6" s="1"/>
      <c r="ZS6" s="1"/>
      <c r="ZT6" s="1"/>
      <c r="ZU6" s="1"/>
      <c r="ZV6" s="2">
        <v>4</v>
      </c>
      <c r="ZW6" s="1" t="s">
        <v>1199</v>
      </c>
      <c r="ZX6" s="5">
        <v>20</v>
      </c>
      <c r="ZY6" s="1" t="s">
        <v>1199</v>
      </c>
      <c r="ZZ6" s="1"/>
      <c r="AAA6" s="1"/>
      <c r="AAB6" s="1"/>
      <c r="AAC6" s="1"/>
      <c r="AAD6" s="1"/>
      <c r="AAE6" s="1"/>
      <c r="AAF6" s="1"/>
      <c r="AAG6" s="1"/>
      <c r="AAH6" s="1" t="s">
        <v>1200</v>
      </c>
      <c r="AAI6" s="1" t="s">
        <v>1438</v>
      </c>
      <c r="AAJ6" s="1"/>
      <c r="AAK6" s="1" t="s">
        <v>1338</v>
      </c>
      <c r="AAL6" s="2">
        <v>160</v>
      </c>
      <c r="AAM6" s="2">
        <v>40</v>
      </c>
      <c r="AAN6" s="2">
        <v>120</v>
      </c>
      <c r="AAO6" s="2">
        <v>20</v>
      </c>
      <c r="AAP6" s="2">
        <v>60</v>
      </c>
      <c r="AAQ6" s="1"/>
      <c r="AAR6" s="2">
        <v>5</v>
      </c>
      <c r="AAS6" s="2"/>
      <c r="AAT6" s="1" t="s">
        <v>1199</v>
      </c>
      <c r="AAU6" s="1"/>
      <c r="AAV6" s="1"/>
      <c r="AAW6" s="1"/>
      <c r="AAX6" s="1"/>
      <c r="AAY6" s="1"/>
      <c r="AAZ6" s="1"/>
      <c r="ABA6" s="1"/>
      <c r="ABB6" s="1"/>
      <c r="ABC6" s="1"/>
      <c r="ABD6" s="1"/>
      <c r="ABE6" s="1"/>
      <c r="ABF6" s="1"/>
      <c r="ABG6" s="1"/>
      <c r="ABH6" s="1"/>
      <c r="ABI6" s="1"/>
      <c r="ABJ6" s="1"/>
      <c r="ABK6" s="1"/>
      <c r="ABL6" s="1"/>
      <c r="ABM6" s="2">
        <v>5</v>
      </c>
      <c r="ABN6" s="2">
        <v>0</v>
      </c>
      <c r="ABO6" s="2">
        <v>5</v>
      </c>
      <c r="ABP6" s="2">
        <v>5</v>
      </c>
      <c r="ABQ6" s="2">
        <v>5</v>
      </c>
      <c r="ABR6" s="1"/>
      <c r="ABS6" s="1" t="s">
        <v>1200</v>
      </c>
      <c r="ABT6" s="1" t="s">
        <v>1412</v>
      </c>
      <c r="ABU6" s="1" t="s">
        <v>1197</v>
      </c>
      <c r="ABV6" s="2">
        <v>0</v>
      </c>
      <c r="ABW6" s="2">
        <v>0</v>
      </c>
      <c r="ABX6" s="2">
        <v>0</v>
      </c>
      <c r="ABY6" s="2">
        <v>0</v>
      </c>
      <c r="ABZ6" s="2">
        <v>1</v>
      </c>
      <c r="ACA6" s="1" t="s">
        <v>1951</v>
      </c>
      <c r="ACB6" s="1"/>
      <c r="ACC6" s="1"/>
      <c r="ACD6" s="1"/>
      <c r="ACE6" s="1"/>
      <c r="ACF6" s="1"/>
      <c r="ACG6" s="1"/>
      <c r="ACH6" s="1"/>
      <c r="ACI6" s="1"/>
      <c r="ACJ6" s="2">
        <v>0</v>
      </c>
      <c r="ACK6" s="2">
        <v>0</v>
      </c>
      <c r="ACL6" s="2">
        <v>0</v>
      </c>
      <c r="ACM6" s="2">
        <v>0</v>
      </c>
      <c r="ACN6" s="2">
        <v>0</v>
      </c>
      <c r="ACO6" s="1"/>
      <c r="ACP6" s="1" t="s">
        <v>1199</v>
      </c>
      <c r="ACQ6" s="1"/>
      <c r="ACR6" s="1"/>
      <c r="ACS6" s="1"/>
      <c r="ACT6" s="1"/>
      <c r="ACU6" s="1"/>
      <c r="ACV6" s="1"/>
      <c r="ACW6" s="1"/>
      <c r="ACX6" s="1"/>
      <c r="ACY6" s="1"/>
      <c r="ACZ6" s="1"/>
      <c r="ADA6" s="1"/>
      <c r="ADB6" s="1"/>
      <c r="ADC6" s="1"/>
      <c r="ADD6" s="1"/>
      <c r="ADE6" s="1"/>
      <c r="ADF6" s="1"/>
      <c r="ADG6" s="2">
        <v>0</v>
      </c>
      <c r="ADH6" s="2">
        <v>0</v>
      </c>
      <c r="ADI6" s="2">
        <v>0</v>
      </c>
      <c r="ADJ6" s="2">
        <v>0</v>
      </c>
      <c r="ADK6" s="2">
        <v>0</v>
      </c>
      <c r="ADL6" s="1"/>
      <c r="ADM6" s="1" t="s">
        <v>1199</v>
      </c>
      <c r="ADN6" s="1"/>
      <c r="ADO6" s="1"/>
      <c r="ADP6" s="1"/>
      <c r="ADQ6" s="1"/>
      <c r="ADR6" s="1"/>
      <c r="ADS6" s="1"/>
      <c r="ADT6" s="1"/>
      <c r="ADU6" s="1"/>
      <c r="ADV6" s="1"/>
      <c r="ADW6" s="1"/>
      <c r="ADX6" s="1"/>
      <c r="ADY6" s="1"/>
      <c r="ADZ6" s="1"/>
      <c r="AEA6" s="1"/>
      <c r="AEB6" s="1"/>
      <c r="AEC6" s="1" t="s">
        <v>1414</v>
      </c>
      <c r="AED6" s="1" t="s">
        <v>1279</v>
      </c>
      <c r="AEE6" s="1" t="s">
        <v>1200</v>
      </c>
      <c r="AEF6" s="75">
        <v>27500</v>
      </c>
      <c r="AEG6" s="1" t="s">
        <v>1280</v>
      </c>
      <c r="AEH6" s="2">
        <v>1</v>
      </c>
      <c r="AEI6" s="2">
        <v>1</v>
      </c>
      <c r="AEJ6" s="2">
        <v>1</v>
      </c>
      <c r="AEK6" s="2">
        <v>0</v>
      </c>
      <c r="AEL6" s="2">
        <v>0</v>
      </c>
      <c r="AEM6" s="2">
        <v>0</v>
      </c>
      <c r="AEN6" s="1"/>
      <c r="AEO6" s="1" t="s">
        <v>1199</v>
      </c>
      <c r="AEP6" s="1"/>
      <c r="AEQ6" s="1"/>
      <c r="AER6" s="1"/>
      <c r="AES6" s="1"/>
      <c r="AET6" s="1"/>
      <c r="AEU6" s="1"/>
      <c r="AEV6" s="1"/>
      <c r="AEW6" s="1"/>
      <c r="AEX6" s="1"/>
      <c r="AEY6" s="1"/>
      <c r="AEZ6" s="1"/>
      <c r="AFA6" s="1"/>
      <c r="AFB6" s="1"/>
      <c r="AFC6" s="1"/>
      <c r="AFD6" s="1"/>
      <c r="AFE6" s="1"/>
      <c r="AFF6" s="1"/>
      <c r="AFG6" s="1"/>
      <c r="AFH6" s="1"/>
      <c r="AFI6" s="1"/>
      <c r="AFJ6" s="1"/>
      <c r="AFK6" s="1"/>
      <c r="AFL6" s="1" t="s">
        <v>1197</v>
      </c>
      <c r="AFM6" s="2">
        <v>0</v>
      </c>
      <c r="AFN6" s="2">
        <v>0</v>
      </c>
      <c r="AFO6" s="2">
        <v>0</v>
      </c>
      <c r="AFP6" s="2">
        <v>1</v>
      </c>
      <c r="AFQ6" s="2">
        <v>0</v>
      </c>
      <c r="AFR6" s="1" t="s">
        <v>1952</v>
      </c>
      <c r="AFS6" s="1" t="s">
        <v>1953</v>
      </c>
      <c r="AFT6" s="2">
        <v>1</v>
      </c>
      <c r="AFU6" s="2">
        <v>1</v>
      </c>
      <c r="AFV6" s="2">
        <v>1</v>
      </c>
      <c r="AFW6" s="2">
        <v>1</v>
      </c>
      <c r="AFX6" s="2">
        <v>0</v>
      </c>
      <c r="AFY6" s="2">
        <v>0</v>
      </c>
      <c r="AFZ6" s="2">
        <v>0</v>
      </c>
      <c r="AGA6" s="2">
        <v>0</v>
      </c>
      <c r="AGB6" s="2">
        <v>0</v>
      </c>
      <c r="AGC6" s="2">
        <v>0</v>
      </c>
      <c r="AGD6" s="2">
        <v>1</v>
      </c>
      <c r="AGE6" s="1" t="s">
        <v>1954</v>
      </c>
      <c r="AGF6" s="1" t="s">
        <v>1416</v>
      </c>
      <c r="AGG6" s="2">
        <v>0</v>
      </c>
      <c r="AGH6" s="2">
        <v>1</v>
      </c>
      <c r="AGI6" s="2">
        <v>0</v>
      </c>
      <c r="AGJ6" s="2">
        <v>0</v>
      </c>
      <c r="AGK6" s="2">
        <v>0</v>
      </c>
      <c r="AGL6" s="2">
        <v>0</v>
      </c>
      <c r="AGM6" s="2">
        <v>0</v>
      </c>
      <c r="AGN6" s="2">
        <v>0</v>
      </c>
      <c r="AGO6" s="2">
        <v>0</v>
      </c>
      <c r="AGP6" s="2">
        <v>0</v>
      </c>
      <c r="AGQ6" s="2">
        <v>0</v>
      </c>
      <c r="AGR6" s="2">
        <v>0</v>
      </c>
      <c r="AGS6" s="1"/>
      <c r="AGT6" s="1" t="s">
        <v>1200</v>
      </c>
      <c r="AGU6" s="1" t="s">
        <v>2226</v>
      </c>
      <c r="AGV6" s="2">
        <v>0</v>
      </c>
      <c r="AGW6" s="2">
        <v>0</v>
      </c>
      <c r="AGX6" s="2">
        <v>0</v>
      </c>
      <c r="AGY6" s="2">
        <v>1</v>
      </c>
      <c r="AGZ6" s="2">
        <v>1</v>
      </c>
      <c r="AHA6" s="2">
        <v>0</v>
      </c>
      <c r="AHB6" s="2">
        <v>1</v>
      </c>
      <c r="AHC6" s="1"/>
      <c r="AHD6" s="1" t="s">
        <v>1955</v>
      </c>
      <c r="AHE6" s="2">
        <v>0</v>
      </c>
      <c r="AHF6" s="2">
        <v>0</v>
      </c>
      <c r="AHG6" s="2">
        <v>1</v>
      </c>
      <c r="AHH6" s="2">
        <v>0</v>
      </c>
      <c r="AHI6" s="2">
        <v>0</v>
      </c>
      <c r="AHJ6" s="2">
        <v>0</v>
      </c>
      <c r="AHK6" s="2">
        <v>0</v>
      </c>
      <c r="AHL6" s="2">
        <v>0</v>
      </c>
      <c r="AHM6" s="2">
        <v>0</v>
      </c>
      <c r="AHN6" s="2">
        <v>0</v>
      </c>
      <c r="AHO6" s="2">
        <v>0</v>
      </c>
      <c r="AHP6" s="2">
        <v>0</v>
      </c>
      <c r="AHQ6" s="1"/>
      <c r="AHR6" s="1" t="s">
        <v>1200</v>
      </c>
      <c r="AHS6" s="1"/>
      <c r="AHT6" s="1"/>
      <c r="AHU6" s="1"/>
      <c r="AHV6" s="1"/>
      <c r="AHW6" s="1"/>
      <c r="AHX6" s="1"/>
      <c r="AHY6" s="1"/>
      <c r="AHZ6" s="1" t="s">
        <v>1956</v>
      </c>
      <c r="AIA6" s="2">
        <v>0</v>
      </c>
      <c r="AIB6" s="2">
        <v>1</v>
      </c>
      <c r="AIC6" s="2">
        <v>1</v>
      </c>
      <c r="AID6" s="2">
        <v>1</v>
      </c>
      <c r="AIE6" s="2">
        <v>1</v>
      </c>
      <c r="AIF6" s="2">
        <v>1</v>
      </c>
      <c r="AIG6" s="2">
        <v>1</v>
      </c>
      <c r="AIH6" s="2">
        <v>1</v>
      </c>
      <c r="AII6" s="2">
        <v>1</v>
      </c>
      <c r="AIJ6" s="2">
        <v>1</v>
      </c>
      <c r="AIK6" s="2">
        <v>0</v>
      </c>
      <c r="AIL6" s="2">
        <v>0</v>
      </c>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c r="AML6" s="1"/>
      <c r="AMM6" s="1"/>
      <c r="AMN6" s="1"/>
      <c r="AMO6" s="1"/>
      <c r="AMP6" s="1"/>
      <c r="AMQ6" s="1"/>
      <c r="AMR6" s="1"/>
      <c r="AMS6" s="1"/>
      <c r="AMT6" s="1"/>
      <c r="AMU6" s="1"/>
      <c r="AMV6" s="1"/>
      <c r="AMW6" s="1"/>
      <c r="AMX6" s="1"/>
      <c r="AMY6" s="1"/>
      <c r="AMZ6" s="1"/>
      <c r="ANA6" s="1"/>
      <c r="ANB6" s="1"/>
      <c r="ANC6" s="1"/>
      <c r="AND6" s="1"/>
      <c r="ANE6" s="1"/>
      <c r="ANF6" s="1"/>
      <c r="ANG6" s="1"/>
      <c r="ANH6" s="1"/>
      <c r="ANI6" s="1"/>
      <c r="ANJ6" s="1"/>
      <c r="ANK6" s="1"/>
      <c r="ANL6" s="1"/>
      <c r="ANM6" s="1"/>
      <c r="ANN6" s="1"/>
      <c r="ANO6" s="1"/>
      <c r="ANP6" s="1"/>
      <c r="ANQ6" s="1"/>
      <c r="ANR6" s="1"/>
      <c r="ANS6" s="1"/>
      <c r="ANT6" s="1"/>
      <c r="ANU6" s="1"/>
      <c r="ANV6" s="1"/>
      <c r="ANW6" s="1"/>
      <c r="ANX6" s="1"/>
      <c r="ANY6" s="1"/>
      <c r="ANZ6" s="1"/>
      <c r="AOA6" s="1"/>
      <c r="AOB6" s="1"/>
      <c r="AOC6" s="1"/>
      <c r="AOD6" s="1"/>
      <c r="AOE6" s="1"/>
      <c r="AOF6" s="1"/>
      <c r="AOG6" s="1"/>
      <c r="AOH6" s="1"/>
      <c r="AOI6" s="1"/>
      <c r="AOJ6" s="1"/>
      <c r="AOK6" s="1"/>
      <c r="AOL6" s="1"/>
      <c r="AOM6" s="1"/>
      <c r="AON6" s="1"/>
      <c r="AOO6" s="1"/>
      <c r="AOP6" s="1"/>
      <c r="AOQ6" s="1"/>
      <c r="AOR6" s="1"/>
      <c r="AOS6" s="1"/>
      <c r="AOT6" s="1"/>
      <c r="AOU6" s="1"/>
      <c r="AOV6" s="1"/>
      <c r="AOW6" s="1"/>
      <c r="AOX6" s="1"/>
      <c r="AOY6" s="1"/>
      <c r="AOZ6" s="1"/>
      <c r="APA6" s="1"/>
      <c r="APB6" s="1"/>
      <c r="APC6" s="1"/>
      <c r="APD6" s="1"/>
      <c r="APE6" s="1"/>
      <c r="APF6" s="1"/>
      <c r="APG6" s="1"/>
      <c r="APH6" s="1"/>
      <c r="API6" s="1"/>
      <c r="APJ6" s="1"/>
      <c r="APK6" s="1"/>
      <c r="APL6" s="1"/>
      <c r="APM6" s="1"/>
      <c r="APN6" s="1"/>
      <c r="APO6" s="1"/>
      <c r="APP6" s="1"/>
      <c r="APQ6" s="1"/>
      <c r="APR6" s="1"/>
      <c r="APS6" s="1"/>
      <c r="APT6" s="1"/>
      <c r="APU6" s="1"/>
      <c r="APV6" s="1"/>
      <c r="APW6" s="1"/>
      <c r="APX6" s="1"/>
      <c r="APY6" s="1"/>
      <c r="APZ6" s="1"/>
      <c r="AQA6" s="1"/>
      <c r="AQB6" s="1"/>
      <c r="AQC6" s="1"/>
      <c r="AQD6" s="1"/>
      <c r="AQE6" s="1"/>
      <c r="AQF6" s="1"/>
      <c r="AQG6" s="1"/>
      <c r="AQH6" s="1"/>
      <c r="AQI6" s="1"/>
      <c r="AQJ6" s="1"/>
      <c r="AQK6" s="1"/>
      <c r="AQL6" s="1"/>
      <c r="AQM6" s="1"/>
      <c r="AQN6" s="1"/>
      <c r="AQO6" s="1"/>
      <c r="AQP6" s="1"/>
      <c r="AQQ6" s="1"/>
      <c r="AQR6" s="1"/>
      <c r="AQS6" s="1"/>
      <c r="AQT6" s="1"/>
      <c r="AQU6" s="1"/>
      <c r="AQV6" s="1"/>
      <c r="AQW6" s="1"/>
      <c r="AQX6" s="1"/>
      <c r="AQY6" s="1"/>
      <c r="AQZ6" s="1"/>
      <c r="ARA6" s="1"/>
      <c r="ARB6" s="1"/>
      <c r="ARC6" s="1"/>
      <c r="ARD6" s="1"/>
      <c r="ARE6" s="1"/>
      <c r="ARF6" s="1"/>
      <c r="ARG6" s="1"/>
      <c r="ARH6" s="1"/>
      <c r="ARI6" s="1"/>
      <c r="ARJ6" s="1"/>
      <c r="ARK6" s="1"/>
      <c r="ARL6" s="1"/>
      <c r="ARM6" s="1"/>
      <c r="ARN6" s="1"/>
      <c r="ARO6" s="1"/>
      <c r="ARP6" s="1"/>
      <c r="ARQ6" s="1"/>
      <c r="ARR6" s="1"/>
      <c r="ARS6" s="1"/>
      <c r="ART6" s="1"/>
      <c r="ARU6" s="1"/>
      <c r="ARV6" s="1"/>
      <c r="ARW6" s="1"/>
      <c r="ARX6" s="1"/>
      <c r="ARY6" s="1"/>
      <c r="ARZ6" s="1"/>
      <c r="ASA6" s="1"/>
      <c r="ASB6" s="1"/>
      <c r="ASC6" s="1"/>
      <c r="ASD6" s="1"/>
      <c r="ASE6" s="1"/>
      <c r="ASF6" s="1"/>
      <c r="ASG6" s="1"/>
      <c r="ASH6" s="1"/>
      <c r="ASI6" s="1"/>
      <c r="ASJ6" s="1"/>
      <c r="ASK6" s="1"/>
      <c r="ASL6" s="1"/>
      <c r="ASM6" s="1"/>
      <c r="ASN6" s="1"/>
      <c r="ASO6" s="1"/>
      <c r="ASP6" s="1"/>
      <c r="ASQ6" s="1"/>
      <c r="ASR6" s="1"/>
      <c r="ASS6" s="1"/>
      <c r="AST6" s="1">
        <v>111882440</v>
      </c>
      <c r="ASU6" s="1" t="s">
        <v>1957</v>
      </c>
      <c r="ASV6" s="1"/>
      <c r="ASW6" s="1">
        <v>20</v>
      </c>
    </row>
    <row r="7" spans="1:1193" x14ac:dyDescent="0.35">
      <c r="A7" s="1" t="s">
        <v>1958</v>
      </c>
      <c r="B7" s="1" t="s">
        <v>1959</v>
      </c>
      <c r="C7" s="1" t="s">
        <v>1960</v>
      </c>
      <c r="D7" s="1" t="s">
        <v>1961</v>
      </c>
      <c r="E7" s="1" t="s">
        <v>1899</v>
      </c>
      <c r="F7" s="1" t="s">
        <v>1961</v>
      </c>
      <c r="G7" s="1"/>
      <c r="H7" s="1" t="s">
        <v>1193</v>
      </c>
      <c r="I7" s="1" t="s">
        <v>1900</v>
      </c>
      <c r="J7" s="1" t="s">
        <v>1900</v>
      </c>
      <c r="K7" s="1"/>
      <c r="L7" s="1" t="s">
        <v>1962</v>
      </c>
      <c r="M7" s="1" t="s">
        <v>1196</v>
      </c>
      <c r="N7" s="2">
        <v>1</v>
      </c>
      <c r="O7" s="2">
        <v>0</v>
      </c>
      <c r="P7" s="2">
        <v>0</v>
      </c>
      <c r="Q7" s="2">
        <v>0</v>
      </c>
      <c r="R7" s="2">
        <v>0</v>
      </c>
      <c r="S7" s="1"/>
      <c r="T7" s="1"/>
      <c r="U7" s="6" t="s">
        <v>1438</v>
      </c>
      <c r="V7" s="1"/>
      <c r="W7" s="6" t="s">
        <v>1372</v>
      </c>
      <c r="X7" s="1" t="s">
        <v>1963</v>
      </c>
      <c r="Y7" s="2">
        <v>1</v>
      </c>
      <c r="Z7" s="2">
        <v>1</v>
      </c>
      <c r="AA7" s="2">
        <v>0</v>
      </c>
      <c r="AB7" s="2">
        <v>0</v>
      </c>
      <c r="AC7" s="2">
        <v>0</v>
      </c>
      <c r="AD7" s="2">
        <v>0</v>
      </c>
      <c r="AE7" s="2">
        <v>0</v>
      </c>
      <c r="AF7" s="2">
        <v>0</v>
      </c>
      <c r="AG7" s="2">
        <v>0</v>
      </c>
      <c r="AH7" s="1"/>
      <c r="AI7" s="1" t="s">
        <v>1199</v>
      </c>
      <c r="AJ7" s="4">
        <v>12</v>
      </c>
      <c r="AK7" s="1" t="s">
        <v>1221</v>
      </c>
      <c r="AL7" s="1" t="s">
        <v>1221</v>
      </c>
      <c r="AM7" s="1"/>
      <c r="AN7" s="1" t="s">
        <v>1200</v>
      </c>
      <c r="AO7" s="1" t="s">
        <v>1216</v>
      </c>
      <c r="AP7" s="1"/>
      <c r="AQ7" s="1"/>
      <c r="AR7" s="1"/>
      <c r="AS7" s="1"/>
      <c r="AT7" s="1"/>
      <c r="AU7" s="1"/>
      <c r="AV7" s="1"/>
      <c r="AW7" s="1"/>
      <c r="AX7" s="1"/>
      <c r="AY7" s="1"/>
      <c r="AZ7" s="1" t="s">
        <v>1964</v>
      </c>
      <c r="BA7" s="2">
        <v>0</v>
      </c>
      <c r="BB7" s="2">
        <v>0</v>
      </c>
      <c r="BC7" s="2">
        <v>0</v>
      </c>
      <c r="BD7" s="2">
        <v>0</v>
      </c>
      <c r="BE7" s="2">
        <v>1</v>
      </c>
      <c r="BF7" s="2">
        <v>0</v>
      </c>
      <c r="BG7" s="2">
        <v>0</v>
      </c>
      <c r="BH7" s="1"/>
      <c r="BI7" s="1" t="s">
        <v>1467</v>
      </c>
      <c r="BJ7" s="2">
        <v>0</v>
      </c>
      <c r="BK7" s="2">
        <v>0</v>
      </c>
      <c r="BL7" s="2">
        <v>0</v>
      </c>
      <c r="BM7" s="2">
        <v>0</v>
      </c>
      <c r="BN7" s="2">
        <v>1</v>
      </c>
      <c r="BO7" s="2">
        <v>0</v>
      </c>
      <c r="BP7" s="2">
        <v>0</v>
      </c>
      <c r="BQ7" s="2">
        <v>0</v>
      </c>
      <c r="BR7" s="2">
        <v>0</v>
      </c>
      <c r="BS7" s="1"/>
      <c r="BT7" s="1" t="s">
        <v>1199</v>
      </c>
      <c r="BU7" s="1"/>
      <c r="BV7" s="1"/>
      <c r="BW7" s="4"/>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t="s">
        <v>1965</v>
      </c>
      <c r="DL7" s="2">
        <v>1</v>
      </c>
      <c r="DM7" s="2">
        <v>1</v>
      </c>
      <c r="DN7" s="2">
        <v>0</v>
      </c>
      <c r="DO7" s="2">
        <v>0</v>
      </c>
      <c r="DP7" s="2">
        <v>0</v>
      </c>
      <c r="DQ7" s="1"/>
      <c r="DR7" s="1" t="s">
        <v>1264</v>
      </c>
      <c r="DS7" s="2">
        <v>1</v>
      </c>
      <c r="DT7" s="2">
        <v>1</v>
      </c>
      <c r="DU7" s="2">
        <v>0</v>
      </c>
      <c r="DV7" s="2">
        <v>0</v>
      </c>
      <c r="DW7" s="2">
        <v>0</v>
      </c>
      <c r="DX7" s="2">
        <v>0</v>
      </c>
      <c r="DY7" s="2">
        <v>0</v>
      </c>
      <c r="DZ7" s="2">
        <v>0</v>
      </c>
      <c r="EA7" s="2">
        <v>0</v>
      </c>
      <c r="EB7" s="2">
        <v>0</v>
      </c>
      <c r="EC7" s="2">
        <v>0</v>
      </c>
      <c r="ED7" s="2">
        <v>0</v>
      </c>
      <c r="EE7" s="1"/>
      <c r="EF7" s="1" t="s">
        <v>1966</v>
      </c>
      <c r="EG7" s="2">
        <v>1</v>
      </c>
      <c r="EH7" s="2">
        <v>0</v>
      </c>
      <c r="EI7" s="2">
        <v>0</v>
      </c>
      <c r="EJ7" s="2">
        <v>0</v>
      </c>
      <c r="EK7" s="2">
        <v>0</v>
      </c>
      <c r="EL7" s="2">
        <v>0</v>
      </c>
      <c r="EM7" s="2">
        <v>1</v>
      </c>
      <c r="EN7" s="2">
        <v>0</v>
      </c>
      <c r="EO7" s="2">
        <v>0</v>
      </c>
      <c r="EP7" s="2">
        <v>0</v>
      </c>
      <c r="EQ7" s="2">
        <v>0</v>
      </c>
      <c r="ER7" s="2">
        <v>0</v>
      </c>
      <c r="ES7" s="1"/>
      <c r="ET7" s="1" t="s">
        <v>1199</v>
      </c>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t="s">
        <v>1967</v>
      </c>
      <c r="GB7" s="2">
        <v>1</v>
      </c>
      <c r="GC7" s="2">
        <v>1</v>
      </c>
      <c r="GD7" s="2">
        <v>0</v>
      </c>
      <c r="GE7" s="2">
        <v>0</v>
      </c>
      <c r="GF7" s="2">
        <v>0</v>
      </c>
      <c r="GG7" s="2">
        <v>0</v>
      </c>
      <c r="GH7" s="2">
        <v>0</v>
      </c>
      <c r="GI7" s="2">
        <v>0</v>
      </c>
      <c r="GJ7" s="2">
        <v>0</v>
      </c>
      <c r="GK7" s="2">
        <v>0</v>
      </c>
      <c r="GL7" s="2">
        <v>0</v>
      </c>
      <c r="GM7" s="2">
        <v>0</v>
      </c>
      <c r="GN7" s="2">
        <v>0</v>
      </c>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3"/>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c r="AML7" s="1"/>
      <c r="AMM7" s="1"/>
      <c r="AMN7" s="1"/>
      <c r="AMO7" s="1"/>
      <c r="AMP7" s="1"/>
      <c r="AMQ7" s="1"/>
      <c r="AMR7" s="1"/>
      <c r="AMS7" s="1"/>
      <c r="AMT7" s="1"/>
      <c r="AMU7" s="1"/>
      <c r="AMV7" s="1"/>
      <c r="AMW7" s="1"/>
      <c r="AMX7" s="1"/>
      <c r="AMY7" s="1"/>
      <c r="AMZ7" s="1"/>
      <c r="ANA7" s="1"/>
      <c r="ANB7" s="1"/>
      <c r="ANC7" s="1"/>
      <c r="AND7" s="1"/>
      <c r="ANE7" s="1"/>
      <c r="ANF7" s="1"/>
      <c r="ANG7" s="1"/>
      <c r="ANH7" s="1"/>
      <c r="ANI7" s="1"/>
      <c r="ANJ7" s="1"/>
      <c r="ANK7" s="1"/>
      <c r="ANL7" s="1"/>
      <c r="ANM7" s="1"/>
      <c r="ANN7" s="1"/>
      <c r="ANO7" s="1"/>
      <c r="ANP7" s="1"/>
      <c r="ANQ7" s="1"/>
      <c r="ANR7" s="1"/>
      <c r="ANS7" s="1"/>
      <c r="ANT7" s="1"/>
      <c r="ANU7" s="1"/>
      <c r="ANV7" s="1"/>
      <c r="ANW7" s="1"/>
      <c r="ANX7" s="1"/>
      <c r="ANY7" s="1"/>
      <c r="ANZ7" s="1"/>
      <c r="AOA7" s="1"/>
      <c r="AOB7" s="1"/>
      <c r="AOC7" s="1"/>
      <c r="AOD7" s="1"/>
      <c r="AOE7" s="1"/>
      <c r="AOF7" s="1"/>
      <c r="AOG7" s="1"/>
      <c r="AOH7" s="1"/>
      <c r="AOI7" s="1"/>
      <c r="AOJ7" s="1"/>
      <c r="AOK7" s="1"/>
      <c r="AOL7" s="1"/>
      <c r="AOM7" s="1"/>
      <c r="AON7" s="1"/>
      <c r="AOO7" s="1"/>
      <c r="AOP7" s="1"/>
      <c r="AOQ7" s="1"/>
      <c r="AOR7" s="1"/>
      <c r="AOS7" s="1"/>
      <c r="AOT7" s="1"/>
      <c r="AOU7" s="1"/>
      <c r="AOV7" s="1"/>
      <c r="AOW7" s="1"/>
      <c r="AOX7" s="1"/>
      <c r="AOY7" s="1"/>
      <c r="AOZ7" s="1"/>
      <c r="APA7" s="1"/>
      <c r="APB7" s="1"/>
      <c r="APC7" s="1"/>
      <c r="APD7" s="1"/>
      <c r="APE7" s="1"/>
      <c r="APF7" s="1"/>
      <c r="APG7" s="1"/>
      <c r="APH7" s="1"/>
      <c r="API7" s="1"/>
      <c r="APJ7" s="1"/>
      <c r="APK7" s="1"/>
      <c r="APL7" s="1"/>
      <c r="APM7" s="1"/>
      <c r="APN7" s="1"/>
      <c r="APO7" s="1"/>
      <c r="APP7" s="1"/>
      <c r="APQ7" s="1"/>
      <c r="APR7" s="1"/>
      <c r="APS7" s="1"/>
      <c r="APT7" s="1"/>
      <c r="APU7" s="1"/>
      <c r="APV7" s="1"/>
      <c r="APW7" s="1"/>
      <c r="APX7" s="1"/>
      <c r="APY7" s="1"/>
      <c r="APZ7" s="1"/>
      <c r="AQA7" s="1"/>
      <c r="AQB7" s="1"/>
      <c r="AQC7" s="1"/>
      <c r="AQD7" s="1"/>
      <c r="AQE7" s="1"/>
      <c r="AQF7" s="1"/>
      <c r="AQG7" s="1"/>
      <c r="AQH7" s="1"/>
      <c r="AQI7" s="1"/>
      <c r="AQJ7" s="1"/>
      <c r="AQK7" s="1"/>
      <c r="AQL7" s="1"/>
      <c r="AQM7" s="1"/>
      <c r="AQN7" s="1"/>
      <c r="AQO7" s="1"/>
      <c r="AQP7" s="1"/>
      <c r="AQQ7" s="1"/>
      <c r="AQR7" s="1"/>
      <c r="AQS7" s="1"/>
      <c r="AQT7" s="1"/>
      <c r="AQU7" s="1"/>
      <c r="AQV7" s="1"/>
      <c r="AQW7" s="1"/>
      <c r="AQX7" s="1"/>
      <c r="AQY7" s="1"/>
      <c r="AQZ7" s="1"/>
      <c r="ARA7" s="1"/>
      <c r="ARB7" s="1"/>
      <c r="ARC7" s="1"/>
      <c r="ARD7" s="1"/>
      <c r="ARE7" s="1"/>
      <c r="ARF7" s="1"/>
      <c r="ARG7" s="1"/>
      <c r="ARH7" s="1"/>
      <c r="ARI7" s="1"/>
      <c r="ARJ7" s="1"/>
      <c r="ARK7" s="1"/>
      <c r="ARL7" s="1"/>
      <c r="ARM7" s="1"/>
      <c r="ARN7" s="1"/>
      <c r="ARO7" s="1"/>
      <c r="ARP7" s="1"/>
      <c r="ARQ7" s="1"/>
      <c r="ARR7" s="1"/>
      <c r="ARS7" s="1"/>
      <c r="ART7" s="1"/>
      <c r="ARU7" s="1"/>
      <c r="ARV7" s="1"/>
      <c r="ARW7" s="1"/>
      <c r="ARX7" s="1"/>
      <c r="ARY7" s="1"/>
      <c r="ARZ7" s="1"/>
      <c r="ASA7" s="1"/>
      <c r="ASB7" s="1"/>
      <c r="ASC7" s="1"/>
      <c r="ASD7" s="1"/>
      <c r="ASE7" s="1"/>
      <c r="ASF7" s="1"/>
      <c r="ASG7" s="1"/>
      <c r="ASH7" s="1"/>
      <c r="ASI7" s="1"/>
      <c r="ASJ7" s="1"/>
      <c r="ASK7" s="1"/>
      <c r="ASL7" s="1"/>
      <c r="ASM7" s="1"/>
      <c r="ASN7" s="1"/>
      <c r="ASO7" s="1"/>
      <c r="ASP7" s="1"/>
      <c r="ASQ7" s="1"/>
      <c r="ASR7" s="1"/>
      <c r="ASS7" s="1"/>
      <c r="AST7" s="1">
        <v>111882504</v>
      </c>
      <c r="ASU7" s="1" t="s">
        <v>1968</v>
      </c>
      <c r="ASV7" s="1"/>
      <c r="ASW7" s="1">
        <v>21</v>
      </c>
    </row>
    <row r="8" spans="1:1193" x14ac:dyDescent="0.35">
      <c r="A8" s="1" t="s">
        <v>1969</v>
      </c>
      <c r="B8" s="1" t="s">
        <v>1970</v>
      </c>
      <c r="C8" s="1" t="s">
        <v>1971</v>
      </c>
      <c r="D8" s="1" t="s">
        <v>1961</v>
      </c>
      <c r="E8" s="1" t="s">
        <v>1899</v>
      </c>
      <c r="F8" s="1" t="s">
        <v>1961</v>
      </c>
      <c r="G8" s="1"/>
      <c r="H8" s="1" t="s">
        <v>1193</v>
      </c>
      <c r="I8" s="1" t="s">
        <v>1900</v>
      </c>
      <c r="J8" s="1" t="s">
        <v>1900</v>
      </c>
      <c r="K8" s="1"/>
      <c r="L8" s="1" t="s">
        <v>1392</v>
      </c>
      <c r="M8" s="1" t="s">
        <v>1196</v>
      </c>
      <c r="N8" s="2">
        <v>1</v>
      </c>
      <c r="O8" s="2">
        <v>0</v>
      </c>
      <c r="P8" s="2">
        <v>0</v>
      </c>
      <c r="Q8" s="2">
        <v>0</v>
      </c>
      <c r="R8" s="2">
        <v>0</v>
      </c>
      <c r="S8" s="1"/>
      <c r="T8" s="1"/>
      <c r="U8" s="6" t="s">
        <v>1972</v>
      </c>
      <c r="V8" s="1"/>
      <c r="W8" s="6" t="s">
        <v>1358</v>
      </c>
      <c r="X8" s="1" t="s">
        <v>1973</v>
      </c>
      <c r="Y8" s="2">
        <v>0</v>
      </c>
      <c r="Z8" s="2">
        <v>0</v>
      </c>
      <c r="AA8" s="2">
        <v>0</v>
      </c>
      <c r="AB8" s="2">
        <v>0</v>
      </c>
      <c r="AC8" s="2">
        <v>0</v>
      </c>
      <c r="AD8" s="2">
        <v>1</v>
      </c>
      <c r="AE8" s="2">
        <v>0</v>
      </c>
      <c r="AF8" s="2">
        <v>0</v>
      </c>
      <c r="AG8" s="2">
        <v>0</v>
      </c>
      <c r="AH8" s="1"/>
      <c r="AI8" s="1" t="s">
        <v>1199</v>
      </c>
      <c r="AJ8" s="4">
        <v>35</v>
      </c>
      <c r="AK8" s="1" t="s">
        <v>1200</v>
      </c>
      <c r="AL8" s="1" t="s">
        <v>1201</v>
      </c>
      <c r="AM8" s="1"/>
      <c r="AN8" s="1" t="s">
        <v>1200</v>
      </c>
      <c r="AO8" s="1" t="s">
        <v>1202</v>
      </c>
      <c r="AP8" s="1" t="s">
        <v>1517</v>
      </c>
      <c r="AQ8" s="2">
        <v>0</v>
      </c>
      <c r="AR8" s="2">
        <v>0</v>
      </c>
      <c r="AS8" s="2">
        <v>1</v>
      </c>
      <c r="AT8" s="2">
        <v>0</v>
      </c>
      <c r="AU8" s="2">
        <v>0</v>
      </c>
      <c r="AV8" s="2">
        <v>0</v>
      </c>
      <c r="AW8" s="2">
        <v>0</v>
      </c>
      <c r="AX8" s="2">
        <v>0</v>
      </c>
      <c r="AY8" s="1"/>
      <c r="AZ8" s="1"/>
      <c r="BA8" s="1"/>
      <c r="BB8" s="1"/>
      <c r="BC8" s="1"/>
      <c r="BD8" s="1"/>
      <c r="BE8" s="1"/>
      <c r="BF8" s="1"/>
      <c r="BG8" s="1"/>
      <c r="BH8" s="1"/>
      <c r="BI8" s="1" t="s">
        <v>1467</v>
      </c>
      <c r="BJ8" s="2">
        <v>0</v>
      </c>
      <c r="BK8" s="2">
        <v>0</v>
      </c>
      <c r="BL8" s="2">
        <v>0</v>
      </c>
      <c r="BM8" s="2">
        <v>0</v>
      </c>
      <c r="BN8" s="2">
        <v>1</v>
      </c>
      <c r="BO8" s="2">
        <v>0</v>
      </c>
      <c r="BP8" s="2">
        <v>0</v>
      </c>
      <c r="BQ8" s="2">
        <v>0</v>
      </c>
      <c r="BR8" s="2">
        <v>0</v>
      </c>
      <c r="BS8" s="1"/>
      <c r="BT8" s="1" t="s">
        <v>1199</v>
      </c>
      <c r="BU8" s="1"/>
      <c r="BV8" s="1"/>
      <c r="BW8" s="4"/>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t="s">
        <v>1263</v>
      </c>
      <c r="DL8" s="2">
        <v>0</v>
      </c>
      <c r="DM8" s="2">
        <v>1</v>
      </c>
      <c r="DN8" s="2">
        <v>0</v>
      </c>
      <c r="DO8" s="2">
        <v>0</v>
      </c>
      <c r="DP8" s="2">
        <v>0</v>
      </c>
      <c r="DQ8" s="1"/>
      <c r="DR8" s="1" t="s">
        <v>1974</v>
      </c>
      <c r="DS8" s="2">
        <v>1</v>
      </c>
      <c r="DT8" s="2">
        <v>0</v>
      </c>
      <c r="DU8" s="2">
        <v>0</v>
      </c>
      <c r="DV8" s="2">
        <v>0</v>
      </c>
      <c r="DW8" s="2">
        <v>0</v>
      </c>
      <c r="DX8" s="2">
        <v>0</v>
      </c>
      <c r="DY8" s="2">
        <v>0</v>
      </c>
      <c r="DZ8" s="2">
        <v>0</v>
      </c>
      <c r="EA8" s="2">
        <v>0</v>
      </c>
      <c r="EB8" s="2">
        <v>0</v>
      </c>
      <c r="EC8" s="2">
        <v>0</v>
      </c>
      <c r="ED8" s="2">
        <v>0</v>
      </c>
      <c r="EE8" s="1"/>
      <c r="EF8" s="1" t="s">
        <v>1975</v>
      </c>
      <c r="EG8" s="2">
        <v>0</v>
      </c>
      <c r="EH8" s="2">
        <v>0</v>
      </c>
      <c r="EI8" s="2">
        <v>0</v>
      </c>
      <c r="EJ8" s="2">
        <v>0</v>
      </c>
      <c r="EK8" s="2">
        <v>0</v>
      </c>
      <c r="EL8" s="2">
        <v>0</v>
      </c>
      <c r="EM8" s="2">
        <v>1</v>
      </c>
      <c r="EN8" s="2">
        <v>0</v>
      </c>
      <c r="EO8" s="2">
        <v>0</v>
      </c>
      <c r="EP8" s="2">
        <v>0</v>
      </c>
      <c r="EQ8" s="2">
        <v>0</v>
      </c>
      <c r="ER8" s="2">
        <v>0</v>
      </c>
      <c r="ES8" s="1"/>
      <c r="ET8" s="1" t="s">
        <v>1199</v>
      </c>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t="s">
        <v>1893</v>
      </c>
      <c r="GB8" s="2">
        <v>1</v>
      </c>
      <c r="GC8" s="2">
        <v>0</v>
      </c>
      <c r="GD8" s="2">
        <v>0</v>
      </c>
      <c r="GE8" s="2">
        <v>0</v>
      </c>
      <c r="GF8" s="2">
        <v>0</v>
      </c>
      <c r="GG8" s="2">
        <v>0</v>
      </c>
      <c r="GH8" s="2">
        <v>0</v>
      </c>
      <c r="GI8" s="2">
        <v>0</v>
      </c>
      <c r="GJ8" s="2">
        <v>0</v>
      </c>
      <c r="GK8" s="2">
        <v>0</v>
      </c>
      <c r="GL8" s="2">
        <v>0</v>
      </c>
      <c r="GM8" s="2">
        <v>0</v>
      </c>
      <c r="GN8" s="2">
        <v>0</v>
      </c>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3"/>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c r="AML8" s="1"/>
      <c r="AMM8" s="1"/>
      <c r="AMN8" s="1"/>
      <c r="AMO8" s="1"/>
      <c r="AMP8" s="1"/>
      <c r="AMQ8" s="1"/>
      <c r="AMR8" s="1"/>
      <c r="AMS8" s="1"/>
      <c r="AMT8" s="1"/>
      <c r="AMU8" s="1"/>
      <c r="AMV8" s="1"/>
      <c r="AMW8" s="1"/>
      <c r="AMX8" s="1"/>
      <c r="AMY8" s="1"/>
      <c r="AMZ8" s="1"/>
      <c r="ANA8" s="1"/>
      <c r="ANB8" s="1"/>
      <c r="ANC8" s="1"/>
      <c r="AND8" s="1"/>
      <c r="ANE8" s="1"/>
      <c r="ANF8" s="1"/>
      <c r="ANG8" s="1"/>
      <c r="ANH8" s="1"/>
      <c r="ANI8" s="1"/>
      <c r="ANJ8" s="1"/>
      <c r="ANK8" s="1"/>
      <c r="ANL8" s="1"/>
      <c r="ANM8" s="1"/>
      <c r="ANN8" s="1"/>
      <c r="ANO8" s="1"/>
      <c r="ANP8" s="1"/>
      <c r="ANQ8" s="1"/>
      <c r="ANR8" s="1"/>
      <c r="ANS8" s="1"/>
      <c r="ANT8" s="1"/>
      <c r="ANU8" s="1"/>
      <c r="ANV8" s="1"/>
      <c r="ANW8" s="1"/>
      <c r="ANX8" s="1"/>
      <c r="ANY8" s="1"/>
      <c r="ANZ8" s="1"/>
      <c r="AOA8" s="1"/>
      <c r="AOB8" s="1"/>
      <c r="AOC8" s="1"/>
      <c r="AOD8" s="1"/>
      <c r="AOE8" s="1"/>
      <c r="AOF8" s="1"/>
      <c r="AOG8" s="1"/>
      <c r="AOH8" s="1"/>
      <c r="AOI8" s="1"/>
      <c r="AOJ8" s="1"/>
      <c r="AOK8" s="1"/>
      <c r="AOL8" s="1"/>
      <c r="AOM8" s="1"/>
      <c r="AON8" s="1"/>
      <c r="AOO8" s="1"/>
      <c r="AOP8" s="1"/>
      <c r="AOQ8" s="1"/>
      <c r="AOR8" s="1"/>
      <c r="AOS8" s="1"/>
      <c r="AOT8" s="1"/>
      <c r="AOU8" s="1"/>
      <c r="AOV8" s="1"/>
      <c r="AOW8" s="1"/>
      <c r="AOX8" s="1"/>
      <c r="AOY8" s="1"/>
      <c r="AOZ8" s="1"/>
      <c r="APA8" s="1"/>
      <c r="APB8" s="1"/>
      <c r="APC8" s="1"/>
      <c r="APD8" s="1"/>
      <c r="APE8" s="1"/>
      <c r="APF8" s="1"/>
      <c r="APG8" s="1"/>
      <c r="APH8" s="1"/>
      <c r="API8" s="1"/>
      <c r="APJ8" s="1"/>
      <c r="APK8" s="1"/>
      <c r="APL8" s="1"/>
      <c r="APM8" s="1"/>
      <c r="APN8" s="1"/>
      <c r="APO8" s="1"/>
      <c r="APP8" s="1"/>
      <c r="APQ8" s="1"/>
      <c r="APR8" s="1"/>
      <c r="APS8" s="1"/>
      <c r="APT8" s="1"/>
      <c r="APU8" s="1"/>
      <c r="APV8" s="1"/>
      <c r="APW8" s="1"/>
      <c r="APX8" s="1"/>
      <c r="APY8" s="1"/>
      <c r="APZ8" s="1"/>
      <c r="AQA8" s="1"/>
      <c r="AQB8" s="1"/>
      <c r="AQC8" s="1"/>
      <c r="AQD8" s="1"/>
      <c r="AQE8" s="1"/>
      <c r="AQF8" s="1"/>
      <c r="AQG8" s="1"/>
      <c r="AQH8" s="1"/>
      <c r="AQI8" s="1"/>
      <c r="AQJ8" s="1"/>
      <c r="AQK8" s="1"/>
      <c r="AQL8" s="1"/>
      <c r="AQM8" s="1"/>
      <c r="AQN8" s="1"/>
      <c r="AQO8" s="1"/>
      <c r="AQP8" s="1"/>
      <c r="AQQ8" s="1"/>
      <c r="AQR8" s="1"/>
      <c r="AQS8" s="1"/>
      <c r="AQT8" s="1"/>
      <c r="AQU8" s="1"/>
      <c r="AQV8" s="1"/>
      <c r="AQW8" s="1"/>
      <c r="AQX8" s="1"/>
      <c r="AQY8" s="1"/>
      <c r="AQZ8" s="1"/>
      <c r="ARA8" s="1"/>
      <c r="ARB8" s="1"/>
      <c r="ARC8" s="1"/>
      <c r="ARD8" s="1"/>
      <c r="ARE8" s="1"/>
      <c r="ARF8" s="1"/>
      <c r="ARG8" s="1"/>
      <c r="ARH8" s="1"/>
      <c r="ARI8" s="1"/>
      <c r="ARJ8" s="1"/>
      <c r="ARK8" s="1"/>
      <c r="ARL8" s="1"/>
      <c r="ARM8" s="1"/>
      <c r="ARN8" s="1"/>
      <c r="ARO8" s="1"/>
      <c r="ARP8" s="1"/>
      <c r="ARQ8" s="1"/>
      <c r="ARR8" s="1"/>
      <c r="ARS8" s="1"/>
      <c r="ART8" s="1"/>
      <c r="ARU8" s="1"/>
      <c r="ARV8" s="1"/>
      <c r="ARW8" s="1"/>
      <c r="ARX8" s="1"/>
      <c r="ARY8" s="1"/>
      <c r="ARZ8" s="1"/>
      <c r="ASA8" s="1"/>
      <c r="ASB8" s="1"/>
      <c r="ASC8" s="1"/>
      <c r="ASD8" s="1"/>
      <c r="ASE8" s="1"/>
      <c r="ASF8" s="1"/>
      <c r="ASG8" s="1"/>
      <c r="ASH8" s="1"/>
      <c r="ASI8" s="1"/>
      <c r="ASJ8" s="1"/>
      <c r="ASK8" s="1"/>
      <c r="ASL8" s="1"/>
      <c r="ASM8" s="1"/>
      <c r="ASN8" s="1"/>
      <c r="ASO8" s="1"/>
      <c r="ASP8" s="1"/>
      <c r="ASQ8" s="1"/>
      <c r="ASR8" s="1"/>
      <c r="ASS8" s="1"/>
      <c r="AST8" s="1">
        <v>111882573</v>
      </c>
      <c r="ASU8" s="1" t="s">
        <v>1976</v>
      </c>
      <c r="ASV8" s="1"/>
      <c r="ASW8" s="1">
        <v>22</v>
      </c>
    </row>
    <row r="9" spans="1:1193" x14ac:dyDescent="0.35">
      <c r="A9" s="1" t="s">
        <v>1977</v>
      </c>
      <c r="B9" s="1" t="s">
        <v>1978</v>
      </c>
      <c r="C9" s="1" t="s">
        <v>1979</v>
      </c>
      <c r="D9" s="1" t="s">
        <v>1898</v>
      </c>
      <c r="E9" s="1" t="s">
        <v>1980</v>
      </c>
      <c r="F9" s="1" t="s">
        <v>1898</v>
      </c>
      <c r="G9" s="1"/>
      <c r="H9" s="1" t="s">
        <v>1193</v>
      </c>
      <c r="I9" s="1" t="s">
        <v>1900</v>
      </c>
      <c r="J9" s="1" t="s">
        <v>1900</v>
      </c>
      <c r="K9" s="1"/>
      <c r="L9" s="1" t="s">
        <v>1981</v>
      </c>
      <c r="M9" s="1" t="s">
        <v>1213</v>
      </c>
      <c r="N9" s="2">
        <v>0</v>
      </c>
      <c r="O9" s="2">
        <v>0</v>
      </c>
      <c r="P9" s="2">
        <v>0</v>
      </c>
      <c r="Q9" s="2">
        <v>0</v>
      </c>
      <c r="R9" s="2">
        <v>1</v>
      </c>
      <c r="S9" s="1"/>
      <c r="T9" s="1"/>
      <c r="U9" s="1"/>
      <c r="V9" s="1"/>
      <c r="W9" s="6"/>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3"/>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t="s">
        <v>1982</v>
      </c>
      <c r="AIP9" s="2">
        <v>1</v>
      </c>
      <c r="AIQ9" s="2">
        <v>0</v>
      </c>
      <c r="AIR9" s="2">
        <v>0</v>
      </c>
      <c r="AIS9" s="2">
        <v>1</v>
      </c>
      <c r="AIT9" s="2">
        <v>1</v>
      </c>
      <c r="AIU9" s="2">
        <v>0</v>
      </c>
      <c r="AIV9" s="2">
        <v>1</v>
      </c>
      <c r="AIW9" s="2">
        <v>0</v>
      </c>
      <c r="AIX9" s="1"/>
      <c r="AIY9" s="1" t="s">
        <v>1200</v>
      </c>
      <c r="AIZ9" s="1"/>
      <c r="AJA9" s="1"/>
      <c r="AJB9" s="1"/>
      <c r="AJC9" s="1"/>
      <c r="AJD9" s="1"/>
      <c r="AJE9" s="1"/>
      <c r="AJF9" s="1"/>
      <c r="AJG9" s="1"/>
      <c r="AJH9" s="1"/>
      <c r="AJI9" s="1" t="s">
        <v>1244</v>
      </c>
      <c r="AJJ9" s="2">
        <v>1</v>
      </c>
      <c r="AJK9" s="2">
        <v>1</v>
      </c>
      <c r="AJL9" s="2">
        <v>1</v>
      </c>
      <c r="AJM9" s="2">
        <v>1</v>
      </c>
      <c r="AJN9" s="2">
        <v>1</v>
      </c>
      <c r="AJO9" s="2">
        <v>1</v>
      </c>
      <c r="AJP9" s="2">
        <v>1</v>
      </c>
      <c r="AJQ9" s="1" t="s">
        <v>1983</v>
      </c>
      <c r="AJR9" s="2">
        <v>1</v>
      </c>
      <c r="AJS9" s="2">
        <v>1</v>
      </c>
      <c r="AJT9" s="2">
        <v>1</v>
      </c>
      <c r="AJU9" s="2">
        <v>0</v>
      </c>
      <c r="AJV9" s="2">
        <v>0</v>
      </c>
      <c r="AJW9" s="1"/>
      <c r="AJX9" s="1" t="s">
        <v>1200</v>
      </c>
      <c r="AJY9" s="1" t="s">
        <v>1200</v>
      </c>
      <c r="AJZ9" s="1"/>
      <c r="AKA9" s="1"/>
      <c r="AKB9" s="1"/>
      <c r="AKC9" s="1"/>
      <c r="AKD9" s="1"/>
      <c r="AKE9" s="1"/>
      <c r="AKF9" s="1" t="s">
        <v>1199</v>
      </c>
      <c r="AKG9" s="1"/>
      <c r="AKH9" s="1"/>
      <c r="AKI9" s="1"/>
      <c r="AKJ9" s="1"/>
      <c r="AKK9" s="1"/>
      <c r="AKL9" s="1"/>
      <c r="AKM9" s="1"/>
      <c r="AKN9" s="1"/>
      <c r="AKO9" s="1"/>
      <c r="AKP9" s="4">
        <v>40</v>
      </c>
      <c r="AKQ9" s="1" t="s">
        <v>1199</v>
      </c>
      <c r="AKR9" s="1"/>
      <c r="AKS9" s="1"/>
      <c r="AKT9" s="1"/>
      <c r="AKU9" s="1"/>
      <c r="AKV9" s="1"/>
      <c r="AKW9" s="1"/>
      <c r="AKX9" s="1"/>
      <c r="AKY9" s="1"/>
      <c r="AKZ9" s="1"/>
      <c r="ALA9" s="1"/>
      <c r="ALB9" s="1"/>
      <c r="ALC9" s="1"/>
      <c r="ALD9" s="1"/>
      <c r="ALE9" s="1"/>
      <c r="ALF9" s="1"/>
      <c r="ALG9" s="1"/>
      <c r="ALH9" s="1"/>
      <c r="ALI9" s="1"/>
      <c r="ALJ9" s="1"/>
      <c r="ALK9" s="1"/>
      <c r="ALL9" s="1"/>
      <c r="ALM9" s="1"/>
      <c r="ALN9" s="1"/>
      <c r="ALO9" s="1"/>
      <c r="ALP9" s="1" t="s">
        <v>1199</v>
      </c>
      <c r="ALQ9" s="1"/>
      <c r="ALR9" s="1" t="s">
        <v>1984</v>
      </c>
      <c r="ALS9" s="2">
        <v>1</v>
      </c>
      <c r="ALT9" s="2">
        <v>0</v>
      </c>
      <c r="ALU9" s="2">
        <v>0</v>
      </c>
      <c r="ALV9" s="2">
        <v>0</v>
      </c>
      <c r="ALW9" s="2">
        <v>1</v>
      </c>
      <c r="ALX9" s="2">
        <v>0</v>
      </c>
      <c r="ALY9" s="2">
        <v>0</v>
      </c>
      <c r="ALZ9" s="2">
        <v>0</v>
      </c>
      <c r="AMA9" s="1"/>
      <c r="AMB9" s="1" t="s">
        <v>1586</v>
      </c>
      <c r="AMC9" s="1"/>
      <c r="AMD9" s="1" t="s">
        <v>1249</v>
      </c>
      <c r="AME9" s="1"/>
      <c r="AMF9" s="1"/>
      <c r="AMG9" s="1" t="s">
        <v>1985</v>
      </c>
      <c r="AMH9" s="2">
        <v>1</v>
      </c>
      <c r="AMI9" s="2">
        <v>1</v>
      </c>
      <c r="AMJ9" s="2">
        <v>0</v>
      </c>
      <c r="AMK9" s="2">
        <v>1</v>
      </c>
      <c r="AML9" s="2">
        <v>1</v>
      </c>
      <c r="AMM9" s="2">
        <v>0</v>
      </c>
      <c r="AMN9" s="2">
        <v>0</v>
      </c>
      <c r="AMO9" s="2">
        <v>0</v>
      </c>
      <c r="AMP9" s="1"/>
      <c r="AMQ9" s="1" t="s">
        <v>1586</v>
      </c>
      <c r="AMR9" s="1"/>
      <c r="AMS9" s="1" t="s">
        <v>1986</v>
      </c>
      <c r="AMT9" s="1"/>
      <c r="AMU9" s="1"/>
      <c r="AMV9" s="1" t="s">
        <v>1987</v>
      </c>
      <c r="AMW9" s="1"/>
      <c r="AMX9" s="1" t="s">
        <v>1199</v>
      </c>
      <c r="AMY9" s="1"/>
      <c r="AMZ9" s="1"/>
      <c r="ANA9" s="1"/>
      <c r="ANB9" s="1"/>
      <c r="ANC9" s="1"/>
      <c r="AND9" s="1"/>
      <c r="ANE9" s="1"/>
      <c r="ANF9" s="1"/>
      <c r="ANG9" s="1"/>
      <c r="ANH9" s="1"/>
      <c r="ANI9" s="1"/>
      <c r="ANJ9" s="1"/>
      <c r="ANK9" s="1"/>
      <c r="ANL9" s="1"/>
      <c r="ANM9" s="1"/>
      <c r="ANN9" s="1"/>
      <c r="ANO9" s="1"/>
      <c r="ANP9" s="1"/>
      <c r="ANQ9" s="1"/>
      <c r="ANR9" s="1" t="s">
        <v>1200</v>
      </c>
      <c r="ANS9" s="1" t="s">
        <v>1229</v>
      </c>
      <c r="ANT9" s="2">
        <v>1</v>
      </c>
      <c r="ANU9" s="2">
        <v>0</v>
      </c>
      <c r="ANV9" s="2">
        <v>0</v>
      </c>
      <c r="ANW9" s="2">
        <v>0</v>
      </c>
      <c r="ANX9" s="2">
        <v>0</v>
      </c>
      <c r="ANY9" s="2">
        <v>0</v>
      </c>
      <c r="ANZ9" s="2">
        <v>0</v>
      </c>
      <c r="AOA9" s="1"/>
      <c r="AOB9" s="1" t="s">
        <v>1229</v>
      </c>
      <c r="AOC9" s="2">
        <v>0</v>
      </c>
      <c r="AOD9" s="2">
        <v>1</v>
      </c>
      <c r="AOE9" s="2">
        <v>0</v>
      </c>
      <c r="AOF9" s="2">
        <v>0</v>
      </c>
      <c r="AOG9" s="2">
        <v>0</v>
      </c>
      <c r="AOH9" s="2">
        <v>0</v>
      </c>
      <c r="AOI9" s="2">
        <v>0</v>
      </c>
      <c r="AOJ9" s="2">
        <v>0</v>
      </c>
      <c r="AOK9" s="2">
        <v>0</v>
      </c>
      <c r="AOL9" s="1"/>
      <c r="AOM9" s="1" t="s">
        <v>1229</v>
      </c>
      <c r="AON9" s="2">
        <v>1</v>
      </c>
      <c r="AOO9" s="2">
        <v>0</v>
      </c>
      <c r="AOP9" s="2">
        <v>0</v>
      </c>
      <c r="AOQ9" s="2">
        <v>0</v>
      </c>
      <c r="AOR9" s="2">
        <v>0</v>
      </c>
      <c r="AOS9" s="2">
        <v>0</v>
      </c>
      <c r="AOT9" s="2">
        <v>0</v>
      </c>
      <c r="AOU9" s="1"/>
      <c r="AOV9" s="1" t="s">
        <v>1200</v>
      </c>
      <c r="AOW9" s="1" t="s">
        <v>1988</v>
      </c>
      <c r="AOX9" s="2">
        <v>1</v>
      </c>
      <c r="AOY9" s="2">
        <v>0</v>
      </c>
      <c r="AOZ9" s="2">
        <v>0</v>
      </c>
      <c r="APA9" s="2">
        <v>0</v>
      </c>
      <c r="APB9" s="2">
        <v>0</v>
      </c>
      <c r="APC9" s="2">
        <v>0</v>
      </c>
      <c r="APD9" s="2">
        <v>0</v>
      </c>
      <c r="APE9" s="1"/>
      <c r="APF9" s="1" t="s">
        <v>1200</v>
      </c>
      <c r="APG9" s="75"/>
      <c r="APH9" s="1" t="s">
        <v>1221</v>
      </c>
      <c r="API9" s="2">
        <v>0</v>
      </c>
      <c r="APJ9" s="2">
        <v>0</v>
      </c>
      <c r="APK9" s="2">
        <v>0</v>
      </c>
      <c r="APL9" s="2">
        <v>0</v>
      </c>
      <c r="APM9" s="2">
        <v>1</v>
      </c>
      <c r="APN9" s="2">
        <v>0</v>
      </c>
      <c r="APO9" s="1"/>
      <c r="APP9" s="1" t="s">
        <v>1200</v>
      </c>
      <c r="APQ9" s="1" t="s">
        <v>1230</v>
      </c>
      <c r="APR9" s="2">
        <v>0</v>
      </c>
      <c r="APS9" s="2">
        <v>0</v>
      </c>
      <c r="APT9" s="2">
        <v>0</v>
      </c>
      <c r="APU9" s="2">
        <v>0</v>
      </c>
      <c r="APV9" s="2">
        <v>1</v>
      </c>
      <c r="APW9" s="1"/>
      <c r="APX9" s="1" t="s">
        <v>1230</v>
      </c>
      <c r="APY9" s="2">
        <v>0</v>
      </c>
      <c r="APZ9" s="2">
        <v>0</v>
      </c>
      <c r="AQA9" s="2">
        <v>0</v>
      </c>
      <c r="AQB9" s="2">
        <v>0</v>
      </c>
      <c r="AQC9" s="2">
        <v>0</v>
      </c>
      <c r="AQD9" s="2">
        <v>0</v>
      </c>
      <c r="AQE9" s="2">
        <v>0</v>
      </c>
      <c r="AQF9" s="2">
        <v>0</v>
      </c>
      <c r="AQG9" s="2">
        <v>0</v>
      </c>
      <c r="AQH9" s="2">
        <v>1</v>
      </c>
      <c r="AQI9" s="2">
        <v>0</v>
      </c>
      <c r="AQJ9" s="2">
        <v>0</v>
      </c>
      <c r="AQK9" s="1"/>
      <c r="AQL9" s="1" t="s">
        <v>1989</v>
      </c>
      <c r="AQM9" s="2">
        <v>1</v>
      </c>
      <c r="AQN9" s="2">
        <v>1</v>
      </c>
      <c r="AQO9" s="2">
        <v>1</v>
      </c>
      <c r="AQP9" s="2">
        <v>1</v>
      </c>
      <c r="AQQ9" s="2">
        <v>1</v>
      </c>
      <c r="AQR9" s="2">
        <v>1</v>
      </c>
      <c r="AQS9" s="2">
        <v>0</v>
      </c>
      <c r="AQT9" s="2">
        <v>0</v>
      </c>
      <c r="AQU9" s="2">
        <v>0</v>
      </c>
      <c r="AQV9" s="2">
        <v>0</v>
      </c>
      <c r="AQW9" s="2">
        <v>0</v>
      </c>
      <c r="AQX9" s="2">
        <v>0</v>
      </c>
      <c r="AQY9" s="2">
        <v>0</v>
      </c>
      <c r="AQZ9" s="2">
        <v>0</v>
      </c>
      <c r="ARA9" s="2">
        <v>0</v>
      </c>
      <c r="ARB9" s="2">
        <v>0</v>
      </c>
      <c r="ARC9" s="2">
        <v>0</v>
      </c>
      <c r="ARD9" s="1"/>
      <c r="ARE9" s="1" t="s">
        <v>1199</v>
      </c>
      <c r="ARF9" s="1"/>
      <c r="ARG9" s="1"/>
      <c r="ARH9" s="1"/>
      <c r="ARI9" s="1"/>
      <c r="ARJ9" s="1"/>
      <c r="ARK9" s="1"/>
      <c r="ARL9" s="1"/>
      <c r="ARM9" s="1"/>
      <c r="ARN9" s="1"/>
      <c r="ARO9" s="1"/>
      <c r="ARP9" s="1"/>
      <c r="ARQ9" s="1"/>
      <c r="ARR9" s="1"/>
      <c r="ARS9" s="1"/>
      <c r="ART9" s="1"/>
      <c r="ARU9" s="1"/>
      <c r="ARV9" s="1"/>
      <c r="ARW9" s="1"/>
      <c r="ARX9" s="1"/>
      <c r="ARY9" s="1"/>
      <c r="ARZ9" s="1"/>
      <c r="ASA9" s="1"/>
      <c r="ASB9" s="1"/>
      <c r="ASC9" s="1"/>
      <c r="ASD9" s="1"/>
      <c r="ASE9" s="1"/>
      <c r="ASF9" s="1"/>
      <c r="ASG9" s="1"/>
      <c r="ASH9" s="1"/>
      <c r="ASI9" s="1" t="s">
        <v>1990</v>
      </c>
      <c r="ASJ9" s="2">
        <v>1</v>
      </c>
      <c r="ASK9" s="2">
        <v>1</v>
      </c>
      <c r="ASL9" s="2">
        <v>0</v>
      </c>
      <c r="ASM9" s="2">
        <v>0</v>
      </c>
      <c r="ASN9" s="2">
        <v>1</v>
      </c>
      <c r="ASO9" s="2">
        <v>1</v>
      </c>
      <c r="ASP9" s="2">
        <v>0</v>
      </c>
      <c r="ASQ9" s="2">
        <v>0</v>
      </c>
      <c r="ASR9" s="2">
        <v>0</v>
      </c>
      <c r="ASS9" s="1"/>
      <c r="AST9" s="1">
        <v>111883954</v>
      </c>
      <c r="ASU9" s="1" t="s">
        <v>1991</v>
      </c>
      <c r="ASV9" s="1"/>
      <c r="ASW9" s="1">
        <v>24</v>
      </c>
    </row>
    <row r="10" spans="1:1193" x14ac:dyDescent="0.35">
      <c r="A10" s="56" t="s">
        <v>1992</v>
      </c>
      <c r="B10" s="1" t="s">
        <v>1993</v>
      </c>
      <c r="C10" s="1" t="s">
        <v>1994</v>
      </c>
      <c r="D10" s="1" t="s">
        <v>1898</v>
      </c>
      <c r="E10" s="1" t="s">
        <v>1980</v>
      </c>
      <c r="F10" s="1" t="s">
        <v>1898</v>
      </c>
      <c r="G10" s="1"/>
      <c r="H10" s="1" t="s">
        <v>1193</v>
      </c>
      <c r="I10" s="1" t="s">
        <v>1900</v>
      </c>
      <c r="J10" s="1" t="s">
        <v>1900</v>
      </c>
      <c r="K10" s="1"/>
      <c r="L10" s="1" t="s">
        <v>1981</v>
      </c>
      <c r="M10" s="1" t="s">
        <v>1196</v>
      </c>
      <c r="N10" s="2">
        <v>1</v>
      </c>
      <c r="O10" s="2">
        <v>0</v>
      </c>
      <c r="P10" s="2">
        <v>0</v>
      </c>
      <c r="Q10" s="2">
        <v>0</v>
      </c>
      <c r="R10" s="2">
        <v>0</v>
      </c>
      <c r="S10" s="1"/>
      <c r="T10" s="1"/>
      <c r="U10" s="6" t="s">
        <v>1438</v>
      </c>
      <c r="V10" s="1"/>
      <c r="W10" s="6" t="s">
        <v>1200</v>
      </c>
      <c r="X10" s="1"/>
      <c r="Y10" s="1"/>
      <c r="Z10" s="1"/>
      <c r="AA10" s="1"/>
      <c r="AB10" s="1"/>
      <c r="AC10" s="1"/>
      <c r="AD10" s="1"/>
      <c r="AE10" s="1"/>
      <c r="AF10" s="1"/>
      <c r="AG10" s="1"/>
      <c r="AH10" s="1"/>
      <c r="AI10" s="1" t="s">
        <v>1360</v>
      </c>
      <c r="AJ10" s="4">
        <v>89</v>
      </c>
      <c r="AK10" s="1" t="s">
        <v>1200</v>
      </c>
      <c r="AL10" s="1" t="s">
        <v>1201</v>
      </c>
      <c r="AM10" s="1"/>
      <c r="AN10" s="1" t="s">
        <v>1199</v>
      </c>
      <c r="AO10" s="1"/>
      <c r="AP10" s="1"/>
      <c r="AQ10" s="1"/>
      <c r="AR10" s="1"/>
      <c r="AS10" s="1"/>
      <c r="AT10" s="1"/>
      <c r="AU10" s="1"/>
      <c r="AV10" s="1"/>
      <c r="AW10" s="1"/>
      <c r="AX10" s="1"/>
      <c r="AY10" s="1"/>
      <c r="AZ10" s="1"/>
      <c r="BA10" s="1"/>
      <c r="BB10" s="1"/>
      <c r="BC10" s="1"/>
      <c r="BD10" s="1"/>
      <c r="BE10" s="1"/>
      <c r="BF10" s="1"/>
      <c r="BG10" s="1"/>
      <c r="BH10" s="1"/>
      <c r="BI10" s="1" t="s">
        <v>1203</v>
      </c>
      <c r="BJ10" s="2">
        <v>0</v>
      </c>
      <c r="BK10" s="2">
        <v>0</v>
      </c>
      <c r="BL10" s="2">
        <v>0</v>
      </c>
      <c r="BM10" s="2">
        <v>0</v>
      </c>
      <c r="BN10" s="2">
        <v>0</v>
      </c>
      <c r="BO10" s="2">
        <v>1</v>
      </c>
      <c r="BP10" s="2">
        <v>0</v>
      </c>
      <c r="BQ10" s="2">
        <v>0</v>
      </c>
      <c r="BR10" s="2">
        <v>0</v>
      </c>
      <c r="BS10" s="1"/>
      <c r="BT10" s="1" t="s">
        <v>1199</v>
      </c>
      <c r="BU10" s="1"/>
      <c r="BV10" s="1"/>
      <c r="BW10" s="4"/>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t="s">
        <v>1230</v>
      </c>
      <c r="DL10" s="2">
        <v>0</v>
      </c>
      <c r="DM10" s="2">
        <v>0</v>
      </c>
      <c r="DN10" s="2">
        <v>0</v>
      </c>
      <c r="DO10" s="2">
        <v>0</v>
      </c>
      <c r="DP10" s="2">
        <v>1</v>
      </c>
      <c r="DQ10" s="1"/>
      <c r="DR10" s="1" t="s">
        <v>1974</v>
      </c>
      <c r="DS10" s="2">
        <v>1</v>
      </c>
      <c r="DT10" s="2">
        <v>0</v>
      </c>
      <c r="DU10" s="2">
        <v>0</v>
      </c>
      <c r="DV10" s="2">
        <v>0</v>
      </c>
      <c r="DW10" s="2">
        <v>0</v>
      </c>
      <c r="DX10" s="2">
        <v>0</v>
      </c>
      <c r="DY10" s="2">
        <v>0</v>
      </c>
      <c r="DZ10" s="2">
        <v>0</v>
      </c>
      <c r="EA10" s="2">
        <v>0</v>
      </c>
      <c r="EB10" s="2">
        <v>0</v>
      </c>
      <c r="EC10" s="2">
        <v>0</v>
      </c>
      <c r="ED10" s="2">
        <v>0</v>
      </c>
      <c r="EE10" s="1"/>
      <c r="EF10" s="1" t="s">
        <v>1450</v>
      </c>
      <c r="EG10" s="2">
        <v>0</v>
      </c>
      <c r="EH10" s="2">
        <v>0</v>
      </c>
      <c r="EI10" s="2">
        <v>0</v>
      </c>
      <c r="EJ10" s="2">
        <v>0</v>
      </c>
      <c r="EK10" s="2">
        <v>1</v>
      </c>
      <c r="EL10" s="2">
        <v>0</v>
      </c>
      <c r="EM10" s="2">
        <v>0</v>
      </c>
      <c r="EN10" s="2">
        <v>0</v>
      </c>
      <c r="EO10" s="2">
        <v>0</v>
      </c>
      <c r="EP10" s="2">
        <v>0</v>
      </c>
      <c r="EQ10" s="2">
        <v>0</v>
      </c>
      <c r="ER10" s="2">
        <v>0</v>
      </c>
      <c r="ES10" s="1"/>
      <c r="ET10" s="1" t="s">
        <v>1199</v>
      </c>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t="s">
        <v>1967</v>
      </c>
      <c r="GB10" s="2">
        <v>1</v>
      </c>
      <c r="GC10" s="2">
        <v>1</v>
      </c>
      <c r="GD10" s="2">
        <v>0</v>
      </c>
      <c r="GE10" s="2">
        <v>0</v>
      </c>
      <c r="GF10" s="2">
        <v>0</v>
      </c>
      <c r="GG10" s="2">
        <v>0</v>
      </c>
      <c r="GH10" s="2">
        <v>0</v>
      </c>
      <c r="GI10" s="2">
        <v>0</v>
      </c>
      <c r="GJ10" s="2">
        <v>0</v>
      </c>
      <c r="GK10" s="2">
        <v>0</v>
      </c>
      <c r="GL10" s="2">
        <v>0</v>
      </c>
      <c r="GM10" s="2">
        <v>0</v>
      </c>
      <c r="GN10" s="2">
        <v>0</v>
      </c>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3"/>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c r="AML10" s="1"/>
      <c r="AMM10" s="1"/>
      <c r="AMN10" s="1"/>
      <c r="AMO10" s="1"/>
      <c r="AMP10" s="1"/>
      <c r="AMQ10" s="1"/>
      <c r="AMR10" s="1"/>
      <c r="AMS10" s="1"/>
      <c r="AMT10" s="1"/>
      <c r="AMU10" s="1"/>
      <c r="AMV10" s="1"/>
      <c r="AMW10" s="1"/>
      <c r="AMX10" s="1"/>
      <c r="AMY10" s="1"/>
      <c r="AMZ10" s="1"/>
      <c r="ANA10" s="1"/>
      <c r="ANB10" s="1"/>
      <c r="ANC10" s="1"/>
      <c r="AND10" s="1"/>
      <c r="ANE10" s="1"/>
      <c r="ANF10" s="1"/>
      <c r="ANG10" s="1"/>
      <c r="ANH10" s="1"/>
      <c r="ANI10" s="1"/>
      <c r="ANJ10" s="1"/>
      <c r="ANK10" s="1"/>
      <c r="ANL10" s="1"/>
      <c r="ANM10" s="1"/>
      <c r="ANN10" s="1"/>
      <c r="ANO10" s="1"/>
      <c r="ANP10" s="1"/>
      <c r="ANQ10" s="1"/>
      <c r="ANR10" s="1"/>
      <c r="ANS10" s="1"/>
      <c r="ANT10" s="1"/>
      <c r="ANU10" s="1"/>
      <c r="ANV10" s="1"/>
      <c r="ANW10" s="1"/>
      <c r="ANX10" s="1"/>
      <c r="ANY10" s="1"/>
      <c r="ANZ10" s="1"/>
      <c r="AOA10" s="1"/>
      <c r="AOB10" s="1"/>
      <c r="AOC10" s="1"/>
      <c r="AOD10" s="1"/>
      <c r="AOE10" s="1"/>
      <c r="AOF10" s="1"/>
      <c r="AOG10" s="1"/>
      <c r="AOH10" s="1"/>
      <c r="AOI10" s="1"/>
      <c r="AOJ10" s="1"/>
      <c r="AOK10" s="1"/>
      <c r="AOL10" s="1"/>
      <c r="AOM10" s="1"/>
      <c r="AON10" s="1"/>
      <c r="AOO10" s="1"/>
      <c r="AOP10" s="1"/>
      <c r="AOQ10" s="1"/>
      <c r="AOR10" s="1"/>
      <c r="AOS10" s="1"/>
      <c r="AOT10" s="1"/>
      <c r="AOU10" s="1"/>
      <c r="AOV10" s="1"/>
      <c r="AOW10" s="1"/>
      <c r="AOX10" s="1"/>
      <c r="AOY10" s="1"/>
      <c r="AOZ10" s="1"/>
      <c r="APA10" s="1"/>
      <c r="APB10" s="1"/>
      <c r="APC10" s="1"/>
      <c r="APD10" s="1"/>
      <c r="APE10" s="1"/>
      <c r="APF10" s="1"/>
      <c r="APG10" s="1"/>
      <c r="APH10" s="1"/>
      <c r="API10" s="1"/>
      <c r="APJ10" s="1"/>
      <c r="APK10" s="1"/>
      <c r="APL10" s="1"/>
      <c r="APM10" s="1"/>
      <c r="APN10" s="1"/>
      <c r="APO10" s="1"/>
      <c r="APP10" s="1"/>
      <c r="APQ10" s="1"/>
      <c r="APR10" s="1"/>
      <c r="APS10" s="1"/>
      <c r="APT10" s="1"/>
      <c r="APU10" s="1"/>
      <c r="APV10" s="1"/>
      <c r="APW10" s="1"/>
      <c r="APX10" s="1"/>
      <c r="APY10" s="1"/>
      <c r="APZ10" s="1"/>
      <c r="AQA10" s="1"/>
      <c r="AQB10" s="1"/>
      <c r="AQC10" s="1"/>
      <c r="AQD10" s="1"/>
      <c r="AQE10" s="1"/>
      <c r="AQF10" s="1"/>
      <c r="AQG10" s="1"/>
      <c r="AQH10" s="1"/>
      <c r="AQI10" s="1"/>
      <c r="AQJ10" s="1"/>
      <c r="AQK10" s="1"/>
      <c r="AQL10" s="1"/>
      <c r="AQM10" s="1"/>
      <c r="AQN10" s="1"/>
      <c r="AQO10" s="1"/>
      <c r="AQP10" s="1"/>
      <c r="AQQ10" s="1"/>
      <c r="AQR10" s="1"/>
      <c r="AQS10" s="1"/>
      <c r="AQT10" s="1"/>
      <c r="AQU10" s="1"/>
      <c r="AQV10" s="1"/>
      <c r="AQW10" s="1"/>
      <c r="AQX10" s="1"/>
      <c r="AQY10" s="1"/>
      <c r="AQZ10" s="1"/>
      <c r="ARA10" s="1"/>
      <c r="ARB10" s="1"/>
      <c r="ARC10" s="1"/>
      <c r="ARD10" s="1"/>
      <c r="ARE10" s="1"/>
      <c r="ARF10" s="1"/>
      <c r="ARG10" s="1"/>
      <c r="ARH10" s="1"/>
      <c r="ARI10" s="1"/>
      <c r="ARJ10" s="1"/>
      <c r="ARK10" s="1"/>
      <c r="ARL10" s="1"/>
      <c r="ARM10" s="1"/>
      <c r="ARN10" s="1"/>
      <c r="ARO10" s="1"/>
      <c r="ARP10" s="1"/>
      <c r="ARQ10" s="1"/>
      <c r="ARR10" s="1"/>
      <c r="ARS10" s="1"/>
      <c r="ART10" s="1"/>
      <c r="ARU10" s="1"/>
      <c r="ARV10" s="1"/>
      <c r="ARW10" s="1"/>
      <c r="ARX10" s="1"/>
      <c r="ARY10" s="1"/>
      <c r="ARZ10" s="1"/>
      <c r="ASA10" s="1"/>
      <c r="ASB10" s="1"/>
      <c r="ASC10" s="1"/>
      <c r="ASD10" s="1"/>
      <c r="ASE10" s="1"/>
      <c r="ASF10" s="1"/>
      <c r="ASG10" s="1"/>
      <c r="ASH10" s="1"/>
      <c r="ASI10" s="1"/>
      <c r="ASJ10" s="1"/>
      <c r="ASK10" s="1"/>
      <c r="ASL10" s="1"/>
      <c r="ASM10" s="1"/>
      <c r="ASN10" s="1"/>
      <c r="ASO10" s="1"/>
      <c r="ASP10" s="1"/>
      <c r="ASQ10" s="1"/>
      <c r="ASR10" s="1"/>
      <c r="ASS10" s="1"/>
      <c r="AST10" s="1">
        <v>111884074</v>
      </c>
      <c r="ASU10" s="1" t="s">
        <v>1995</v>
      </c>
      <c r="ASV10" s="1"/>
      <c r="ASW10" s="1">
        <v>25</v>
      </c>
    </row>
    <row r="11" spans="1:1193" x14ac:dyDescent="0.35">
      <c r="A11" s="1" t="s">
        <v>1996</v>
      </c>
      <c r="B11" s="1" t="s">
        <v>1997</v>
      </c>
      <c r="C11" s="1" t="s">
        <v>1998</v>
      </c>
      <c r="D11" s="1" t="s">
        <v>1898</v>
      </c>
      <c r="E11" s="1" t="s">
        <v>1980</v>
      </c>
      <c r="F11" s="1" t="s">
        <v>1898</v>
      </c>
      <c r="G11" s="1"/>
      <c r="H11" s="1" t="s">
        <v>1193</v>
      </c>
      <c r="I11" s="1" t="s">
        <v>1900</v>
      </c>
      <c r="J11" s="1" t="s">
        <v>1900</v>
      </c>
      <c r="K11" s="1"/>
      <c r="L11" s="1" t="s">
        <v>1981</v>
      </c>
      <c r="M11" s="1" t="s">
        <v>1213</v>
      </c>
      <c r="N11" s="2">
        <v>0</v>
      </c>
      <c r="O11" s="2">
        <v>0</v>
      </c>
      <c r="P11" s="2">
        <v>0</v>
      </c>
      <c r="Q11" s="2">
        <v>0</v>
      </c>
      <c r="R11" s="2">
        <v>1</v>
      </c>
      <c r="S11" s="1"/>
      <c r="T11" s="1"/>
      <c r="U11" s="1"/>
      <c r="V11" s="1"/>
      <c r="W11" s="6"/>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3"/>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t="s">
        <v>1999</v>
      </c>
      <c r="AIP11" s="2">
        <v>1</v>
      </c>
      <c r="AIQ11" s="2">
        <v>1</v>
      </c>
      <c r="AIR11" s="2">
        <v>0</v>
      </c>
      <c r="AIS11" s="2">
        <v>1</v>
      </c>
      <c r="AIT11" s="2">
        <v>0</v>
      </c>
      <c r="AIU11" s="2">
        <v>0</v>
      </c>
      <c r="AIV11" s="2">
        <v>0</v>
      </c>
      <c r="AIW11" s="2">
        <v>0</v>
      </c>
      <c r="AIX11" s="1"/>
      <c r="AIY11" s="1" t="s">
        <v>1200</v>
      </c>
      <c r="AIZ11" s="1"/>
      <c r="AJA11" s="1"/>
      <c r="AJB11" s="1"/>
      <c r="AJC11" s="1"/>
      <c r="AJD11" s="1"/>
      <c r="AJE11" s="1"/>
      <c r="AJF11" s="1"/>
      <c r="AJG11" s="1"/>
      <c r="AJH11" s="1"/>
      <c r="AJI11" s="1" t="s">
        <v>1244</v>
      </c>
      <c r="AJJ11" s="2">
        <v>1</v>
      </c>
      <c r="AJK11" s="2">
        <v>1</v>
      </c>
      <c r="AJL11" s="2">
        <v>1</v>
      </c>
      <c r="AJM11" s="2">
        <v>1</v>
      </c>
      <c r="AJN11" s="2">
        <v>1</v>
      </c>
      <c r="AJO11" s="2">
        <v>1</v>
      </c>
      <c r="AJP11" s="2">
        <v>1</v>
      </c>
      <c r="AJQ11" s="1" t="s">
        <v>2000</v>
      </c>
      <c r="AJR11" s="2">
        <v>1</v>
      </c>
      <c r="AJS11" s="2">
        <v>1</v>
      </c>
      <c r="AJT11" s="2">
        <v>0</v>
      </c>
      <c r="AJU11" s="2">
        <v>0</v>
      </c>
      <c r="AJV11" s="2">
        <v>0</v>
      </c>
      <c r="AJW11" s="1"/>
      <c r="AJX11" s="1" t="s">
        <v>1200</v>
      </c>
      <c r="AJY11" s="1" t="s">
        <v>1200</v>
      </c>
      <c r="AJZ11" s="1"/>
      <c r="AKA11" s="1"/>
      <c r="AKB11" s="1"/>
      <c r="AKC11" s="1"/>
      <c r="AKD11" s="1"/>
      <c r="AKE11" s="1"/>
      <c r="AKF11" s="1" t="s">
        <v>1199</v>
      </c>
      <c r="AKG11" s="1"/>
      <c r="AKH11" s="1"/>
      <c r="AKI11" s="1"/>
      <c r="AKJ11" s="1"/>
      <c r="AKK11" s="1"/>
      <c r="AKL11" s="1"/>
      <c r="AKM11" s="1"/>
      <c r="AKN11" s="1"/>
      <c r="AKO11" s="1"/>
      <c r="AKP11" s="4">
        <v>180</v>
      </c>
      <c r="AKQ11" s="1" t="s">
        <v>1200</v>
      </c>
      <c r="AKR11" s="1" t="s">
        <v>1202</v>
      </c>
      <c r="AKS11" s="1" t="s">
        <v>2001</v>
      </c>
      <c r="AKT11" s="2">
        <v>1</v>
      </c>
      <c r="AKU11" s="2">
        <v>1</v>
      </c>
      <c r="AKV11" s="2">
        <v>0</v>
      </c>
      <c r="AKW11" s="2">
        <v>0</v>
      </c>
      <c r="AKX11" s="2">
        <v>0</v>
      </c>
      <c r="AKY11" s="2">
        <v>0</v>
      </c>
      <c r="AKZ11" s="2">
        <v>0</v>
      </c>
      <c r="ALA11" s="2">
        <v>0</v>
      </c>
      <c r="ALB11" s="2">
        <v>0</v>
      </c>
      <c r="ALC11" s="1"/>
      <c r="ALD11" s="1"/>
      <c r="ALE11" s="1"/>
      <c r="ALF11" s="1"/>
      <c r="ALG11" s="1"/>
      <c r="ALH11" s="1"/>
      <c r="ALI11" s="1"/>
      <c r="ALJ11" s="1"/>
      <c r="ALK11" s="1"/>
      <c r="ALL11" s="1"/>
      <c r="ALM11" s="1"/>
      <c r="ALN11" s="1"/>
      <c r="ALO11" s="1"/>
      <c r="ALP11" s="1" t="s">
        <v>1200</v>
      </c>
      <c r="ALQ11" s="5"/>
      <c r="ALR11" s="1" t="s">
        <v>2002</v>
      </c>
      <c r="ALS11" s="2">
        <v>1</v>
      </c>
      <c r="ALT11" s="2">
        <v>1</v>
      </c>
      <c r="ALU11" s="2">
        <v>1</v>
      </c>
      <c r="ALV11" s="2">
        <v>0</v>
      </c>
      <c r="ALW11" s="2">
        <v>0</v>
      </c>
      <c r="ALX11" s="2">
        <v>0</v>
      </c>
      <c r="ALY11" s="2">
        <v>0</v>
      </c>
      <c r="ALZ11" s="2">
        <v>0</v>
      </c>
      <c r="AMA11" s="1"/>
      <c r="AMB11" s="1" t="s">
        <v>1248</v>
      </c>
      <c r="AMC11" s="1"/>
      <c r="AMD11" s="1" t="s">
        <v>1222</v>
      </c>
      <c r="AME11" s="1"/>
      <c r="AMF11" s="1"/>
      <c r="AMG11" s="1" t="s">
        <v>2003</v>
      </c>
      <c r="AMH11" s="2">
        <v>1</v>
      </c>
      <c r="AMI11" s="2">
        <v>1</v>
      </c>
      <c r="AMJ11" s="2">
        <v>0</v>
      </c>
      <c r="AMK11" s="2">
        <v>0</v>
      </c>
      <c r="AML11" s="2">
        <v>0</v>
      </c>
      <c r="AMM11" s="2">
        <v>0</v>
      </c>
      <c r="AMN11" s="2">
        <v>0</v>
      </c>
      <c r="AMO11" s="2">
        <v>0</v>
      </c>
      <c r="AMP11" s="1"/>
      <c r="AMQ11" s="1" t="s">
        <v>1221</v>
      </c>
      <c r="AMR11" s="1"/>
      <c r="AMS11" s="1" t="s">
        <v>1222</v>
      </c>
      <c r="AMT11" s="1"/>
      <c r="AMU11" s="1"/>
      <c r="AMV11" s="1" t="s">
        <v>1250</v>
      </c>
      <c r="AMW11" s="1"/>
      <c r="AMX11" s="1" t="s">
        <v>1200</v>
      </c>
      <c r="AMY11" s="1" t="s">
        <v>1202</v>
      </c>
      <c r="AMZ11" s="1" t="s">
        <v>2004</v>
      </c>
      <c r="ANA11" s="2">
        <v>1</v>
      </c>
      <c r="ANB11" s="2">
        <v>1</v>
      </c>
      <c r="ANC11" s="2">
        <v>0</v>
      </c>
      <c r="AND11" s="2">
        <v>0</v>
      </c>
      <c r="ANE11" s="2">
        <v>0</v>
      </c>
      <c r="ANF11" s="2">
        <v>0</v>
      </c>
      <c r="ANG11" s="2">
        <v>0</v>
      </c>
      <c r="ANH11" s="1"/>
      <c r="ANI11" s="1"/>
      <c r="ANJ11" s="1"/>
      <c r="ANK11" s="1"/>
      <c r="ANL11" s="1"/>
      <c r="ANM11" s="1"/>
      <c r="ANN11" s="1"/>
      <c r="ANO11" s="1"/>
      <c r="ANP11" s="1"/>
      <c r="ANQ11" s="1"/>
      <c r="ANR11" s="1" t="s">
        <v>1200</v>
      </c>
      <c r="ANS11" s="1" t="s">
        <v>2005</v>
      </c>
      <c r="ANT11" s="2">
        <v>1</v>
      </c>
      <c r="ANU11" s="2">
        <v>1</v>
      </c>
      <c r="ANV11" s="2">
        <v>1</v>
      </c>
      <c r="ANW11" s="2">
        <v>0</v>
      </c>
      <c r="ANX11" s="2">
        <v>1</v>
      </c>
      <c r="ANY11" s="2">
        <v>0</v>
      </c>
      <c r="ANZ11" s="2">
        <v>0</v>
      </c>
      <c r="AOA11" s="1"/>
      <c r="AOB11" s="1" t="s">
        <v>2006</v>
      </c>
      <c r="AOC11" s="2">
        <v>0</v>
      </c>
      <c r="AOD11" s="2">
        <v>1</v>
      </c>
      <c r="AOE11" s="2">
        <v>1</v>
      </c>
      <c r="AOF11" s="2">
        <v>0</v>
      </c>
      <c r="AOG11" s="2">
        <v>0</v>
      </c>
      <c r="AOH11" s="2">
        <v>1</v>
      </c>
      <c r="AOI11" s="2">
        <v>0</v>
      </c>
      <c r="AOJ11" s="2">
        <v>0</v>
      </c>
      <c r="AOK11" s="2">
        <v>0</v>
      </c>
      <c r="AOL11" s="1"/>
      <c r="AOM11" s="1" t="s">
        <v>2007</v>
      </c>
      <c r="AON11" s="2">
        <v>1</v>
      </c>
      <c r="AOO11" s="2">
        <v>1</v>
      </c>
      <c r="AOP11" s="2">
        <v>1</v>
      </c>
      <c r="AOQ11" s="2">
        <v>1</v>
      </c>
      <c r="AOR11" s="2">
        <v>0</v>
      </c>
      <c r="AOS11" s="2">
        <v>0</v>
      </c>
      <c r="AOT11" s="2">
        <v>0</v>
      </c>
      <c r="AOU11" s="1"/>
      <c r="AOV11" s="1" t="s">
        <v>1200</v>
      </c>
      <c r="AOW11" s="1" t="s">
        <v>2008</v>
      </c>
      <c r="AOX11" s="2">
        <v>1</v>
      </c>
      <c r="AOY11" s="2">
        <v>0</v>
      </c>
      <c r="AOZ11" s="2">
        <v>0</v>
      </c>
      <c r="APA11" s="2">
        <v>1</v>
      </c>
      <c r="APB11" s="2">
        <v>0</v>
      </c>
      <c r="APC11" s="2">
        <v>0</v>
      </c>
      <c r="APD11" s="2">
        <v>0</v>
      </c>
      <c r="APE11" s="1"/>
      <c r="APF11" s="1" t="s">
        <v>1200</v>
      </c>
      <c r="APG11" s="75">
        <v>90</v>
      </c>
      <c r="APH11" s="1" t="s">
        <v>2009</v>
      </c>
      <c r="API11" s="2">
        <v>1</v>
      </c>
      <c r="APJ11" s="2">
        <v>0</v>
      </c>
      <c r="APK11" s="2">
        <v>1</v>
      </c>
      <c r="APL11" s="2">
        <v>0</v>
      </c>
      <c r="APM11" s="2">
        <v>0</v>
      </c>
      <c r="APN11" s="2">
        <v>0</v>
      </c>
      <c r="APO11" s="1"/>
      <c r="APP11" s="1" t="s">
        <v>1200</v>
      </c>
      <c r="APQ11" s="1" t="s">
        <v>2010</v>
      </c>
      <c r="APR11" s="2">
        <v>1</v>
      </c>
      <c r="APS11" s="2">
        <v>0</v>
      </c>
      <c r="APT11" s="2">
        <v>0</v>
      </c>
      <c r="APU11" s="2">
        <v>0</v>
      </c>
      <c r="APV11" s="2">
        <v>0</v>
      </c>
      <c r="APW11" s="1"/>
      <c r="APX11" s="1" t="s">
        <v>2011</v>
      </c>
      <c r="APY11" s="2">
        <v>1</v>
      </c>
      <c r="APZ11" s="2">
        <v>0</v>
      </c>
      <c r="AQA11" s="2">
        <v>0</v>
      </c>
      <c r="AQB11" s="2">
        <v>1</v>
      </c>
      <c r="AQC11" s="2">
        <v>1</v>
      </c>
      <c r="AQD11" s="2">
        <v>0</v>
      </c>
      <c r="AQE11" s="2">
        <v>0</v>
      </c>
      <c r="AQF11" s="2">
        <v>0</v>
      </c>
      <c r="AQG11" s="2">
        <v>0</v>
      </c>
      <c r="AQH11" s="2">
        <v>0</v>
      </c>
      <c r="AQI11" s="2">
        <v>0</v>
      </c>
      <c r="AQJ11" s="2">
        <v>0</v>
      </c>
      <c r="AQK11" s="1"/>
      <c r="AQL11" s="1" t="s">
        <v>2012</v>
      </c>
      <c r="AQM11" s="2">
        <v>1</v>
      </c>
      <c r="AQN11" s="2">
        <v>0</v>
      </c>
      <c r="AQO11" s="2">
        <v>0</v>
      </c>
      <c r="AQP11" s="2">
        <v>1</v>
      </c>
      <c r="AQQ11" s="2">
        <v>1</v>
      </c>
      <c r="AQR11" s="2">
        <v>0</v>
      </c>
      <c r="AQS11" s="2">
        <v>0</v>
      </c>
      <c r="AQT11" s="2">
        <v>0</v>
      </c>
      <c r="AQU11" s="2">
        <v>0</v>
      </c>
      <c r="AQV11" s="2">
        <v>0</v>
      </c>
      <c r="AQW11" s="2">
        <v>0</v>
      </c>
      <c r="AQX11" s="2">
        <v>0</v>
      </c>
      <c r="AQY11" s="2">
        <v>0</v>
      </c>
      <c r="AQZ11" s="2">
        <v>0</v>
      </c>
      <c r="ARA11" s="2">
        <v>0</v>
      </c>
      <c r="ARB11" s="2">
        <v>0</v>
      </c>
      <c r="ARC11" s="2">
        <v>0</v>
      </c>
      <c r="ARD11" s="1"/>
      <c r="ARE11" s="1" t="s">
        <v>1199</v>
      </c>
      <c r="ARF11" s="1"/>
      <c r="ARG11" s="1"/>
      <c r="ARH11" s="1"/>
      <c r="ARI11" s="1"/>
      <c r="ARJ11" s="1"/>
      <c r="ARK11" s="1"/>
      <c r="ARL11" s="1"/>
      <c r="ARM11" s="1"/>
      <c r="ARN11" s="1"/>
      <c r="ARO11" s="1"/>
      <c r="ARP11" s="1"/>
      <c r="ARQ11" s="1"/>
      <c r="ARR11" s="1"/>
      <c r="ARS11" s="1"/>
      <c r="ART11" s="1"/>
      <c r="ARU11" s="1"/>
      <c r="ARV11" s="1"/>
      <c r="ARW11" s="1"/>
      <c r="ARX11" s="1"/>
      <c r="ARY11" s="1"/>
      <c r="ARZ11" s="1"/>
      <c r="ASA11" s="1"/>
      <c r="ASB11" s="1"/>
      <c r="ASC11" s="1"/>
      <c r="ASD11" s="1"/>
      <c r="ASE11" s="1"/>
      <c r="ASF11" s="1"/>
      <c r="ASG11" s="1"/>
      <c r="ASH11" s="1"/>
      <c r="ASI11" s="1" t="s">
        <v>2013</v>
      </c>
      <c r="ASJ11" s="2">
        <v>1</v>
      </c>
      <c r="ASK11" s="2">
        <v>0</v>
      </c>
      <c r="ASL11" s="2">
        <v>0</v>
      </c>
      <c r="ASM11" s="2">
        <v>1</v>
      </c>
      <c r="ASN11" s="2">
        <v>1</v>
      </c>
      <c r="ASO11" s="2">
        <v>1</v>
      </c>
      <c r="ASP11" s="2">
        <v>0</v>
      </c>
      <c r="ASQ11" s="2">
        <v>0</v>
      </c>
      <c r="ASR11" s="2">
        <v>0</v>
      </c>
      <c r="ASS11" s="1"/>
      <c r="AST11" s="1">
        <v>111884226</v>
      </c>
      <c r="ASU11" s="1" t="s">
        <v>2014</v>
      </c>
      <c r="ASV11" s="1"/>
      <c r="ASW11" s="1">
        <v>26</v>
      </c>
    </row>
    <row r="12" spans="1:1193" x14ac:dyDescent="0.35">
      <c r="A12" s="1" t="s">
        <v>2015</v>
      </c>
      <c r="B12" s="1" t="s">
        <v>2016</v>
      </c>
      <c r="C12" s="1" t="s">
        <v>2017</v>
      </c>
      <c r="D12" s="1" t="s">
        <v>1947</v>
      </c>
      <c r="E12" s="1" t="s">
        <v>1980</v>
      </c>
      <c r="F12" s="1" t="s">
        <v>1947</v>
      </c>
      <c r="G12" s="1"/>
      <c r="H12" s="1" t="s">
        <v>1193</v>
      </c>
      <c r="I12" s="1" t="s">
        <v>1900</v>
      </c>
      <c r="J12" s="1" t="s">
        <v>1900</v>
      </c>
      <c r="K12" s="1"/>
      <c r="L12" s="1" t="s">
        <v>1392</v>
      </c>
      <c r="M12" s="1" t="s">
        <v>1196</v>
      </c>
      <c r="N12" s="2">
        <v>1</v>
      </c>
      <c r="O12" s="2">
        <v>0</v>
      </c>
      <c r="P12" s="2">
        <v>0</v>
      </c>
      <c r="Q12" s="2">
        <v>0</v>
      </c>
      <c r="R12" s="2">
        <v>0</v>
      </c>
      <c r="S12" s="1"/>
      <c r="T12" s="1"/>
      <c r="U12" s="6" t="s">
        <v>1438</v>
      </c>
      <c r="V12" s="1"/>
      <c r="W12" s="6" t="s">
        <v>1200</v>
      </c>
      <c r="X12" s="1"/>
      <c r="Y12" s="1"/>
      <c r="Z12" s="1"/>
      <c r="AA12" s="1"/>
      <c r="AB12" s="1"/>
      <c r="AC12" s="1"/>
      <c r="AD12" s="1"/>
      <c r="AE12" s="1"/>
      <c r="AF12" s="1"/>
      <c r="AG12" s="1"/>
      <c r="AH12" s="1"/>
      <c r="AI12" s="1" t="s">
        <v>1360</v>
      </c>
      <c r="AJ12" s="4">
        <v>25</v>
      </c>
      <c r="AK12" s="1" t="s">
        <v>1200</v>
      </c>
      <c r="AL12" s="1" t="s">
        <v>1395</v>
      </c>
      <c r="AM12" s="1"/>
      <c r="AN12" s="1" t="s">
        <v>1200</v>
      </c>
      <c r="AO12" s="1" t="s">
        <v>1216</v>
      </c>
      <c r="AP12" s="1"/>
      <c r="AQ12" s="1"/>
      <c r="AR12" s="1"/>
      <c r="AS12" s="1"/>
      <c r="AT12" s="1"/>
      <c r="AU12" s="1"/>
      <c r="AV12" s="1"/>
      <c r="AW12" s="1"/>
      <c r="AX12" s="1"/>
      <c r="AY12" s="1"/>
      <c r="AZ12" s="1" t="s">
        <v>2018</v>
      </c>
      <c r="BA12" s="2">
        <v>0</v>
      </c>
      <c r="BB12" s="2">
        <v>0</v>
      </c>
      <c r="BC12" s="2">
        <v>0</v>
      </c>
      <c r="BD12" s="2">
        <v>1</v>
      </c>
      <c r="BE12" s="2">
        <v>0</v>
      </c>
      <c r="BF12" s="2">
        <v>0</v>
      </c>
      <c r="BG12" s="2">
        <v>0</v>
      </c>
      <c r="BH12" s="1"/>
      <c r="BI12" s="1" t="s">
        <v>1294</v>
      </c>
      <c r="BJ12" s="2">
        <v>0</v>
      </c>
      <c r="BK12" s="2">
        <v>0</v>
      </c>
      <c r="BL12" s="2">
        <v>0</v>
      </c>
      <c r="BM12" s="2">
        <v>0</v>
      </c>
      <c r="BN12" s="2">
        <v>0</v>
      </c>
      <c r="BO12" s="2">
        <v>0</v>
      </c>
      <c r="BP12" s="2">
        <v>1</v>
      </c>
      <c r="BQ12" s="2">
        <v>0</v>
      </c>
      <c r="BR12" s="2">
        <v>0</v>
      </c>
      <c r="BS12" s="1"/>
      <c r="BT12" s="1" t="s">
        <v>1200</v>
      </c>
      <c r="BU12" s="1" t="s">
        <v>1901</v>
      </c>
      <c r="BV12" s="1"/>
      <c r="BW12" s="4" t="s">
        <v>1596</v>
      </c>
      <c r="BX12" s="1" t="s">
        <v>1200</v>
      </c>
      <c r="BY12" s="1" t="s">
        <v>1202</v>
      </c>
      <c r="BZ12" s="1" t="s">
        <v>2019</v>
      </c>
      <c r="CA12" s="2">
        <v>1</v>
      </c>
      <c r="CB12" s="2">
        <v>0</v>
      </c>
      <c r="CC12" s="2">
        <v>0</v>
      </c>
      <c r="CD12" s="2">
        <v>0</v>
      </c>
      <c r="CE12" s="2">
        <v>0</v>
      </c>
      <c r="CF12" s="2">
        <v>0</v>
      </c>
      <c r="CG12" s="1"/>
      <c r="CH12" s="1"/>
      <c r="CI12" s="1"/>
      <c r="CJ12" s="1"/>
      <c r="CK12" s="1"/>
      <c r="CL12" s="1"/>
      <c r="CM12" s="1"/>
      <c r="CN12" s="1"/>
      <c r="CO12" s="1"/>
      <c r="CP12" s="1"/>
      <c r="CQ12" s="1"/>
      <c r="CR12" s="1" t="s">
        <v>1204</v>
      </c>
      <c r="CS12" s="2">
        <v>0</v>
      </c>
      <c r="CT12" s="2">
        <v>0</v>
      </c>
      <c r="CU12" s="2">
        <v>1</v>
      </c>
      <c r="CV12" s="2">
        <v>0</v>
      </c>
      <c r="CW12" s="2">
        <v>0</v>
      </c>
      <c r="CX12" s="2">
        <v>0</v>
      </c>
      <c r="CY12" s="2">
        <v>0</v>
      </c>
      <c r="CZ12" s="2">
        <v>0</v>
      </c>
      <c r="DA12" s="1"/>
      <c r="DB12" s="1" t="s">
        <v>1200</v>
      </c>
      <c r="DC12" s="1" t="s">
        <v>1902</v>
      </c>
      <c r="DD12" s="2">
        <v>0</v>
      </c>
      <c r="DE12" s="2">
        <v>1</v>
      </c>
      <c r="DF12" s="2">
        <v>0</v>
      </c>
      <c r="DG12" s="2">
        <v>0</v>
      </c>
      <c r="DH12" s="2">
        <v>0</v>
      </c>
      <c r="DI12" s="1"/>
      <c r="DJ12" s="1" t="s">
        <v>1200</v>
      </c>
      <c r="DK12" s="1" t="s">
        <v>1230</v>
      </c>
      <c r="DL12" s="2">
        <v>0</v>
      </c>
      <c r="DM12" s="2">
        <v>0</v>
      </c>
      <c r="DN12" s="2">
        <v>0</v>
      </c>
      <c r="DO12" s="2">
        <v>0</v>
      </c>
      <c r="DP12" s="2">
        <v>1</v>
      </c>
      <c r="DQ12" s="1"/>
      <c r="DR12" s="1" t="s">
        <v>1439</v>
      </c>
      <c r="DS12" s="2">
        <v>0</v>
      </c>
      <c r="DT12" s="2">
        <v>1</v>
      </c>
      <c r="DU12" s="2">
        <v>0</v>
      </c>
      <c r="DV12" s="2">
        <v>0</v>
      </c>
      <c r="DW12" s="2">
        <v>0</v>
      </c>
      <c r="DX12" s="2">
        <v>0</v>
      </c>
      <c r="DY12" s="2">
        <v>0</v>
      </c>
      <c r="DZ12" s="2">
        <v>0</v>
      </c>
      <c r="EA12" s="2">
        <v>0</v>
      </c>
      <c r="EB12" s="2">
        <v>0</v>
      </c>
      <c r="EC12" s="2">
        <v>0</v>
      </c>
      <c r="ED12" s="2">
        <v>0</v>
      </c>
      <c r="EE12" s="1"/>
      <c r="EF12" s="1" t="s">
        <v>1386</v>
      </c>
      <c r="EG12" s="2">
        <v>0</v>
      </c>
      <c r="EH12" s="2">
        <v>0</v>
      </c>
      <c r="EI12" s="2">
        <v>0</v>
      </c>
      <c r="EJ12" s="2">
        <v>0</v>
      </c>
      <c r="EK12" s="2">
        <v>0</v>
      </c>
      <c r="EL12" s="2">
        <v>0</v>
      </c>
      <c r="EM12" s="2">
        <v>0</v>
      </c>
      <c r="EN12" s="2">
        <v>0</v>
      </c>
      <c r="EO12" s="2">
        <v>1</v>
      </c>
      <c r="EP12" s="2">
        <v>0</v>
      </c>
      <c r="EQ12" s="2">
        <v>0</v>
      </c>
      <c r="ER12" s="2">
        <v>0</v>
      </c>
      <c r="ES12" s="1"/>
      <c r="ET12" s="1" t="s">
        <v>1199</v>
      </c>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t="s">
        <v>2020</v>
      </c>
      <c r="GB12" s="2">
        <v>1</v>
      </c>
      <c r="GC12" s="2">
        <v>0</v>
      </c>
      <c r="GD12" s="2">
        <v>0</v>
      </c>
      <c r="GE12" s="2">
        <v>0</v>
      </c>
      <c r="GF12" s="2">
        <v>0</v>
      </c>
      <c r="GG12" s="2">
        <v>0</v>
      </c>
      <c r="GH12" s="2">
        <v>1</v>
      </c>
      <c r="GI12" s="2">
        <v>0</v>
      </c>
      <c r="GJ12" s="2">
        <v>0</v>
      </c>
      <c r="GK12" s="2">
        <v>0</v>
      </c>
      <c r="GL12" s="2">
        <v>0</v>
      </c>
      <c r="GM12" s="2">
        <v>0</v>
      </c>
      <c r="GN12" s="2">
        <v>0</v>
      </c>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3"/>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c r="AML12" s="1"/>
      <c r="AMM12" s="1"/>
      <c r="AMN12" s="1"/>
      <c r="AMO12" s="1"/>
      <c r="AMP12" s="1"/>
      <c r="AMQ12" s="1"/>
      <c r="AMR12" s="1"/>
      <c r="AMS12" s="1"/>
      <c r="AMT12" s="1"/>
      <c r="AMU12" s="1"/>
      <c r="AMV12" s="1"/>
      <c r="AMW12" s="1"/>
      <c r="AMX12" s="1"/>
      <c r="AMY12" s="1"/>
      <c r="AMZ12" s="1"/>
      <c r="ANA12" s="1"/>
      <c r="ANB12" s="1"/>
      <c r="ANC12" s="1"/>
      <c r="AND12" s="1"/>
      <c r="ANE12" s="1"/>
      <c r="ANF12" s="1"/>
      <c r="ANG12" s="1"/>
      <c r="ANH12" s="1"/>
      <c r="ANI12" s="1"/>
      <c r="ANJ12" s="1"/>
      <c r="ANK12" s="1"/>
      <c r="ANL12" s="1"/>
      <c r="ANM12" s="1"/>
      <c r="ANN12" s="1"/>
      <c r="ANO12" s="1"/>
      <c r="ANP12" s="1"/>
      <c r="ANQ12" s="1"/>
      <c r="ANR12" s="1"/>
      <c r="ANS12" s="1"/>
      <c r="ANT12" s="1"/>
      <c r="ANU12" s="1"/>
      <c r="ANV12" s="1"/>
      <c r="ANW12" s="1"/>
      <c r="ANX12" s="1"/>
      <c r="ANY12" s="1"/>
      <c r="ANZ12" s="1"/>
      <c r="AOA12" s="1"/>
      <c r="AOB12" s="1"/>
      <c r="AOC12" s="1"/>
      <c r="AOD12" s="1"/>
      <c r="AOE12" s="1"/>
      <c r="AOF12" s="1"/>
      <c r="AOG12" s="1"/>
      <c r="AOH12" s="1"/>
      <c r="AOI12" s="1"/>
      <c r="AOJ12" s="1"/>
      <c r="AOK12" s="1"/>
      <c r="AOL12" s="1"/>
      <c r="AOM12" s="1"/>
      <c r="AON12" s="1"/>
      <c r="AOO12" s="1"/>
      <c r="AOP12" s="1"/>
      <c r="AOQ12" s="1"/>
      <c r="AOR12" s="1"/>
      <c r="AOS12" s="1"/>
      <c r="AOT12" s="1"/>
      <c r="AOU12" s="1"/>
      <c r="AOV12" s="1"/>
      <c r="AOW12" s="1"/>
      <c r="AOX12" s="1"/>
      <c r="AOY12" s="1"/>
      <c r="AOZ12" s="1"/>
      <c r="APA12" s="1"/>
      <c r="APB12" s="1"/>
      <c r="APC12" s="1"/>
      <c r="APD12" s="1"/>
      <c r="APE12" s="1"/>
      <c r="APF12" s="1"/>
      <c r="APG12" s="3"/>
      <c r="APH12" s="1"/>
      <c r="API12" s="1"/>
      <c r="APJ12" s="1"/>
      <c r="APK12" s="1"/>
      <c r="APL12" s="1"/>
      <c r="APM12" s="1"/>
      <c r="APN12" s="1"/>
      <c r="APO12" s="1"/>
      <c r="APP12" s="1"/>
      <c r="APQ12" s="1"/>
      <c r="APR12" s="1"/>
      <c r="APS12" s="1"/>
      <c r="APT12" s="1"/>
      <c r="APU12" s="1"/>
      <c r="APV12" s="1"/>
      <c r="APW12" s="1"/>
      <c r="APX12" s="1"/>
      <c r="APY12" s="1"/>
      <c r="APZ12" s="1"/>
      <c r="AQA12" s="1"/>
      <c r="AQB12" s="1"/>
      <c r="AQC12" s="1"/>
      <c r="AQD12" s="1"/>
      <c r="AQE12" s="1"/>
      <c r="AQF12" s="1"/>
      <c r="AQG12" s="1"/>
      <c r="AQH12" s="1"/>
      <c r="AQI12" s="1"/>
      <c r="AQJ12" s="1"/>
      <c r="AQK12" s="1"/>
      <c r="AQL12" s="1"/>
      <c r="AQM12" s="1"/>
      <c r="AQN12" s="1"/>
      <c r="AQO12" s="1"/>
      <c r="AQP12" s="1"/>
      <c r="AQQ12" s="1"/>
      <c r="AQR12" s="1"/>
      <c r="AQS12" s="1"/>
      <c r="AQT12" s="1"/>
      <c r="AQU12" s="1"/>
      <c r="AQV12" s="1"/>
      <c r="AQW12" s="1"/>
      <c r="AQX12" s="1"/>
      <c r="AQY12" s="1"/>
      <c r="AQZ12" s="1"/>
      <c r="ARA12" s="1"/>
      <c r="ARB12" s="1"/>
      <c r="ARC12" s="1"/>
      <c r="ARD12" s="1"/>
      <c r="ARE12" s="1"/>
      <c r="ARF12" s="1"/>
      <c r="ARG12" s="1"/>
      <c r="ARH12" s="1"/>
      <c r="ARI12" s="1"/>
      <c r="ARJ12" s="1"/>
      <c r="ARK12" s="1"/>
      <c r="ARL12" s="1"/>
      <c r="ARM12" s="1"/>
      <c r="ARN12" s="1"/>
      <c r="ARO12" s="1"/>
      <c r="ARP12" s="1"/>
      <c r="ARQ12" s="1"/>
      <c r="ARR12" s="1"/>
      <c r="ARS12" s="1"/>
      <c r="ART12" s="1"/>
      <c r="ARU12" s="1"/>
      <c r="ARV12" s="1"/>
      <c r="ARW12" s="1"/>
      <c r="ARX12" s="1"/>
      <c r="ARY12" s="1"/>
      <c r="ARZ12" s="1"/>
      <c r="ASA12" s="1"/>
      <c r="ASB12" s="1"/>
      <c r="ASC12" s="1"/>
      <c r="ASD12" s="1"/>
      <c r="ASE12" s="1"/>
      <c r="ASF12" s="1"/>
      <c r="ASG12" s="1"/>
      <c r="ASH12" s="1"/>
      <c r="ASI12" s="1"/>
      <c r="ASJ12" s="1"/>
      <c r="ASK12" s="1"/>
      <c r="ASL12" s="1"/>
      <c r="ASM12" s="1"/>
      <c r="ASN12" s="1"/>
      <c r="ASO12" s="1"/>
      <c r="ASP12" s="1"/>
      <c r="ASQ12" s="1"/>
      <c r="ASR12" s="1"/>
      <c r="ASS12" s="1"/>
      <c r="AST12" s="1">
        <v>111884368</v>
      </c>
      <c r="ASU12" s="1" t="s">
        <v>2021</v>
      </c>
      <c r="ASV12" s="1"/>
      <c r="ASW12" s="1">
        <v>27</v>
      </c>
    </row>
    <row r="13" spans="1:1193" x14ac:dyDescent="0.35">
      <c r="A13" s="1" t="s">
        <v>2022</v>
      </c>
      <c r="B13" s="1" t="s">
        <v>2023</v>
      </c>
      <c r="C13" s="1" t="s">
        <v>2024</v>
      </c>
      <c r="D13" s="1" t="s">
        <v>1947</v>
      </c>
      <c r="E13" s="1" t="s">
        <v>1980</v>
      </c>
      <c r="F13" s="1" t="s">
        <v>1947</v>
      </c>
      <c r="G13" s="1"/>
      <c r="H13" s="1" t="s">
        <v>1193</v>
      </c>
      <c r="I13" s="1" t="s">
        <v>1900</v>
      </c>
      <c r="J13" s="1" t="s">
        <v>1900</v>
      </c>
      <c r="K13" s="1"/>
      <c r="L13" s="1" t="s">
        <v>1195</v>
      </c>
      <c r="M13" s="1" t="s">
        <v>1196</v>
      </c>
      <c r="N13" s="2">
        <v>1</v>
      </c>
      <c r="O13" s="2">
        <v>0</v>
      </c>
      <c r="P13" s="2">
        <v>0</v>
      </c>
      <c r="Q13" s="2">
        <v>0</v>
      </c>
      <c r="R13" s="2">
        <v>0</v>
      </c>
      <c r="S13" s="1"/>
      <c r="T13" s="1"/>
      <c r="U13" s="6" t="s">
        <v>1371</v>
      </c>
      <c r="V13" s="1"/>
      <c r="W13" s="6" t="s">
        <v>1198</v>
      </c>
      <c r="X13" s="1" t="s">
        <v>1963</v>
      </c>
      <c r="Y13" s="2">
        <v>1</v>
      </c>
      <c r="Z13" s="2">
        <v>1</v>
      </c>
      <c r="AA13" s="2">
        <v>0</v>
      </c>
      <c r="AB13" s="2">
        <v>0</v>
      </c>
      <c r="AC13" s="2">
        <v>0</v>
      </c>
      <c r="AD13" s="2">
        <v>0</v>
      </c>
      <c r="AE13" s="2">
        <v>0</v>
      </c>
      <c r="AF13" s="2">
        <v>0</v>
      </c>
      <c r="AG13" s="2">
        <v>0</v>
      </c>
      <c r="AH13" s="1"/>
      <c r="AI13" s="1" t="s">
        <v>1360</v>
      </c>
      <c r="AJ13" s="4"/>
      <c r="AK13" s="1" t="s">
        <v>1199</v>
      </c>
      <c r="AL13" s="1" t="s">
        <v>1201</v>
      </c>
      <c r="AM13" s="1"/>
      <c r="AN13" s="1" t="s">
        <v>1199</v>
      </c>
      <c r="AO13" s="1"/>
      <c r="AP13" s="1"/>
      <c r="AQ13" s="1"/>
      <c r="AR13" s="1"/>
      <c r="AS13" s="1"/>
      <c r="AT13" s="1"/>
      <c r="AU13" s="1"/>
      <c r="AV13" s="1"/>
      <c r="AW13" s="1"/>
      <c r="AX13" s="1"/>
      <c r="AY13" s="1"/>
      <c r="AZ13" s="1"/>
      <c r="BA13" s="1"/>
      <c r="BB13" s="1"/>
      <c r="BC13" s="1"/>
      <c r="BD13" s="1"/>
      <c r="BE13" s="1"/>
      <c r="BF13" s="1"/>
      <c r="BG13" s="1"/>
      <c r="BH13" s="1"/>
      <c r="BI13" s="1" t="s">
        <v>1416</v>
      </c>
      <c r="BJ13" s="2">
        <v>1</v>
      </c>
      <c r="BK13" s="2">
        <v>0</v>
      </c>
      <c r="BL13" s="2">
        <v>0</v>
      </c>
      <c r="BM13" s="2">
        <v>0</v>
      </c>
      <c r="BN13" s="2">
        <v>0</v>
      </c>
      <c r="BO13" s="2">
        <v>0</v>
      </c>
      <c r="BP13" s="2">
        <v>0</v>
      </c>
      <c r="BQ13" s="2">
        <v>0</v>
      </c>
      <c r="BR13" s="2">
        <v>0</v>
      </c>
      <c r="BS13" s="1"/>
      <c r="BT13" s="1" t="s">
        <v>1199</v>
      </c>
      <c r="BU13" s="1"/>
      <c r="BV13" s="1"/>
      <c r="BW13" s="4"/>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t="s">
        <v>1263</v>
      </c>
      <c r="DL13" s="2">
        <v>0</v>
      </c>
      <c r="DM13" s="2">
        <v>1</v>
      </c>
      <c r="DN13" s="2">
        <v>0</v>
      </c>
      <c r="DO13" s="2">
        <v>0</v>
      </c>
      <c r="DP13" s="2">
        <v>0</v>
      </c>
      <c r="DQ13" s="1"/>
      <c r="DR13" s="1" t="s">
        <v>2025</v>
      </c>
      <c r="DS13" s="2">
        <v>0</v>
      </c>
      <c r="DT13" s="2">
        <v>0</v>
      </c>
      <c r="DU13" s="2">
        <v>0</v>
      </c>
      <c r="DV13" s="2">
        <v>0</v>
      </c>
      <c r="DW13" s="2">
        <v>0</v>
      </c>
      <c r="DX13" s="2">
        <v>1</v>
      </c>
      <c r="DY13" s="2">
        <v>0</v>
      </c>
      <c r="DZ13" s="2">
        <v>0</v>
      </c>
      <c r="EA13" s="2">
        <v>0</v>
      </c>
      <c r="EB13" s="2">
        <v>0</v>
      </c>
      <c r="EC13" s="2">
        <v>0</v>
      </c>
      <c r="ED13" s="2">
        <v>0</v>
      </c>
      <c r="EE13" s="1"/>
      <c r="EF13" s="1" t="s">
        <v>1230</v>
      </c>
      <c r="EG13" s="2">
        <v>0</v>
      </c>
      <c r="EH13" s="2">
        <v>0</v>
      </c>
      <c r="EI13" s="2">
        <v>0</v>
      </c>
      <c r="EJ13" s="2">
        <v>0</v>
      </c>
      <c r="EK13" s="2">
        <v>0</v>
      </c>
      <c r="EL13" s="2">
        <v>0</v>
      </c>
      <c r="EM13" s="2">
        <v>0</v>
      </c>
      <c r="EN13" s="2">
        <v>0</v>
      </c>
      <c r="EO13" s="2">
        <v>0</v>
      </c>
      <c r="EP13" s="2">
        <v>1</v>
      </c>
      <c r="EQ13" s="2">
        <v>0</v>
      </c>
      <c r="ER13" s="2">
        <v>0</v>
      </c>
      <c r="ES13" s="1"/>
      <c r="ET13" s="1" t="s">
        <v>1199</v>
      </c>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t="s">
        <v>1903</v>
      </c>
      <c r="GB13" s="2">
        <v>0</v>
      </c>
      <c r="GC13" s="2">
        <v>0</v>
      </c>
      <c r="GD13" s="2">
        <v>0</v>
      </c>
      <c r="GE13" s="2">
        <v>0</v>
      </c>
      <c r="GF13" s="2">
        <v>0</v>
      </c>
      <c r="GG13" s="2">
        <v>1</v>
      </c>
      <c r="GH13" s="2">
        <v>0</v>
      </c>
      <c r="GI13" s="2">
        <v>0</v>
      </c>
      <c r="GJ13" s="2">
        <v>0</v>
      </c>
      <c r="GK13" s="2">
        <v>0</v>
      </c>
      <c r="GL13" s="2">
        <v>0</v>
      </c>
      <c r="GM13" s="2">
        <v>0</v>
      </c>
      <c r="GN13" s="2">
        <v>0</v>
      </c>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3"/>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c r="AML13" s="1"/>
      <c r="AMM13" s="1"/>
      <c r="AMN13" s="1"/>
      <c r="AMO13" s="1"/>
      <c r="AMP13" s="1"/>
      <c r="AMQ13" s="1"/>
      <c r="AMR13" s="1"/>
      <c r="AMS13" s="1"/>
      <c r="AMT13" s="1"/>
      <c r="AMU13" s="1"/>
      <c r="AMV13" s="1"/>
      <c r="AMW13" s="1"/>
      <c r="AMX13" s="1"/>
      <c r="AMY13" s="1"/>
      <c r="AMZ13" s="1"/>
      <c r="ANA13" s="1"/>
      <c r="ANB13" s="1"/>
      <c r="ANC13" s="1"/>
      <c r="AND13" s="1"/>
      <c r="ANE13" s="1"/>
      <c r="ANF13" s="1"/>
      <c r="ANG13" s="1"/>
      <c r="ANH13" s="1"/>
      <c r="ANI13" s="1"/>
      <c r="ANJ13" s="1"/>
      <c r="ANK13" s="1"/>
      <c r="ANL13" s="1"/>
      <c r="ANM13" s="1"/>
      <c r="ANN13" s="1"/>
      <c r="ANO13" s="1"/>
      <c r="ANP13" s="1"/>
      <c r="ANQ13" s="1"/>
      <c r="ANR13" s="1"/>
      <c r="ANS13" s="1"/>
      <c r="ANT13" s="1"/>
      <c r="ANU13" s="1"/>
      <c r="ANV13" s="1"/>
      <c r="ANW13" s="1"/>
      <c r="ANX13" s="1"/>
      <c r="ANY13" s="1"/>
      <c r="ANZ13" s="1"/>
      <c r="AOA13" s="1"/>
      <c r="AOB13" s="1"/>
      <c r="AOC13" s="1"/>
      <c r="AOD13" s="1"/>
      <c r="AOE13" s="1"/>
      <c r="AOF13" s="1"/>
      <c r="AOG13" s="1"/>
      <c r="AOH13" s="1"/>
      <c r="AOI13" s="1"/>
      <c r="AOJ13" s="1"/>
      <c r="AOK13" s="1"/>
      <c r="AOL13" s="1"/>
      <c r="AOM13" s="1"/>
      <c r="AON13" s="1"/>
      <c r="AOO13" s="1"/>
      <c r="AOP13" s="1"/>
      <c r="AOQ13" s="1"/>
      <c r="AOR13" s="1"/>
      <c r="AOS13" s="1"/>
      <c r="AOT13" s="1"/>
      <c r="AOU13" s="1"/>
      <c r="AOV13" s="1"/>
      <c r="AOW13" s="1"/>
      <c r="AOX13" s="1"/>
      <c r="AOY13" s="1"/>
      <c r="AOZ13" s="1"/>
      <c r="APA13" s="1"/>
      <c r="APB13" s="1"/>
      <c r="APC13" s="1"/>
      <c r="APD13" s="1"/>
      <c r="APE13" s="1"/>
      <c r="APF13" s="1"/>
      <c r="APG13" s="3"/>
      <c r="APH13" s="1"/>
      <c r="API13" s="1"/>
      <c r="APJ13" s="1"/>
      <c r="APK13" s="1"/>
      <c r="APL13" s="1"/>
      <c r="APM13" s="1"/>
      <c r="APN13" s="1"/>
      <c r="APO13" s="1"/>
      <c r="APP13" s="1"/>
      <c r="APQ13" s="1"/>
      <c r="APR13" s="1"/>
      <c r="APS13" s="1"/>
      <c r="APT13" s="1"/>
      <c r="APU13" s="1"/>
      <c r="APV13" s="1"/>
      <c r="APW13" s="1"/>
      <c r="APX13" s="1"/>
      <c r="APY13" s="1"/>
      <c r="APZ13" s="1"/>
      <c r="AQA13" s="1"/>
      <c r="AQB13" s="1"/>
      <c r="AQC13" s="1"/>
      <c r="AQD13" s="1"/>
      <c r="AQE13" s="1"/>
      <c r="AQF13" s="1"/>
      <c r="AQG13" s="1"/>
      <c r="AQH13" s="1"/>
      <c r="AQI13" s="1"/>
      <c r="AQJ13" s="1"/>
      <c r="AQK13" s="1"/>
      <c r="AQL13" s="1"/>
      <c r="AQM13" s="1"/>
      <c r="AQN13" s="1"/>
      <c r="AQO13" s="1"/>
      <c r="AQP13" s="1"/>
      <c r="AQQ13" s="1"/>
      <c r="AQR13" s="1"/>
      <c r="AQS13" s="1"/>
      <c r="AQT13" s="1"/>
      <c r="AQU13" s="1"/>
      <c r="AQV13" s="1"/>
      <c r="AQW13" s="1"/>
      <c r="AQX13" s="1"/>
      <c r="AQY13" s="1"/>
      <c r="AQZ13" s="1"/>
      <c r="ARA13" s="1"/>
      <c r="ARB13" s="1"/>
      <c r="ARC13" s="1"/>
      <c r="ARD13" s="1"/>
      <c r="ARE13" s="1"/>
      <c r="ARF13" s="1"/>
      <c r="ARG13" s="1"/>
      <c r="ARH13" s="1"/>
      <c r="ARI13" s="1"/>
      <c r="ARJ13" s="1"/>
      <c r="ARK13" s="1"/>
      <c r="ARL13" s="1"/>
      <c r="ARM13" s="1"/>
      <c r="ARN13" s="1"/>
      <c r="ARO13" s="1"/>
      <c r="ARP13" s="1"/>
      <c r="ARQ13" s="1"/>
      <c r="ARR13" s="1"/>
      <c r="ARS13" s="1"/>
      <c r="ART13" s="1"/>
      <c r="ARU13" s="1"/>
      <c r="ARV13" s="1"/>
      <c r="ARW13" s="1"/>
      <c r="ARX13" s="1"/>
      <c r="ARY13" s="1"/>
      <c r="ARZ13" s="1"/>
      <c r="ASA13" s="1"/>
      <c r="ASB13" s="1"/>
      <c r="ASC13" s="1"/>
      <c r="ASD13" s="1"/>
      <c r="ASE13" s="1"/>
      <c r="ASF13" s="1"/>
      <c r="ASG13" s="1"/>
      <c r="ASH13" s="1"/>
      <c r="ASI13" s="1"/>
      <c r="ASJ13" s="1"/>
      <c r="ASK13" s="1"/>
      <c r="ASL13" s="1"/>
      <c r="ASM13" s="1"/>
      <c r="ASN13" s="1"/>
      <c r="ASO13" s="1"/>
      <c r="ASP13" s="1"/>
      <c r="ASQ13" s="1"/>
      <c r="ASR13" s="1"/>
      <c r="ASS13" s="1"/>
      <c r="AST13" s="1">
        <v>111884526</v>
      </c>
      <c r="ASU13" s="1" t="s">
        <v>2026</v>
      </c>
      <c r="ASV13" s="1"/>
      <c r="ASW13" s="1">
        <v>28</v>
      </c>
    </row>
    <row r="14" spans="1:1193" x14ac:dyDescent="0.35">
      <c r="A14" s="1" t="s">
        <v>2027</v>
      </c>
      <c r="B14" s="1" t="s">
        <v>2028</v>
      </c>
      <c r="C14" s="1" t="s">
        <v>2029</v>
      </c>
      <c r="D14" s="1" t="s">
        <v>1947</v>
      </c>
      <c r="E14" s="1" t="s">
        <v>1980</v>
      </c>
      <c r="F14" s="1" t="s">
        <v>1947</v>
      </c>
      <c r="G14" s="1"/>
      <c r="H14" s="1" t="s">
        <v>1193</v>
      </c>
      <c r="I14" s="1" t="s">
        <v>1900</v>
      </c>
      <c r="J14" s="1" t="s">
        <v>1900</v>
      </c>
      <c r="K14" s="1"/>
      <c r="L14" s="1" t="s">
        <v>1195</v>
      </c>
      <c r="M14" s="1" t="s">
        <v>1196</v>
      </c>
      <c r="N14" s="2">
        <v>1</v>
      </c>
      <c r="O14" s="2">
        <v>0</v>
      </c>
      <c r="P14" s="2">
        <v>0</v>
      </c>
      <c r="Q14" s="2">
        <v>0</v>
      </c>
      <c r="R14" s="2">
        <v>0</v>
      </c>
      <c r="S14" s="1"/>
      <c r="T14" s="1"/>
      <c r="U14" s="6" t="s">
        <v>1438</v>
      </c>
      <c r="V14" s="1"/>
      <c r="W14" s="6" t="s">
        <v>1198</v>
      </c>
      <c r="X14" s="1" t="s">
        <v>2030</v>
      </c>
      <c r="Y14" s="2">
        <v>1</v>
      </c>
      <c r="Z14" s="2">
        <v>0</v>
      </c>
      <c r="AA14" s="2">
        <v>0</v>
      </c>
      <c r="AB14" s="2">
        <v>0</v>
      </c>
      <c r="AC14" s="2">
        <v>0</v>
      </c>
      <c r="AD14" s="2">
        <v>0</v>
      </c>
      <c r="AE14" s="2">
        <v>1</v>
      </c>
      <c r="AF14" s="2">
        <v>0</v>
      </c>
      <c r="AG14" s="2">
        <v>0</v>
      </c>
      <c r="AH14" s="1"/>
      <c r="AI14" s="1" t="s">
        <v>1360</v>
      </c>
      <c r="AJ14" s="4"/>
      <c r="AK14" s="1" t="s">
        <v>1200</v>
      </c>
      <c r="AL14" s="1" t="s">
        <v>2031</v>
      </c>
      <c r="AM14" s="1"/>
      <c r="AN14" s="1" t="s">
        <v>1199</v>
      </c>
      <c r="AO14" s="1"/>
      <c r="AP14" s="1"/>
      <c r="AQ14" s="1"/>
      <c r="AR14" s="1"/>
      <c r="AS14" s="1"/>
      <c r="AT14" s="1"/>
      <c r="AU14" s="1"/>
      <c r="AV14" s="1"/>
      <c r="AW14" s="1"/>
      <c r="AX14" s="1"/>
      <c r="AY14" s="1"/>
      <c r="AZ14" s="1"/>
      <c r="BA14" s="1"/>
      <c r="BB14" s="1"/>
      <c r="BC14" s="1"/>
      <c r="BD14" s="1"/>
      <c r="BE14" s="1"/>
      <c r="BF14" s="1"/>
      <c r="BG14" s="1"/>
      <c r="BH14" s="1"/>
      <c r="BI14" s="1" t="s">
        <v>1204</v>
      </c>
      <c r="BJ14" s="2">
        <v>0</v>
      </c>
      <c r="BK14" s="2">
        <v>0</v>
      </c>
      <c r="BL14" s="2">
        <v>1</v>
      </c>
      <c r="BM14" s="2">
        <v>0</v>
      </c>
      <c r="BN14" s="2">
        <v>0</v>
      </c>
      <c r="BO14" s="2">
        <v>0</v>
      </c>
      <c r="BP14" s="2">
        <v>0</v>
      </c>
      <c r="BQ14" s="2">
        <v>0</v>
      </c>
      <c r="BR14" s="2">
        <v>0</v>
      </c>
      <c r="BS14" s="1"/>
      <c r="BT14" s="1" t="s">
        <v>1200</v>
      </c>
      <c r="BU14" s="1" t="s">
        <v>1901</v>
      </c>
      <c r="BV14" s="1"/>
      <c r="BW14" s="4" t="s">
        <v>1596</v>
      </c>
      <c r="BX14" s="1" t="s">
        <v>1199</v>
      </c>
      <c r="BY14" s="1"/>
      <c r="BZ14" s="1"/>
      <c r="CA14" s="1"/>
      <c r="CB14" s="1"/>
      <c r="CC14" s="1"/>
      <c r="CD14" s="1"/>
      <c r="CE14" s="1"/>
      <c r="CF14" s="1"/>
      <c r="CG14" s="1"/>
      <c r="CH14" s="1"/>
      <c r="CI14" s="1"/>
      <c r="CJ14" s="1"/>
      <c r="CK14" s="1"/>
      <c r="CL14" s="1"/>
      <c r="CM14" s="1"/>
      <c r="CN14" s="1"/>
      <c r="CO14" s="1"/>
      <c r="CP14" s="1"/>
      <c r="CQ14" s="1"/>
      <c r="CR14" s="1" t="s">
        <v>1204</v>
      </c>
      <c r="CS14" s="2">
        <v>0</v>
      </c>
      <c r="CT14" s="2">
        <v>0</v>
      </c>
      <c r="CU14" s="2">
        <v>1</v>
      </c>
      <c r="CV14" s="2">
        <v>0</v>
      </c>
      <c r="CW14" s="2">
        <v>0</v>
      </c>
      <c r="CX14" s="2">
        <v>0</v>
      </c>
      <c r="CY14" s="2">
        <v>0</v>
      </c>
      <c r="CZ14" s="2">
        <v>0</v>
      </c>
      <c r="DA14" s="1"/>
      <c r="DB14" s="1" t="s">
        <v>1199</v>
      </c>
      <c r="DC14" s="1"/>
      <c r="DD14" s="1"/>
      <c r="DE14" s="1"/>
      <c r="DF14" s="1"/>
      <c r="DG14" s="1"/>
      <c r="DH14" s="1"/>
      <c r="DI14" s="1"/>
      <c r="DJ14" s="1" t="s">
        <v>1200</v>
      </c>
      <c r="DK14" s="1" t="s">
        <v>1230</v>
      </c>
      <c r="DL14" s="2">
        <v>0</v>
      </c>
      <c r="DM14" s="2">
        <v>0</v>
      </c>
      <c r="DN14" s="2">
        <v>0</v>
      </c>
      <c r="DO14" s="2">
        <v>0</v>
      </c>
      <c r="DP14" s="2">
        <v>1</v>
      </c>
      <c r="DQ14" s="1"/>
      <c r="DR14" s="1" t="s">
        <v>1207</v>
      </c>
      <c r="DS14" s="2">
        <v>1</v>
      </c>
      <c r="DT14" s="2">
        <v>0</v>
      </c>
      <c r="DU14" s="2">
        <v>1</v>
      </c>
      <c r="DV14" s="2">
        <v>0</v>
      </c>
      <c r="DW14" s="2">
        <v>0</v>
      </c>
      <c r="DX14" s="2">
        <v>0</v>
      </c>
      <c r="DY14" s="2">
        <v>0</v>
      </c>
      <c r="DZ14" s="2">
        <v>0</v>
      </c>
      <c r="EA14" s="2">
        <v>0</v>
      </c>
      <c r="EB14" s="2">
        <v>0</v>
      </c>
      <c r="EC14" s="2">
        <v>0</v>
      </c>
      <c r="ED14" s="2">
        <v>0</v>
      </c>
      <c r="EE14" s="1"/>
      <c r="EF14" s="1" t="s">
        <v>1386</v>
      </c>
      <c r="EG14" s="2">
        <v>0</v>
      </c>
      <c r="EH14" s="2">
        <v>0</v>
      </c>
      <c r="EI14" s="2">
        <v>0</v>
      </c>
      <c r="EJ14" s="2">
        <v>0</v>
      </c>
      <c r="EK14" s="2">
        <v>0</v>
      </c>
      <c r="EL14" s="2">
        <v>0</v>
      </c>
      <c r="EM14" s="2">
        <v>0</v>
      </c>
      <c r="EN14" s="2">
        <v>0</v>
      </c>
      <c r="EO14" s="2">
        <v>1</v>
      </c>
      <c r="EP14" s="2">
        <v>0</v>
      </c>
      <c r="EQ14" s="2">
        <v>0</v>
      </c>
      <c r="ER14" s="2">
        <v>0</v>
      </c>
      <c r="ES14" s="1"/>
      <c r="ET14" s="1" t="s">
        <v>1199</v>
      </c>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t="s">
        <v>2032</v>
      </c>
      <c r="GB14" s="2">
        <v>0</v>
      </c>
      <c r="GC14" s="2">
        <v>0</v>
      </c>
      <c r="GD14" s="2">
        <v>0</v>
      </c>
      <c r="GE14" s="2">
        <v>0</v>
      </c>
      <c r="GF14" s="2">
        <v>1</v>
      </c>
      <c r="GG14" s="2">
        <v>1</v>
      </c>
      <c r="GH14" s="2">
        <v>0</v>
      </c>
      <c r="GI14" s="2">
        <v>0</v>
      </c>
      <c r="GJ14" s="2">
        <v>0</v>
      </c>
      <c r="GK14" s="2">
        <v>0</v>
      </c>
      <c r="GL14" s="2">
        <v>0</v>
      </c>
      <c r="GM14" s="2">
        <v>0</v>
      </c>
      <c r="GN14" s="2">
        <v>0</v>
      </c>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3"/>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c r="AML14" s="1"/>
      <c r="AMM14" s="1"/>
      <c r="AMN14" s="1"/>
      <c r="AMO14" s="1"/>
      <c r="AMP14" s="1"/>
      <c r="AMQ14" s="1"/>
      <c r="AMR14" s="1"/>
      <c r="AMS14" s="1"/>
      <c r="AMT14" s="1"/>
      <c r="AMU14" s="1"/>
      <c r="AMV14" s="1"/>
      <c r="AMW14" s="1"/>
      <c r="AMX14" s="1"/>
      <c r="AMY14" s="1"/>
      <c r="AMZ14" s="1"/>
      <c r="ANA14" s="1"/>
      <c r="ANB14" s="1"/>
      <c r="ANC14" s="1"/>
      <c r="AND14" s="1"/>
      <c r="ANE14" s="1"/>
      <c r="ANF14" s="1"/>
      <c r="ANG14" s="1"/>
      <c r="ANH14" s="1"/>
      <c r="ANI14" s="1"/>
      <c r="ANJ14" s="1"/>
      <c r="ANK14" s="1"/>
      <c r="ANL14" s="1"/>
      <c r="ANM14" s="1"/>
      <c r="ANN14" s="1"/>
      <c r="ANO14" s="1"/>
      <c r="ANP14" s="1"/>
      <c r="ANQ14" s="1"/>
      <c r="ANR14" s="1"/>
      <c r="ANS14" s="1"/>
      <c r="ANT14" s="1"/>
      <c r="ANU14" s="1"/>
      <c r="ANV14" s="1"/>
      <c r="ANW14" s="1"/>
      <c r="ANX14" s="1"/>
      <c r="ANY14" s="1"/>
      <c r="ANZ14" s="1"/>
      <c r="AOA14" s="1"/>
      <c r="AOB14" s="1"/>
      <c r="AOC14" s="1"/>
      <c r="AOD14" s="1"/>
      <c r="AOE14" s="1"/>
      <c r="AOF14" s="1"/>
      <c r="AOG14" s="1"/>
      <c r="AOH14" s="1"/>
      <c r="AOI14" s="1"/>
      <c r="AOJ14" s="1"/>
      <c r="AOK14" s="1"/>
      <c r="AOL14" s="1"/>
      <c r="AOM14" s="1"/>
      <c r="AON14" s="1"/>
      <c r="AOO14" s="1"/>
      <c r="AOP14" s="1"/>
      <c r="AOQ14" s="1"/>
      <c r="AOR14" s="1"/>
      <c r="AOS14" s="1"/>
      <c r="AOT14" s="1"/>
      <c r="AOU14" s="1"/>
      <c r="AOV14" s="1"/>
      <c r="AOW14" s="1"/>
      <c r="AOX14" s="1"/>
      <c r="AOY14" s="1"/>
      <c r="AOZ14" s="1"/>
      <c r="APA14" s="1"/>
      <c r="APB14" s="1"/>
      <c r="APC14" s="1"/>
      <c r="APD14" s="1"/>
      <c r="APE14" s="1"/>
      <c r="APF14" s="1"/>
      <c r="APG14" s="3"/>
      <c r="APH14" s="1"/>
      <c r="API14" s="1"/>
      <c r="APJ14" s="1"/>
      <c r="APK14" s="1"/>
      <c r="APL14" s="1"/>
      <c r="APM14" s="1"/>
      <c r="APN14" s="1"/>
      <c r="APO14" s="1"/>
      <c r="APP14" s="1"/>
      <c r="APQ14" s="1"/>
      <c r="APR14" s="1"/>
      <c r="APS14" s="1"/>
      <c r="APT14" s="1"/>
      <c r="APU14" s="1"/>
      <c r="APV14" s="1"/>
      <c r="APW14" s="1"/>
      <c r="APX14" s="1"/>
      <c r="APY14" s="1"/>
      <c r="APZ14" s="1"/>
      <c r="AQA14" s="1"/>
      <c r="AQB14" s="1"/>
      <c r="AQC14" s="1"/>
      <c r="AQD14" s="1"/>
      <c r="AQE14" s="1"/>
      <c r="AQF14" s="1"/>
      <c r="AQG14" s="1"/>
      <c r="AQH14" s="1"/>
      <c r="AQI14" s="1"/>
      <c r="AQJ14" s="1"/>
      <c r="AQK14" s="1"/>
      <c r="AQL14" s="1"/>
      <c r="AQM14" s="1"/>
      <c r="AQN14" s="1"/>
      <c r="AQO14" s="1"/>
      <c r="AQP14" s="1"/>
      <c r="AQQ14" s="1"/>
      <c r="AQR14" s="1"/>
      <c r="AQS14" s="1"/>
      <c r="AQT14" s="1"/>
      <c r="AQU14" s="1"/>
      <c r="AQV14" s="1"/>
      <c r="AQW14" s="1"/>
      <c r="AQX14" s="1"/>
      <c r="AQY14" s="1"/>
      <c r="AQZ14" s="1"/>
      <c r="ARA14" s="1"/>
      <c r="ARB14" s="1"/>
      <c r="ARC14" s="1"/>
      <c r="ARD14" s="1"/>
      <c r="ARE14" s="1"/>
      <c r="ARF14" s="1"/>
      <c r="ARG14" s="1"/>
      <c r="ARH14" s="1"/>
      <c r="ARI14" s="1"/>
      <c r="ARJ14" s="1"/>
      <c r="ARK14" s="1"/>
      <c r="ARL14" s="1"/>
      <c r="ARM14" s="1"/>
      <c r="ARN14" s="1"/>
      <c r="ARO14" s="1"/>
      <c r="ARP14" s="1"/>
      <c r="ARQ14" s="1"/>
      <c r="ARR14" s="1"/>
      <c r="ARS14" s="1"/>
      <c r="ART14" s="1"/>
      <c r="ARU14" s="1"/>
      <c r="ARV14" s="1"/>
      <c r="ARW14" s="1"/>
      <c r="ARX14" s="1"/>
      <c r="ARY14" s="1"/>
      <c r="ARZ14" s="1"/>
      <c r="ASA14" s="1"/>
      <c r="ASB14" s="1"/>
      <c r="ASC14" s="1"/>
      <c r="ASD14" s="1"/>
      <c r="ASE14" s="1"/>
      <c r="ASF14" s="1"/>
      <c r="ASG14" s="1"/>
      <c r="ASH14" s="1"/>
      <c r="ASI14" s="1"/>
      <c r="ASJ14" s="1"/>
      <c r="ASK14" s="1"/>
      <c r="ASL14" s="1"/>
      <c r="ASM14" s="1"/>
      <c r="ASN14" s="1"/>
      <c r="ASO14" s="1"/>
      <c r="ASP14" s="1"/>
      <c r="ASQ14" s="1"/>
      <c r="ASR14" s="1"/>
      <c r="ASS14" s="1"/>
      <c r="AST14" s="1">
        <v>111884696</v>
      </c>
      <c r="ASU14" s="1" t="s">
        <v>2033</v>
      </c>
      <c r="ASV14" s="1"/>
      <c r="ASW14" s="1">
        <v>29</v>
      </c>
    </row>
    <row r="15" spans="1:1193" x14ac:dyDescent="0.35">
      <c r="A15" s="1" t="s">
        <v>2034</v>
      </c>
      <c r="B15" s="1" t="s">
        <v>2035</v>
      </c>
      <c r="C15" s="1" t="s">
        <v>2036</v>
      </c>
      <c r="D15" s="1" t="s">
        <v>1947</v>
      </c>
      <c r="E15" s="1" t="s">
        <v>1980</v>
      </c>
      <c r="F15" s="1" t="s">
        <v>1947</v>
      </c>
      <c r="G15" s="1"/>
      <c r="H15" s="1" t="s">
        <v>1193</v>
      </c>
      <c r="I15" s="1" t="s">
        <v>1900</v>
      </c>
      <c r="J15" s="1" t="s">
        <v>1900</v>
      </c>
      <c r="K15" s="1"/>
      <c r="L15" s="1" t="s">
        <v>1197</v>
      </c>
      <c r="M15" s="1" t="s">
        <v>1196</v>
      </c>
      <c r="N15" s="2">
        <v>1</v>
      </c>
      <c r="O15" s="2">
        <v>0</v>
      </c>
      <c r="P15" s="2">
        <v>0</v>
      </c>
      <c r="Q15" s="2">
        <v>0</v>
      </c>
      <c r="R15" s="2">
        <v>0</v>
      </c>
      <c r="S15" s="1" t="s">
        <v>2037</v>
      </c>
      <c r="T15" s="1"/>
      <c r="U15" s="6" t="s">
        <v>1438</v>
      </c>
      <c r="V15" s="1"/>
      <c r="W15" s="6" t="s">
        <v>1200</v>
      </c>
      <c r="X15" s="1"/>
      <c r="Y15" s="1"/>
      <c r="Z15" s="1"/>
      <c r="AA15" s="1"/>
      <c r="AB15" s="1"/>
      <c r="AC15" s="1"/>
      <c r="AD15" s="1"/>
      <c r="AE15" s="1"/>
      <c r="AF15" s="1"/>
      <c r="AG15" s="1"/>
      <c r="AH15" s="1"/>
      <c r="AI15" s="1" t="s">
        <v>1360</v>
      </c>
      <c r="AJ15" s="4"/>
      <c r="AK15" s="1" t="s">
        <v>1200</v>
      </c>
      <c r="AL15" s="1" t="s">
        <v>2031</v>
      </c>
      <c r="AM15" s="1"/>
      <c r="AN15" s="1" t="s">
        <v>1199</v>
      </c>
      <c r="AO15" s="1"/>
      <c r="AP15" s="1"/>
      <c r="AQ15" s="1"/>
      <c r="AR15" s="1"/>
      <c r="AS15" s="1"/>
      <c r="AT15" s="1"/>
      <c r="AU15" s="1"/>
      <c r="AV15" s="1"/>
      <c r="AW15" s="1"/>
      <c r="AX15" s="1"/>
      <c r="AY15" s="1"/>
      <c r="AZ15" s="1"/>
      <c r="BA15" s="1"/>
      <c r="BB15" s="1"/>
      <c r="BC15" s="1"/>
      <c r="BD15" s="1"/>
      <c r="BE15" s="1"/>
      <c r="BF15" s="1"/>
      <c r="BG15" s="1"/>
      <c r="BH15" s="1"/>
      <c r="BI15" s="1" t="s">
        <v>1467</v>
      </c>
      <c r="BJ15" s="2">
        <v>0</v>
      </c>
      <c r="BK15" s="2">
        <v>0</v>
      </c>
      <c r="BL15" s="2">
        <v>0</v>
      </c>
      <c r="BM15" s="2">
        <v>0</v>
      </c>
      <c r="BN15" s="2">
        <v>1</v>
      </c>
      <c r="BO15" s="2">
        <v>0</v>
      </c>
      <c r="BP15" s="2">
        <v>0</v>
      </c>
      <c r="BQ15" s="2">
        <v>0</v>
      </c>
      <c r="BR15" s="2">
        <v>0</v>
      </c>
      <c r="BS15" s="1"/>
      <c r="BT15" s="1" t="s">
        <v>1199</v>
      </c>
      <c r="BU15" s="1"/>
      <c r="BV15" s="1"/>
      <c r="BW15" s="4"/>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t="s">
        <v>1230</v>
      </c>
      <c r="DL15" s="2">
        <v>0</v>
      </c>
      <c r="DM15" s="2">
        <v>0</v>
      </c>
      <c r="DN15" s="2">
        <v>0</v>
      </c>
      <c r="DO15" s="2">
        <v>0</v>
      </c>
      <c r="DP15" s="2">
        <v>1</v>
      </c>
      <c r="DQ15" s="1"/>
      <c r="DR15" s="1" t="s">
        <v>1207</v>
      </c>
      <c r="DS15" s="2">
        <v>1</v>
      </c>
      <c r="DT15" s="2">
        <v>0</v>
      </c>
      <c r="DU15" s="2">
        <v>1</v>
      </c>
      <c r="DV15" s="2">
        <v>0</v>
      </c>
      <c r="DW15" s="2">
        <v>0</v>
      </c>
      <c r="DX15" s="2">
        <v>0</v>
      </c>
      <c r="DY15" s="2">
        <v>0</v>
      </c>
      <c r="DZ15" s="2">
        <v>0</v>
      </c>
      <c r="EA15" s="2">
        <v>0</v>
      </c>
      <c r="EB15" s="2">
        <v>0</v>
      </c>
      <c r="EC15" s="2">
        <v>0</v>
      </c>
      <c r="ED15" s="2">
        <v>0</v>
      </c>
      <c r="EE15" s="1"/>
      <c r="EF15" s="1" t="s">
        <v>2038</v>
      </c>
      <c r="EG15" s="2">
        <v>0</v>
      </c>
      <c r="EH15" s="2">
        <v>0</v>
      </c>
      <c r="EI15" s="2">
        <v>0</v>
      </c>
      <c r="EJ15" s="2">
        <v>0</v>
      </c>
      <c r="EK15" s="2">
        <v>0</v>
      </c>
      <c r="EL15" s="2">
        <v>1</v>
      </c>
      <c r="EM15" s="2">
        <v>0</v>
      </c>
      <c r="EN15" s="2">
        <v>0</v>
      </c>
      <c r="EO15" s="2">
        <v>0</v>
      </c>
      <c r="EP15" s="2">
        <v>0</v>
      </c>
      <c r="EQ15" s="2">
        <v>0</v>
      </c>
      <c r="ER15" s="2">
        <v>0</v>
      </c>
      <c r="ES15" s="1"/>
      <c r="ET15" s="1" t="s">
        <v>1199</v>
      </c>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t="s">
        <v>2039</v>
      </c>
      <c r="GB15" s="2">
        <v>1</v>
      </c>
      <c r="GC15" s="2">
        <v>1</v>
      </c>
      <c r="GD15" s="2">
        <v>0</v>
      </c>
      <c r="GE15" s="2">
        <v>0</v>
      </c>
      <c r="GF15" s="2">
        <v>0</v>
      </c>
      <c r="GG15" s="2">
        <v>0</v>
      </c>
      <c r="GH15" s="2">
        <v>1</v>
      </c>
      <c r="GI15" s="2">
        <v>0</v>
      </c>
      <c r="GJ15" s="2">
        <v>0</v>
      </c>
      <c r="GK15" s="2">
        <v>0</v>
      </c>
      <c r="GL15" s="2">
        <v>0</v>
      </c>
      <c r="GM15" s="2">
        <v>0</v>
      </c>
      <c r="GN15" s="2">
        <v>0</v>
      </c>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3"/>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c r="AML15" s="1"/>
      <c r="AMM15" s="1"/>
      <c r="AMN15" s="1"/>
      <c r="AMO15" s="1"/>
      <c r="AMP15" s="1"/>
      <c r="AMQ15" s="1"/>
      <c r="AMR15" s="1"/>
      <c r="AMS15" s="1"/>
      <c r="AMT15" s="1"/>
      <c r="AMU15" s="1"/>
      <c r="AMV15" s="1"/>
      <c r="AMW15" s="1"/>
      <c r="AMX15" s="1"/>
      <c r="AMY15" s="1"/>
      <c r="AMZ15" s="1"/>
      <c r="ANA15" s="1"/>
      <c r="ANB15" s="1"/>
      <c r="ANC15" s="1"/>
      <c r="AND15" s="1"/>
      <c r="ANE15" s="1"/>
      <c r="ANF15" s="1"/>
      <c r="ANG15" s="1"/>
      <c r="ANH15" s="1"/>
      <c r="ANI15" s="1"/>
      <c r="ANJ15" s="1"/>
      <c r="ANK15" s="1"/>
      <c r="ANL15" s="1"/>
      <c r="ANM15" s="1"/>
      <c r="ANN15" s="1"/>
      <c r="ANO15" s="1"/>
      <c r="ANP15" s="1"/>
      <c r="ANQ15" s="1"/>
      <c r="ANR15" s="1"/>
      <c r="ANS15" s="1"/>
      <c r="ANT15" s="1"/>
      <c r="ANU15" s="1"/>
      <c r="ANV15" s="1"/>
      <c r="ANW15" s="1"/>
      <c r="ANX15" s="1"/>
      <c r="ANY15" s="1"/>
      <c r="ANZ15" s="1"/>
      <c r="AOA15" s="1"/>
      <c r="AOB15" s="1"/>
      <c r="AOC15" s="1"/>
      <c r="AOD15" s="1"/>
      <c r="AOE15" s="1"/>
      <c r="AOF15" s="1"/>
      <c r="AOG15" s="1"/>
      <c r="AOH15" s="1"/>
      <c r="AOI15" s="1"/>
      <c r="AOJ15" s="1"/>
      <c r="AOK15" s="1"/>
      <c r="AOL15" s="1"/>
      <c r="AOM15" s="1"/>
      <c r="AON15" s="1"/>
      <c r="AOO15" s="1"/>
      <c r="AOP15" s="1"/>
      <c r="AOQ15" s="1"/>
      <c r="AOR15" s="1"/>
      <c r="AOS15" s="1"/>
      <c r="AOT15" s="1"/>
      <c r="AOU15" s="1"/>
      <c r="AOV15" s="1"/>
      <c r="AOW15" s="1"/>
      <c r="AOX15" s="1"/>
      <c r="AOY15" s="1"/>
      <c r="AOZ15" s="1"/>
      <c r="APA15" s="1"/>
      <c r="APB15" s="1"/>
      <c r="APC15" s="1"/>
      <c r="APD15" s="1"/>
      <c r="APE15" s="1"/>
      <c r="APF15" s="1"/>
      <c r="APG15" s="3"/>
      <c r="APH15" s="1"/>
      <c r="API15" s="1"/>
      <c r="APJ15" s="1"/>
      <c r="APK15" s="1"/>
      <c r="APL15" s="1"/>
      <c r="APM15" s="1"/>
      <c r="APN15" s="1"/>
      <c r="APO15" s="1"/>
      <c r="APP15" s="1"/>
      <c r="APQ15" s="1"/>
      <c r="APR15" s="1"/>
      <c r="APS15" s="1"/>
      <c r="APT15" s="1"/>
      <c r="APU15" s="1"/>
      <c r="APV15" s="1"/>
      <c r="APW15" s="1"/>
      <c r="APX15" s="1"/>
      <c r="APY15" s="1"/>
      <c r="APZ15" s="1"/>
      <c r="AQA15" s="1"/>
      <c r="AQB15" s="1"/>
      <c r="AQC15" s="1"/>
      <c r="AQD15" s="1"/>
      <c r="AQE15" s="1"/>
      <c r="AQF15" s="1"/>
      <c r="AQG15" s="1"/>
      <c r="AQH15" s="1"/>
      <c r="AQI15" s="1"/>
      <c r="AQJ15" s="1"/>
      <c r="AQK15" s="1"/>
      <c r="AQL15" s="1"/>
      <c r="AQM15" s="1"/>
      <c r="AQN15" s="1"/>
      <c r="AQO15" s="1"/>
      <c r="AQP15" s="1"/>
      <c r="AQQ15" s="1"/>
      <c r="AQR15" s="1"/>
      <c r="AQS15" s="1"/>
      <c r="AQT15" s="1"/>
      <c r="AQU15" s="1"/>
      <c r="AQV15" s="1"/>
      <c r="AQW15" s="1"/>
      <c r="AQX15" s="1"/>
      <c r="AQY15" s="1"/>
      <c r="AQZ15" s="1"/>
      <c r="ARA15" s="1"/>
      <c r="ARB15" s="1"/>
      <c r="ARC15" s="1"/>
      <c r="ARD15" s="1"/>
      <c r="ARE15" s="1"/>
      <c r="ARF15" s="1"/>
      <c r="ARG15" s="1"/>
      <c r="ARH15" s="1"/>
      <c r="ARI15" s="1"/>
      <c r="ARJ15" s="1"/>
      <c r="ARK15" s="1"/>
      <c r="ARL15" s="1"/>
      <c r="ARM15" s="1"/>
      <c r="ARN15" s="1"/>
      <c r="ARO15" s="1"/>
      <c r="ARP15" s="1"/>
      <c r="ARQ15" s="1"/>
      <c r="ARR15" s="1"/>
      <c r="ARS15" s="1"/>
      <c r="ART15" s="1"/>
      <c r="ARU15" s="1"/>
      <c r="ARV15" s="1"/>
      <c r="ARW15" s="1"/>
      <c r="ARX15" s="1"/>
      <c r="ARY15" s="1"/>
      <c r="ARZ15" s="1"/>
      <c r="ASA15" s="1"/>
      <c r="ASB15" s="1"/>
      <c r="ASC15" s="1"/>
      <c r="ASD15" s="1"/>
      <c r="ASE15" s="1"/>
      <c r="ASF15" s="1"/>
      <c r="ASG15" s="1"/>
      <c r="ASH15" s="1"/>
      <c r="ASI15" s="1"/>
      <c r="ASJ15" s="1"/>
      <c r="ASK15" s="1"/>
      <c r="ASL15" s="1"/>
      <c r="ASM15" s="1"/>
      <c r="ASN15" s="1"/>
      <c r="ASO15" s="1"/>
      <c r="ASP15" s="1"/>
      <c r="ASQ15" s="1"/>
      <c r="ASR15" s="1"/>
      <c r="ASS15" s="1"/>
      <c r="AST15" s="1">
        <v>111884844</v>
      </c>
      <c r="ASU15" s="1" t="s">
        <v>2040</v>
      </c>
      <c r="ASV15" s="1"/>
      <c r="ASW15" s="1">
        <v>30</v>
      </c>
    </row>
    <row r="16" spans="1:1193" x14ac:dyDescent="0.35">
      <c r="A16" s="1" t="s">
        <v>2041</v>
      </c>
      <c r="B16" s="1" t="s">
        <v>2042</v>
      </c>
      <c r="C16" s="1" t="s">
        <v>2043</v>
      </c>
      <c r="D16" s="1" t="s">
        <v>1947</v>
      </c>
      <c r="E16" s="1" t="s">
        <v>1980</v>
      </c>
      <c r="F16" s="1" t="s">
        <v>1947</v>
      </c>
      <c r="G16" s="1"/>
      <c r="H16" s="1" t="s">
        <v>1193</v>
      </c>
      <c r="I16" s="1" t="s">
        <v>1900</v>
      </c>
      <c r="J16" s="1" t="s">
        <v>1900</v>
      </c>
      <c r="K16" s="1"/>
      <c r="L16" s="1" t="s">
        <v>1195</v>
      </c>
      <c r="M16" s="1" t="s">
        <v>1196</v>
      </c>
      <c r="N16" s="2">
        <v>1</v>
      </c>
      <c r="O16" s="2">
        <v>0</v>
      </c>
      <c r="P16" s="2">
        <v>0</v>
      </c>
      <c r="Q16" s="2">
        <v>0</v>
      </c>
      <c r="R16" s="2">
        <v>0</v>
      </c>
      <c r="S16" s="1"/>
      <c r="T16" s="1"/>
      <c r="U16" s="6" t="s">
        <v>1438</v>
      </c>
      <c r="V16" s="1"/>
      <c r="W16" s="6" t="s">
        <v>1198</v>
      </c>
      <c r="X16" s="1" t="s">
        <v>1447</v>
      </c>
      <c r="Y16" s="2">
        <v>1</v>
      </c>
      <c r="Z16" s="2">
        <v>0</v>
      </c>
      <c r="AA16" s="2">
        <v>0</v>
      </c>
      <c r="AB16" s="2">
        <v>0</v>
      </c>
      <c r="AC16" s="2">
        <v>0</v>
      </c>
      <c r="AD16" s="2">
        <v>0</v>
      </c>
      <c r="AE16" s="2">
        <v>0</v>
      </c>
      <c r="AF16" s="2">
        <v>0</v>
      </c>
      <c r="AG16" s="2">
        <v>0</v>
      </c>
      <c r="AH16" s="1"/>
      <c r="AI16" s="1" t="s">
        <v>1360</v>
      </c>
      <c r="AJ16" s="4"/>
      <c r="AK16" s="1" t="s">
        <v>1200</v>
      </c>
      <c r="AL16" s="1" t="s">
        <v>1201</v>
      </c>
      <c r="AM16" s="1"/>
      <c r="AN16" s="1" t="s">
        <v>1199</v>
      </c>
      <c r="AO16" s="1"/>
      <c r="AP16" s="1"/>
      <c r="AQ16" s="1"/>
      <c r="AR16" s="1"/>
      <c r="AS16" s="1"/>
      <c r="AT16" s="1"/>
      <c r="AU16" s="1"/>
      <c r="AV16" s="1"/>
      <c r="AW16" s="1"/>
      <c r="AX16" s="1"/>
      <c r="AY16" s="1"/>
      <c r="AZ16" s="1"/>
      <c r="BA16" s="1"/>
      <c r="BB16" s="1"/>
      <c r="BC16" s="1"/>
      <c r="BD16" s="1"/>
      <c r="BE16" s="1"/>
      <c r="BF16" s="1"/>
      <c r="BG16" s="1"/>
      <c r="BH16" s="1"/>
      <c r="BI16" s="1" t="s">
        <v>1294</v>
      </c>
      <c r="BJ16" s="2">
        <v>0</v>
      </c>
      <c r="BK16" s="2">
        <v>0</v>
      </c>
      <c r="BL16" s="2">
        <v>0</v>
      </c>
      <c r="BM16" s="2">
        <v>0</v>
      </c>
      <c r="BN16" s="2">
        <v>0</v>
      </c>
      <c r="BO16" s="2">
        <v>0</v>
      </c>
      <c r="BP16" s="2">
        <v>1</v>
      </c>
      <c r="BQ16" s="2">
        <v>0</v>
      </c>
      <c r="BR16" s="2">
        <v>0</v>
      </c>
      <c r="BS16" s="1"/>
      <c r="BT16" s="1" t="s">
        <v>1200</v>
      </c>
      <c r="BU16" s="1" t="s">
        <v>2044</v>
      </c>
      <c r="BV16" s="1"/>
      <c r="BW16" s="4">
        <v>15</v>
      </c>
      <c r="BX16" s="1" t="s">
        <v>1199</v>
      </c>
      <c r="BY16" s="1"/>
      <c r="BZ16" s="1"/>
      <c r="CA16" s="1"/>
      <c r="CB16" s="1"/>
      <c r="CC16" s="1"/>
      <c r="CD16" s="1"/>
      <c r="CE16" s="1"/>
      <c r="CF16" s="1"/>
      <c r="CG16" s="1"/>
      <c r="CH16" s="1"/>
      <c r="CI16" s="1"/>
      <c r="CJ16" s="1"/>
      <c r="CK16" s="1"/>
      <c r="CL16" s="1"/>
      <c r="CM16" s="1"/>
      <c r="CN16" s="1"/>
      <c r="CO16" s="1"/>
      <c r="CP16" s="1"/>
      <c r="CQ16" s="1"/>
      <c r="CR16" s="1" t="s">
        <v>1204</v>
      </c>
      <c r="CS16" s="2">
        <v>0</v>
      </c>
      <c r="CT16" s="2">
        <v>0</v>
      </c>
      <c r="CU16" s="2">
        <v>1</v>
      </c>
      <c r="CV16" s="2">
        <v>0</v>
      </c>
      <c r="CW16" s="2">
        <v>0</v>
      </c>
      <c r="CX16" s="2">
        <v>0</v>
      </c>
      <c r="CY16" s="2">
        <v>0</v>
      </c>
      <c r="CZ16" s="2">
        <v>0</v>
      </c>
      <c r="DA16" s="1"/>
      <c r="DB16" s="1" t="s">
        <v>1199</v>
      </c>
      <c r="DC16" s="1"/>
      <c r="DD16" s="1"/>
      <c r="DE16" s="1"/>
      <c r="DF16" s="1"/>
      <c r="DG16" s="1"/>
      <c r="DH16" s="1"/>
      <c r="DI16" s="1"/>
      <c r="DJ16" s="1" t="s">
        <v>1199</v>
      </c>
      <c r="DK16" s="1" t="s">
        <v>1230</v>
      </c>
      <c r="DL16" s="2">
        <v>0</v>
      </c>
      <c r="DM16" s="2">
        <v>0</v>
      </c>
      <c r="DN16" s="2">
        <v>0</v>
      </c>
      <c r="DO16" s="2">
        <v>0</v>
      </c>
      <c r="DP16" s="2">
        <v>1</v>
      </c>
      <c r="DQ16" s="1"/>
      <c r="DR16" s="1" t="s">
        <v>1439</v>
      </c>
      <c r="DS16" s="2">
        <v>0</v>
      </c>
      <c r="DT16" s="2">
        <v>1</v>
      </c>
      <c r="DU16" s="2">
        <v>0</v>
      </c>
      <c r="DV16" s="2">
        <v>0</v>
      </c>
      <c r="DW16" s="2">
        <v>0</v>
      </c>
      <c r="DX16" s="2">
        <v>0</v>
      </c>
      <c r="DY16" s="2">
        <v>0</v>
      </c>
      <c r="DZ16" s="2">
        <v>0</v>
      </c>
      <c r="EA16" s="2">
        <v>0</v>
      </c>
      <c r="EB16" s="2">
        <v>0</v>
      </c>
      <c r="EC16" s="2">
        <v>0</v>
      </c>
      <c r="ED16" s="2">
        <v>0</v>
      </c>
      <c r="EE16" s="1"/>
      <c r="EF16" s="1" t="s">
        <v>2038</v>
      </c>
      <c r="EG16" s="2">
        <v>0</v>
      </c>
      <c r="EH16" s="2">
        <v>0</v>
      </c>
      <c r="EI16" s="2">
        <v>0</v>
      </c>
      <c r="EJ16" s="2">
        <v>0</v>
      </c>
      <c r="EK16" s="2">
        <v>0</v>
      </c>
      <c r="EL16" s="2">
        <v>1</v>
      </c>
      <c r="EM16" s="2">
        <v>0</v>
      </c>
      <c r="EN16" s="2">
        <v>0</v>
      </c>
      <c r="EO16" s="2">
        <v>0</v>
      </c>
      <c r="EP16" s="2">
        <v>0</v>
      </c>
      <c r="EQ16" s="2">
        <v>0</v>
      </c>
      <c r="ER16" s="2">
        <v>0</v>
      </c>
      <c r="ES16" s="1"/>
      <c r="ET16" s="1" t="s">
        <v>1199</v>
      </c>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t="s">
        <v>1476</v>
      </c>
      <c r="GB16" s="2">
        <v>0</v>
      </c>
      <c r="GC16" s="2">
        <v>1</v>
      </c>
      <c r="GD16" s="2">
        <v>0</v>
      </c>
      <c r="GE16" s="2">
        <v>0</v>
      </c>
      <c r="GF16" s="2">
        <v>0</v>
      </c>
      <c r="GG16" s="2">
        <v>0</v>
      </c>
      <c r="GH16" s="2">
        <v>0</v>
      </c>
      <c r="GI16" s="2">
        <v>0</v>
      </c>
      <c r="GJ16" s="2">
        <v>0</v>
      </c>
      <c r="GK16" s="2">
        <v>0</v>
      </c>
      <c r="GL16" s="2">
        <v>0</v>
      </c>
      <c r="GM16" s="2">
        <v>0</v>
      </c>
      <c r="GN16" s="2">
        <v>0</v>
      </c>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3"/>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c r="AML16" s="1"/>
      <c r="AMM16" s="1"/>
      <c r="AMN16" s="1"/>
      <c r="AMO16" s="1"/>
      <c r="AMP16" s="1"/>
      <c r="AMQ16" s="1"/>
      <c r="AMR16" s="1"/>
      <c r="AMS16" s="1"/>
      <c r="AMT16" s="1"/>
      <c r="AMU16" s="1"/>
      <c r="AMV16" s="1"/>
      <c r="AMW16" s="1"/>
      <c r="AMX16" s="1"/>
      <c r="AMY16" s="1"/>
      <c r="AMZ16" s="1"/>
      <c r="ANA16" s="1"/>
      <c r="ANB16" s="1"/>
      <c r="ANC16" s="1"/>
      <c r="AND16" s="1"/>
      <c r="ANE16" s="1"/>
      <c r="ANF16" s="1"/>
      <c r="ANG16" s="1"/>
      <c r="ANH16" s="1"/>
      <c r="ANI16" s="1"/>
      <c r="ANJ16" s="1"/>
      <c r="ANK16" s="1"/>
      <c r="ANL16" s="1"/>
      <c r="ANM16" s="1"/>
      <c r="ANN16" s="1"/>
      <c r="ANO16" s="1"/>
      <c r="ANP16" s="1"/>
      <c r="ANQ16" s="1"/>
      <c r="ANR16" s="1"/>
      <c r="ANS16" s="1"/>
      <c r="ANT16" s="1"/>
      <c r="ANU16" s="1"/>
      <c r="ANV16" s="1"/>
      <c r="ANW16" s="1"/>
      <c r="ANX16" s="1"/>
      <c r="ANY16" s="1"/>
      <c r="ANZ16" s="1"/>
      <c r="AOA16" s="1"/>
      <c r="AOB16" s="1"/>
      <c r="AOC16" s="1"/>
      <c r="AOD16" s="1"/>
      <c r="AOE16" s="1"/>
      <c r="AOF16" s="1"/>
      <c r="AOG16" s="1"/>
      <c r="AOH16" s="1"/>
      <c r="AOI16" s="1"/>
      <c r="AOJ16" s="1"/>
      <c r="AOK16" s="1"/>
      <c r="AOL16" s="1"/>
      <c r="AOM16" s="1"/>
      <c r="AON16" s="1"/>
      <c r="AOO16" s="1"/>
      <c r="AOP16" s="1"/>
      <c r="AOQ16" s="1"/>
      <c r="AOR16" s="1"/>
      <c r="AOS16" s="1"/>
      <c r="AOT16" s="1"/>
      <c r="AOU16" s="1"/>
      <c r="AOV16" s="1"/>
      <c r="AOW16" s="1"/>
      <c r="AOX16" s="1"/>
      <c r="AOY16" s="1"/>
      <c r="AOZ16" s="1"/>
      <c r="APA16" s="1"/>
      <c r="APB16" s="1"/>
      <c r="APC16" s="1"/>
      <c r="APD16" s="1"/>
      <c r="APE16" s="1"/>
      <c r="APF16" s="1"/>
      <c r="APG16" s="3"/>
      <c r="APH16" s="1"/>
      <c r="API16" s="1"/>
      <c r="APJ16" s="1"/>
      <c r="APK16" s="1"/>
      <c r="APL16" s="1"/>
      <c r="APM16" s="1"/>
      <c r="APN16" s="1"/>
      <c r="APO16" s="1"/>
      <c r="APP16" s="1"/>
      <c r="APQ16" s="1"/>
      <c r="APR16" s="1"/>
      <c r="APS16" s="1"/>
      <c r="APT16" s="1"/>
      <c r="APU16" s="1"/>
      <c r="APV16" s="1"/>
      <c r="APW16" s="1"/>
      <c r="APX16" s="1"/>
      <c r="APY16" s="1"/>
      <c r="APZ16" s="1"/>
      <c r="AQA16" s="1"/>
      <c r="AQB16" s="1"/>
      <c r="AQC16" s="1"/>
      <c r="AQD16" s="1"/>
      <c r="AQE16" s="1"/>
      <c r="AQF16" s="1"/>
      <c r="AQG16" s="1"/>
      <c r="AQH16" s="1"/>
      <c r="AQI16" s="1"/>
      <c r="AQJ16" s="1"/>
      <c r="AQK16" s="1"/>
      <c r="AQL16" s="1"/>
      <c r="AQM16" s="1"/>
      <c r="AQN16" s="1"/>
      <c r="AQO16" s="1"/>
      <c r="AQP16" s="1"/>
      <c r="AQQ16" s="1"/>
      <c r="AQR16" s="1"/>
      <c r="AQS16" s="1"/>
      <c r="AQT16" s="1"/>
      <c r="AQU16" s="1"/>
      <c r="AQV16" s="1"/>
      <c r="AQW16" s="1"/>
      <c r="AQX16" s="1"/>
      <c r="AQY16" s="1"/>
      <c r="AQZ16" s="1"/>
      <c r="ARA16" s="1"/>
      <c r="ARB16" s="1"/>
      <c r="ARC16" s="1"/>
      <c r="ARD16" s="1"/>
      <c r="ARE16" s="1"/>
      <c r="ARF16" s="1"/>
      <c r="ARG16" s="1"/>
      <c r="ARH16" s="1"/>
      <c r="ARI16" s="1"/>
      <c r="ARJ16" s="1"/>
      <c r="ARK16" s="1"/>
      <c r="ARL16" s="1"/>
      <c r="ARM16" s="1"/>
      <c r="ARN16" s="1"/>
      <c r="ARO16" s="1"/>
      <c r="ARP16" s="1"/>
      <c r="ARQ16" s="1"/>
      <c r="ARR16" s="1"/>
      <c r="ARS16" s="1"/>
      <c r="ART16" s="1"/>
      <c r="ARU16" s="1"/>
      <c r="ARV16" s="1"/>
      <c r="ARW16" s="1"/>
      <c r="ARX16" s="1"/>
      <c r="ARY16" s="1"/>
      <c r="ARZ16" s="1"/>
      <c r="ASA16" s="1"/>
      <c r="ASB16" s="1"/>
      <c r="ASC16" s="1"/>
      <c r="ASD16" s="1"/>
      <c r="ASE16" s="1"/>
      <c r="ASF16" s="1"/>
      <c r="ASG16" s="1"/>
      <c r="ASH16" s="1"/>
      <c r="ASI16" s="1"/>
      <c r="ASJ16" s="1"/>
      <c r="ASK16" s="1"/>
      <c r="ASL16" s="1"/>
      <c r="ASM16" s="1"/>
      <c r="ASN16" s="1"/>
      <c r="ASO16" s="1"/>
      <c r="ASP16" s="1"/>
      <c r="ASQ16" s="1"/>
      <c r="ASR16" s="1"/>
      <c r="ASS16" s="1"/>
      <c r="AST16" s="1">
        <v>111885009</v>
      </c>
      <c r="ASU16" s="1" t="s">
        <v>2045</v>
      </c>
      <c r="ASV16" s="1"/>
      <c r="ASW16" s="1">
        <v>31</v>
      </c>
    </row>
    <row r="17" spans="1:1193" x14ac:dyDescent="0.35">
      <c r="A17" s="1" t="s">
        <v>2046</v>
      </c>
      <c r="B17" s="1" t="s">
        <v>2047</v>
      </c>
      <c r="C17" s="1" t="s">
        <v>2048</v>
      </c>
      <c r="D17" s="1" t="s">
        <v>1947</v>
      </c>
      <c r="E17" s="1" t="s">
        <v>1980</v>
      </c>
      <c r="F17" s="1" t="s">
        <v>1947</v>
      </c>
      <c r="G17" s="1"/>
      <c r="H17" s="1" t="s">
        <v>1193</v>
      </c>
      <c r="I17" s="1" t="s">
        <v>1900</v>
      </c>
      <c r="J17" s="1" t="s">
        <v>1900</v>
      </c>
      <c r="K17" s="1"/>
      <c r="L17" s="1" t="s">
        <v>1195</v>
      </c>
      <c r="M17" s="1" t="s">
        <v>1196</v>
      </c>
      <c r="N17" s="2">
        <v>1</v>
      </c>
      <c r="O17" s="2">
        <v>0</v>
      </c>
      <c r="P17" s="2">
        <v>0</v>
      </c>
      <c r="Q17" s="2">
        <v>0</v>
      </c>
      <c r="R17" s="2">
        <v>0</v>
      </c>
      <c r="S17" s="1"/>
      <c r="T17" s="1"/>
      <c r="U17" s="6" t="s">
        <v>1438</v>
      </c>
      <c r="V17" s="1"/>
      <c r="W17" s="6" t="s">
        <v>1198</v>
      </c>
      <c r="X17" s="1" t="s">
        <v>1447</v>
      </c>
      <c r="Y17" s="2">
        <v>1</v>
      </c>
      <c r="Z17" s="2">
        <v>0</v>
      </c>
      <c r="AA17" s="2">
        <v>0</v>
      </c>
      <c r="AB17" s="2">
        <v>0</v>
      </c>
      <c r="AC17" s="2">
        <v>0</v>
      </c>
      <c r="AD17" s="2">
        <v>0</v>
      </c>
      <c r="AE17" s="2">
        <v>0</v>
      </c>
      <c r="AF17" s="2">
        <v>0</v>
      </c>
      <c r="AG17" s="2">
        <v>0</v>
      </c>
      <c r="AH17" s="1"/>
      <c r="AI17" s="1" t="s">
        <v>1360</v>
      </c>
      <c r="AJ17" s="4">
        <v>45</v>
      </c>
      <c r="AK17" s="1" t="s">
        <v>1199</v>
      </c>
      <c r="AL17" s="1" t="s">
        <v>1458</v>
      </c>
      <c r="AM17" s="1"/>
      <c r="AN17" s="1" t="s">
        <v>1199</v>
      </c>
      <c r="AO17" s="1"/>
      <c r="AP17" s="1"/>
      <c r="AQ17" s="1"/>
      <c r="AR17" s="1"/>
      <c r="AS17" s="1"/>
      <c r="AT17" s="1"/>
      <c r="AU17" s="1"/>
      <c r="AV17" s="1"/>
      <c r="AW17" s="1"/>
      <c r="AX17" s="1"/>
      <c r="AY17" s="1"/>
      <c r="AZ17" s="1"/>
      <c r="BA17" s="1"/>
      <c r="BB17" s="1"/>
      <c r="BC17" s="1"/>
      <c r="BD17" s="1"/>
      <c r="BE17" s="1"/>
      <c r="BF17" s="1"/>
      <c r="BG17" s="1"/>
      <c r="BH17" s="1"/>
      <c r="BI17" s="1" t="s">
        <v>1416</v>
      </c>
      <c r="BJ17" s="2">
        <v>1</v>
      </c>
      <c r="BK17" s="2">
        <v>0</v>
      </c>
      <c r="BL17" s="2">
        <v>0</v>
      </c>
      <c r="BM17" s="2">
        <v>0</v>
      </c>
      <c r="BN17" s="2">
        <v>0</v>
      </c>
      <c r="BO17" s="2">
        <v>0</v>
      </c>
      <c r="BP17" s="2">
        <v>0</v>
      </c>
      <c r="BQ17" s="2">
        <v>0</v>
      </c>
      <c r="BR17" s="2">
        <v>0</v>
      </c>
      <c r="BS17" s="1"/>
      <c r="BT17" s="1" t="s">
        <v>1199</v>
      </c>
      <c r="BU17" s="1"/>
      <c r="BV17" s="1"/>
      <c r="BW17" s="4"/>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t="s">
        <v>1263</v>
      </c>
      <c r="DL17" s="2">
        <v>0</v>
      </c>
      <c r="DM17" s="2">
        <v>1</v>
      </c>
      <c r="DN17" s="2">
        <v>0</v>
      </c>
      <c r="DO17" s="2">
        <v>0</v>
      </c>
      <c r="DP17" s="2">
        <v>0</v>
      </c>
      <c r="DQ17" s="1"/>
      <c r="DR17" s="1" t="s">
        <v>1439</v>
      </c>
      <c r="DS17" s="2">
        <v>0</v>
      </c>
      <c r="DT17" s="2">
        <v>1</v>
      </c>
      <c r="DU17" s="2">
        <v>0</v>
      </c>
      <c r="DV17" s="2">
        <v>0</v>
      </c>
      <c r="DW17" s="2">
        <v>0</v>
      </c>
      <c r="DX17" s="2">
        <v>0</v>
      </c>
      <c r="DY17" s="2">
        <v>0</v>
      </c>
      <c r="DZ17" s="2">
        <v>0</v>
      </c>
      <c r="EA17" s="2">
        <v>0</v>
      </c>
      <c r="EB17" s="2">
        <v>0</v>
      </c>
      <c r="EC17" s="2">
        <v>0</v>
      </c>
      <c r="ED17" s="2">
        <v>0</v>
      </c>
      <c r="EE17" s="1"/>
      <c r="EF17" s="1" t="s">
        <v>1230</v>
      </c>
      <c r="EG17" s="2">
        <v>0</v>
      </c>
      <c r="EH17" s="2">
        <v>0</v>
      </c>
      <c r="EI17" s="2">
        <v>0</v>
      </c>
      <c r="EJ17" s="2">
        <v>0</v>
      </c>
      <c r="EK17" s="2">
        <v>0</v>
      </c>
      <c r="EL17" s="2">
        <v>0</v>
      </c>
      <c r="EM17" s="2">
        <v>0</v>
      </c>
      <c r="EN17" s="2">
        <v>0</v>
      </c>
      <c r="EO17" s="2">
        <v>0</v>
      </c>
      <c r="EP17" s="2">
        <v>1</v>
      </c>
      <c r="EQ17" s="2">
        <v>0</v>
      </c>
      <c r="ER17" s="2">
        <v>0</v>
      </c>
      <c r="ES17" s="1"/>
      <c r="ET17" s="1" t="s">
        <v>1199</v>
      </c>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t="s">
        <v>1576</v>
      </c>
      <c r="GB17" s="2">
        <v>0</v>
      </c>
      <c r="GC17" s="2">
        <v>1</v>
      </c>
      <c r="GD17" s="2">
        <v>0</v>
      </c>
      <c r="GE17" s="2">
        <v>0</v>
      </c>
      <c r="GF17" s="2">
        <v>0</v>
      </c>
      <c r="GG17" s="2">
        <v>0</v>
      </c>
      <c r="GH17" s="2">
        <v>1</v>
      </c>
      <c r="GI17" s="2">
        <v>0</v>
      </c>
      <c r="GJ17" s="2">
        <v>0</v>
      </c>
      <c r="GK17" s="2">
        <v>0</v>
      </c>
      <c r="GL17" s="2">
        <v>0</v>
      </c>
      <c r="GM17" s="2">
        <v>0</v>
      </c>
      <c r="GN17" s="2">
        <v>0</v>
      </c>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3"/>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c r="AML17" s="1"/>
      <c r="AMM17" s="1"/>
      <c r="AMN17" s="1"/>
      <c r="AMO17" s="1"/>
      <c r="AMP17" s="1"/>
      <c r="AMQ17" s="1"/>
      <c r="AMR17" s="1"/>
      <c r="AMS17" s="1"/>
      <c r="AMT17" s="1"/>
      <c r="AMU17" s="1"/>
      <c r="AMV17" s="1"/>
      <c r="AMW17" s="1"/>
      <c r="AMX17" s="1"/>
      <c r="AMY17" s="1"/>
      <c r="AMZ17" s="1"/>
      <c r="ANA17" s="1"/>
      <c r="ANB17" s="1"/>
      <c r="ANC17" s="1"/>
      <c r="AND17" s="1"/>
      <c r="ANE17" s="1"/>
      <c r="ANF17" s="1"/>
      <c r="ANG17" s="1"/>
      <c r="ANH17" s="1"/>
      <c r="ANI17" s="1"/>
      <c r="ANJ17" s="1"/>
      <c r="ANK17" s="1"/>
      <c r="ANL17" s="1"/>
      <c r="ANM17" s="1"/>
      <c r="ANN17" s="1"/>
      <c r="ANO17" s="1"/>
      <c r="ANP17" s="1"/>
      <c r="ANQ17" s="1"/>
      <c r="ANR17" s="1"/>
      <c r="ANS17" s="1"/>
      <c r="ANT17" s="1"/>
      <c r="ANU17" s="1"/>
      <c r="ANV17" s="1"/>
      <c r="ANW17" s="1"/>
      <c r="ANX17" s="1"/>
      <c r="ANY17" s="1"/>
      <c r="ANZ17" s="1"/>
      <c r="AOA17" s="1"/>
      <c r="AOB17" s="1"/>
      <c r="AOC17" s="1"/>
      <c r="AOD17" s="1"/>
      <c r="AOE17" s="1"/>
      <c r="AOF17" s="1"/>
      <c r="AOG17" s="1"/>
      <c r="AOH17" s="1"/>
      <c r="AOI17" s="1"/>
      <c r="AOJ17" s="1"/>
      <c r="AOK17" s="1"/>
      <c r="AOL17" s="1"/>
      <c r="AOM17" s="1"/>
      <c r="AON17" s="1"/>
      <c r="AOO17" s="1"/>
      <c r="AOP17" s="1"/>
      <c r="AOQ17" s="1"/>
      <c r="AOR17" s="1"/>
      <c r="AOS17" s="1"/>
      <c r="AOT17" s="1"/>
      <c r="AOU17" s="1"/>
      <c r="AOV17" s="1"/>
      <c r="AOW17" s="1"/>
      <c r="AOX17" s="1"/>
      <c r="AOY17" s="1"/>
      <c r="AOZ17" s="1"/>
      <c r="APA17" s="1"/>
      <c r="APB17" s="1"/>
      <c r="APC17" s="1"/>
      <c r="APD17" s="1"/>
      <c r="APE17" s="1"/>
      <c r="APF17" s="1"/>
      <c r="APG17" s="3"/>
      <c r="APH17" s="1"/>
      <c r="API17" s="1"/>
      <c r="APJ17" s="1"/>
      <c r="APK17" s="1"/>
      <c r="APL17" s="1"/>
      <c r="APM17" s="1"/>
      <c r="APN17" s="1"/>
      <c r="APO17" s="1"/>
      <c r="APP17" s="1"/>
      <c r="APQ17" s="1"/>
      <c r="APR17" s="1"/>
      <c r="APS17" s="1"/>
      <c r="APT17" s="1"/>
      <c r="APU17" s="1"/>
      <c r="APV17" s="1"/>
      <c r="APW17" s="1"/>
      <c r="APX17" s="1"/>
      <c r="APY17" s="1"/>
      <c r="APZ17" s="1"/>
      <c r="AQA17" s="1"/>
      <c r="AQB17" s="1"/>
      <c r="AQC17" s="1"/>
      <c r="AQD17" s="1"/>
      <c r="AQE17" s="1"/>
      <c r="AQF17" s="1"/>
      <c r="AQG17" s="1"/>
      <c r="AQH17" s="1"/>
      <c r="AQI17" s="1"/>
      <c r="AQJ17" s="1"/>
      <c r="AQK17" s="1"/>
      <c r="AQL17" s="1"/>
      <c r="AQM17" s="1"/>
      <c r="AQN17" s="1"/>
      <c r="AQO17" s="1"/>
      <c r="AQP17" s="1"/>
      <c r="AQQ17" s="1"/>
      <c r="AQR17" s="1"/>
      <c r="AQS17" s="1"/>
      <c r="AQT17" s="1"/>
      <c r="AQU17" s="1"/>
      <c r="AQV17" s="1"/>
      <c r="AQW17" s="1"/>
      <c r="AQX17" s="1"/>
      <c r="AQY17" s="1"/>
      <c r="AQZ17" s="1"/>
      <c r="ARA17" s="1"/>
      <c r="ARB17" s="1"/>
      <c r="ARC17" s="1"/>
      <c r="ARD17" s="1"/>
      <c r="ARE17" s="1"/>
      <c r="ARF17" s="1"/>
      <c r="ARG17" s="1"/>
      <c r="ARH17" s="1"/>
      <c r="ARI17" s="1"/>
      <c r="ARJ17" s="1"/>
      <c r="ARK17" s="1"/>
      <c r="ARL17" s="1"/>
      <c r="ARM17" s="1"/>
      <c r="ARN17" s="1"/>
      <c r="ARO17" s="1"/>
      <c r="ARP17" s="1"/>
      <c r="ARQ17" s="1"/>
      <c r="ARR17" s="1"/>
      <c r="ARS17" s="1"/>
      <c r="ART17" s="1"/>
      <c r="ARU17" s="1"/>
      <c r="ARV17" s="1"/>
      <c r="ARW17" s="1"/>
      <c r="ARX17" s="1"/>
      <c r="ARY17" s="1"/>
      <c r="ARZ17" s="1"/>
      <c r="ASA17" s="1"/>
      <c r="ASB17" s="1"/>
      <c r="ASC17" s="1"/>
      <c r="ASD17" s="1"/>
      <c r="ASE17" s="1"/>
      <c r="ASF17" s="1"/>
      <c r="ASG17" s="1"/>
      <c r="ASH17" s="1"/>
      <c r="ASI17" s="1"/>
      <c r="ASJ17" s="1"/>
      <c r="ASK17" s="1"/>
      <c r="ASL17" s="1"/>
      <c r="ASM17" s="1"/>
      <c r="ASN17" s="1"/>
      <c r="ASO17" s="1"/>
      <c r="ASP17" s="1"/>
      <c r="ASQ17" s="1"/>
      <c r="ASR17" s="1"/>
      <c r="ASS17" s="1"/>
      <c r="AST17" s="1">
        <v>111885131</v>
      </c>
      <c r="ASU17" s="1" t="s">
        <v>2049</v>
      </c>
      <c r="ASV17" s="1"/>
      <c r="ASW17" s="1">
        <v>32</v>
      </c>
    </row>
    <row r="18" spans="1:1193" x14ac:dyDescent="0.35">
      <c r="A18" s="1" t="s">
        <v>2050</v>
      </c>
      <c r="B18" s="1" t="s">
        <v>2051</v>
      </c>
      <c r="C18" s="1" t="s">
        <v>2052</v>
      </c>
      <c r="D18" s="1" t="s">
        <v>1947</v>
      </c>
      <c r="E18" s="1" t="s">
        <v>1980</v>
      </c>
      <c r="F18" s="1" t="s">
        <v>1947</v>
      </c>
      <c r="G18" s="1"/>
      <c r="H18" s="1" t="s">
        <v>1193</v>
      </c>
      <c r="I18" s="1" t="s">
        <v>1900</v>
      </c>
      <c r="J18" s="1" t="s">
        <v>1900</v>
      </c>
      <c r="K18" s="1"/>
      <c r="L18" s="1" t="s">
        <v>1981</v>
      </c>
      <c r="M18" s="1" t="s">
        <v>1213</v>
      </c>
      <c r="N18" s="2">
        <v>0</v>
      </c>
      <c r="O18" s="2">
        <v>0</v>
      </c>
      <c r="P18" s="2">
        <v>0</v>
      </c>
      <c r="Q18" s="2">
        <v>0</v>
      </c>
      <c r="R18" s="2">
        <v>1</v>
      </c>
      <c r="S18" s="1"/>
      <c r="T18" s="1"/>
      <c r="U18" s="1"/>
      <c r="V18" s="1"/>
      <c r="W18" s="6"/>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3"/>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t="s">
        <v>2053</v>
      </c>
      <c r="AIP18" s="2">
        <v>1</v>
      </c>
      <c r="AIQ18" s="2">
        <v>1</v>
      </c>
      <c r="AIR18" s="2">
        <v>0</v>
      </c>
      <c r="AIS18" s="2">
        <v>1</v>
      </c>
      <c r="AIT18" s="2">
        <v>1</v>
      </c>
      <c r="AIU18" s="2">
        <v>0</v>
      </c>
      <c r="AIV18" s="2">
        <v>0</v>
      </c>
      <c r="AIW18" s="2">
        <v>0</v>
      </c>
      <c r="AIX18" s="1"/>
      <c r="AIY18" s="1" t="s">
        <v>1200</v>
      </c>
      <c r="AIZ18" s="1"/>
      <c r="AJA18" s="1"/>
      <c r="AJB18" s="1"/>
      <c r="AJC18" s="1"/>
      <c r="AJD18" s="1"/>
      <c r="AJE18" s="1"/>
      <c r="AJF18" s="1"/>
      <c r="AJG18" s="1"/>
      <c r="AJH18" s="1"/>
      <c r="AJI18" s="1" t="s">
        <v>1244</v>
      </c>
      <c r="AJJ18" s="2">
        <v>1</v>
      </c>
      <c r="AJK18" s="2">
        <v>1</v>
      </c>
      <c r="AJL18" s="2">
        <v>1</v>
      </c>
      <c r="AJM18" s="2">
        <v>1</v>
      </c>
      <c r="AJN18" s="2">
        <v>1</v>
      </c>
      <c r="AJO18" s="2">
        <v>1</v>
      </c>
      <c r="AJP18" s="2">
        <v>1</v>
      </c>
      <c r="AJQ18" s="1" t="s">
        <v>2000</v>
      </c>
      <c r="AJR18" s="2">
        <v>1</v>
      </c>
      <c r="AJS18" s="2">
        <v>1</v>
      </c>
      <c r="AJT18" s="2">
        <v>0</v>
      </c>
      <c r="AJU18" s="2">
        <v>0</v>
      </c>
      <c r="AJV18" s="2">
        <v>0</v>
      </c>
      <c r="AJW18" s="1"/>
      <c r="AJX18" s="1" t="s">
        <v>1200</v>
      </c>
      <c r="AJY18" s="1" t="s">
        <v>1200</v>
      </c>
      <c r="AJZ18" s="1"/>
      <c r="AKA18" s="1"/>
      <c r="AKB18" s="1"/>
      <c r="AKC18" s="1"/>
      <c r="AKD18" s="1"/>
      <c r="AKE18" s="1"/>
      <c r="AKF18" s="1" t="s">
        <v>1199</v>
      </c>
      <c r="AKG18" s="1"/>
      <c r="AKH18" s="1"/>
      <c r="AKI18" s="1"/>
      <c r="AKJ18" s="1"/>
      <c r="AKK18" s="1"/>
      <c r="AKL18" s="1"/>
      <c r="AKM18" s="1"/>
      <c r="AKN18" s="1"/>
      <c r="AKO18" s="1"/>
      <c r="AKP18" s="75"/>
      <c r="AKQ18" s="1" t="s">
        <v>1200</v>
      </c>
      <c r="AKR18" s="1" t="s">
        <v>1245</v>
      </c>
      <c r="AKS18" s="1"/>
      <c r="AKT18" s="1"/>
      <c r="AKU18" s="1"/>
      <c r="AKV18" s="1"/>
      <c r="AKW18" s="1"/>
      <c r="AKX18" s="1"/>
      <c r="AKY18" s="1"/>
      <c r="AKZ18" s="1"/>
      <c r="ALA18" s="1"/>
      <c r="ALB18" s="1"/>
      <c r="ALC18" s="1"/>
      <c r="ALD18" s="1" t="s">
        <v>2054</v>
      </c>
      <c r="ALE18" s="2">
        <v>0</v>
      </c>
      <c r="ALF18" s="2">
        <v>0</v>
      </c>
      <c r="ALG18" s="2">
        <v>0</v>
      </c>
      <c r="ALH18" s="2">
        <v>1</v>
      </c>
      <c r="ALI18" s="2">
        <v>0</v>
      </c>
      <c r="ALJ18" s="2">
        <v>1</v>
      </c>
      <c r="ALK18" s="2">
        <v>0</v>
      </c>
      <c r="ALL18" s="2">
        <v>0</v>
      </c>
      <c r="ALM18" s="2">
        <v>0</v>
      </c>
      <c r="ALN18" s="2">
        <v>0</v>
      </c>
      <c r="ALO18" s="1"/>
      <c r="ALP18" s="1" t="s">
        <v>1200</v>
      </c>
      <c r="ALQ18" s="2">
        <v>2</v>
      </c>
      <c r="ALR18" s="1" t="s">
        <v>2055</v>
      </c>
      <c r="ALS18" s="2">
        <v>1</v>
      </c>
      <c r="ALT18" s="2">
        <v>0</v>
      </c>
      <c r="ALU18" s="2">
        <v>0</v>
      </c>
      <c r="ALV18" s="2">
        <v>0</v>
      </c>
      <c r="ALW18" s="2">
        <v>0</v>
      </c>
      <c r="ALX18" s="2">
        <v>0</v>
      </c>
      <c r="ALY18" s="2">
        <v>0</v>
      </c>
      <c r="ALZ18" s="2">
        <v>0</v>
      </c>
      <c r="AMA18" s="1"/>
      <c r="AMB18" s="1" t="s">
        <v>2056</v>
      </c>
      <c r="AMC18" s="1"/>
      <c r="AMD18" s="1" t="s">
        <v>1249</v>
      </c>
      <c r="AME18" s="1"/>
      <c r="AMF18" s="1"/>
      <c r="AMG18" s="1" t="s">
        <v>2003</v>
      </c>
      <c r="AMH18" s="2">
        <v>1</v>
      </c>
      <c r="AMI18" s="2">
        <v>1</v>
      </c>
      <c r="AMJ18" s="2">
        <v>0</v>
      </c>
      <c r="AMK18" s="2">
        <v>0</v>
      </c>
      <c r="AML18" s="2">
        <v>0</v>
      </c>
      <c r="AMM18" s="2">
        <v>0</v>
      </c>
      <c r="AMN18" s="2">
        <v>0</v>
      </c>
      <c r="AMO18" s="2">
        <v>0</v>
      </c>
      <c r="AMP18" s="1"/>
      <c r="AMQ18" s="1" t="s">
        <v>2056</v>
      </c>
      <c r="AMR18" s="1"/>
      <c r="AMS18" s="1" t="s">
        <v>1249</v>
      </c>
      <c r="AMT18" s="1"/>
      <c r="AMU18" s="1"/>
      <c r="AMV18" s="1" t="s">
        <v>1250</v>
      </c>
      <c r="AMW18" s="1"/>
      <c r="AMX18" s="1" t="s">
        <v>1200</v>
      </c>
      <c r="AMY18" s="1" t="s">
        <v>1245</v>
      </c>
      <c r="AMZ18" s="1"/>
      <c r="ANA18" s="1"/>
      <c r="ANB18" s="1"/>
      <c r="ANC18" s="1"/>
      <c r="AND18" s="1"/>
      <c r="ANE18" s="1"/>
      <c r="ANF18" s="1"/>
      <c r="ANG18" s="1"/>
      <c r="ANH18" s="1"/>
      <c r="ANI18" s="1" t="s">
        <v>2057</v>
      </c>
      <c r="ANJ18" s="2">
        <v>1</v>
      </c>
      <c r="ANK18" s="2">
        <v>1</v>
      </c>
      <c r="ANL18" s="2">
        <v>0</v>
      </c>
      <c r="ANM18" s="2">
        <v>0</v>
      </c>
      <c r="ANN18" s="2">
        <v>0</v>
      </c>
      <c r="ANO18" s="2">
        <v>0</v>
      </c>
      <c r="ANP18" s="2">
        <v>0</v>
      </c>
      <c r="ANQ18" s="1"/>
      <c r="ANR18" s="1" t="s">
        <v>1200</v>
      </c>
      <c r="ANS18" s="1" t="s">
        <v>2058</v>
      </c>
      <c r="ANT18" s="2">
        <v>1</v>
      </c>
      <c r="ANU18" s="2">
        <v>1</v>
      </c>
      <c r="ANV18" s="2">
        <v>0</v>
      </c>
      <c r="ANW18" s="2">
        <v>0</v>
      </c>
      <c r="ANX18" s="2">
        <v>0</v>
      </c>
      <c r="ANY18" s="2">
        <v>0</v>
      </c>
      <c r="ANZ18" s="2">
        <v>0</v>
      </c>
      <c r="AOA18" s="1"/>
      <c r="AOB18" s="1" t="s">
        <v>2059</v>
      </c>
      <c r="AOC18" s="2">
        <v>0</v>
      </c>
      <c r="AOD18" s="2">
        <v>1</v>
      </c>
      <c r="AOE18" s="2">
        <v>1</v>
      </c>
      <c r="AOF18" s="2">
        <v>0</v>
      </c>
      <c r="AOG18" s="2">
        <v>0</v>
      </c>
      <c r="AOH18" s="2">
        <v>0</v>
      </c>
      <c r="AOI18" s="2">
        <v>0</v>
      </c>
      <c r="AOJ18" s="2">
        <v>0</v>
      </c>
      <c r="AOK18" s="2">
        <v>0</v>
      </c>
      <c r="AOL18" s="1"/>
      <c r="AOM18" s="1" t="s">
        <v>1229</v>
      </c>
      <c r="AON18" s="2">
        <v>1</v>
      </c>
      <c r="AOO18" s="2">
        <v>0</v>
      </c>
      <c r="AOP18" s="2">
        <v>0</v>
      </c>
      <c r="AOQ18" s="2">
        <v>0</v>
      </c>
      <c r="AOR18" s="2">
        <v>0</v>
      </c>
      <c r="AOS18" s="2">
        <v>0</v>
      </c>
      <c r="AOT18" s="2">
        <v>0</v>
      </c>
      <c r="AOU18" s="1"/>
      <c r="AOV18" s="1" t="s">
        <v>1199</v>
      </c>
      <c r="AOW18" s="1"/>
      <c r="AOX18" s="1"/>
      <c r="AOY18" s="1"/>
      <c r="AOZ18" s="1"/>
      <c r="APA18" s="1"/>
      <c r="APB18" s="1"/>
      <c r="APC18" s="1"/>
      <c r="APD18" s="1"/>
      <c r="APE18" s="1"/>
      <c r="APF18" s="1" t="s">
        <v>1200</v>
      </c>
      <c r="APG18" s="75">
        <v>100</v>
      </c>
      <c r="APH18" s="1" t="s">
        <v>1598</v>
      </c>
      <c r="API18" s="2">
        <v>0</v>
      </c>
      <c r="APJ18" s="2">
        <v>0</v>
      </c>
      <c r="APK18" s="2">
        <v>0</v>
      </c>
      <c r="APL18" s="2">
        <v>0</v>
      </c>
      <c r="APM18" s="2">
        <v>1</v>
      </c>
      <c r="APN18" s="2">
        <v>0</v>
      </c>
      <c r="APO18" s="1"/>
      <c r="APP18" s="1" t="s">
        <v>2060</v>
      </c>
      <c r="APQ18" s="1" t="s">
        <v>1230</v>
      </c>
      <c r="APR18" s="2">
        <v>0</v>
      </c>
      <c r="APS18" s="2">
        <v>0</v>
      </c>
      <c r="APT18" s="2">
        <v>0</v>
      </c>
      <c r="APU18" s="2">
        <v>0</v>
      </c>
      <c r="APV18" s="2">
        <v>1</v>
      </c>
      <c r="APW18" s="1"/>
      <c r="APX18" s="1" t="s">
        <v>1229</v>
      </c>
      <c r="APY18" s="2">
        <v>1</v>
      </c>
      <c r="APZ18" s="2">
        <v>0</v>
      </c>
      <c r="AQA18" s="2">
        <v>0</v>
      </c>
      <c r="AQB18" s="2">
        <v>0</v>
      </c>
      <c r="AQC18" s="2">
        <v>0</v>
      </c>
      <c r="AQD18" s="2">
        <v>0</v>
      </c>
      <c r="AQE18" s="2">
        <v>0</v>
      </c>
      <c r="AQF18" s="2">
        <v>0</v>
      </c>
      <c r="AQG18" s="2">
        <v>0</v>
      </c>
      <c r="AQH18" s="2">
        <v>0</v>
      </c>
      <c r="AQI18" s="2">
        <v>0</v>
      </c>
      <c r="AQJ18" s="2">
        <v>0</v>
      </c>
      <c r="AQK18" s="1"/>
      <c r="AQL18" s="1" t="s">
        <v>2061</v>
      </c>
      <c r="AQM18" s="2">
        <v>0</v>
      </c>
      <c r="AQN18" s="2">
        <v>0</v>
      </c>
      <c r="AQO18" s="2">
        <v>0</v>
      </c>
      <c r="AQP18" s="2">
        <v>0</v>
      </c>
      <c r="AQQ18" s="2">
        <v>0</v>
      </c>
      <c r="AQR18" s="2">
        <v>0</v>
      </c>
      <c r="AQS18" s="2">
        <v>0</v>
      </c>
      <c r="AQT18" s="2">
        <v>0</v>
      </c>
      <c r="AQU18" s="2">
        <v>0</v>
      </c>
      <c r="AQV18" s="2">
        <v>0</v>
      </c>
      <c r="AQW18" s="2">
        <v>0</v>
      </c>
      <c r="AQX18" s="2">
        <v>1</v>
      </c>
      <c r="AQY18" s="2">
        <v>0</v>
      </c>
      <c r="AQZ18" s="2">
        <v>1</v>
      </c>
      <c r="ARA18" s="2">
        <v>0</v>
      </c>
      <c r="ARB18" s="2">
        <v>0</v>
      </c>
      <c r="ARC18" s="2">
        <v>0</v>
      </c>
      <c r="ARD18" s="1"/>
      <c r="ARE18" s="1" t="s">
        <v>1199</v>
      </c>
      <c r="ARF18" s="1"/>
      <c r="ARG18" s="1"/>
      <c r="ARH18" s="1"/>
      <c r="ARI18" s="1"/>
      <c r="ARJ18" s="1"/>
      <c r="ARK18" s="1"/>
      <c r="ARL18" s="1"/>
      <c r="ARM18" s="1"/>
      <c r="ARN18" s="1"/>
      <c r="ARO18" s="1"/>
      <c r="ARP18" s="1"/>
      <c r="ARQ18" s="1"/>
      <c r="ARR18" s="1"/>
      <c r="ARS18" s="1"/>
      <c r="ART18" s="1"/>
      <c r="ARU18" s="1"/>
      <c r="ARV18" s="1"/>
      <c r="ARW18" s="1"/>
      <c r="ARX18" s="1"/>
      <c r="ARY18" s="1"/>
      <c r="ARZ18" s="1"/>
      <c r="ASA18" s="1"/>
      <c r="ASB18" s="1"/>
      <c r="ASC18" s="1"/>
      <c r="ASD18" s="1"/>
      <c r="ASE18" s="1"/>
      <c r="ASF18" s="1"/>
      <c r="ASG18" s="1"/>
      <c r="ASH18" s="1"/>
      <c r="ASI18" s="1" t="s">
        <v>2062</v>
      </c>
      <c r="ASJ18" s="2">
        <v>0</v>
      </c>
      <c r="ASK18" s="2">
        <v>0</v>
      </c>
      <c r="ASL18" s="2">
        <v>1</v>
      </c>
      <c r="ASM18" s="2">
        <v>1</v>
      </c>
      <c r="ASN18" s="2">
        <v>0</v>
      </c>
      <c r="ASO18" s="2">
        <v>0</v>
      </c>
      <c r="ASP18" s="2">
        <v>1</v>
      </c>
      <c r="ASQ18" s="2">
        <v>0</v>
      </c>
      <c r="ASR18" s="2">
        <v>0</v>
      </c>
      <c r="ASS18" s="1"/>
      <c r="AST18" s="1">
        <v>111885358</v>
      </c>
      <c r="ASU18" s="1" t="s">
        <v>2063</v>
      </c>
      <c r="ASV18" s="1"/>
      <c r="ASW18" s="1">
        <v>33</v>
      </c>
    </row>
    <row r="19" spans="1:1193" x14ac:dyDescent="0.35">
      <c r="A19" s="1" t="s">
        <v>2064</v>
      </c>
      <c r="B19" s="1" t="s">
        <v>2065</v>
      </c>
      <c r="C19" s="1" t="s">
        <v>2066</v>
      </c>
      <c r="D19" s="1" t="s">
        <v>1947</v>
      </c>
      <c r="E19" s="1" t="s">
        <v>1980</v>
      </c>
      <c r="F19" s="1" t="s">
        <v>1947</v>
      </c>
      <c r="G19" s="1"/>
      <c r="H19" s="1" t="s">
        <v>1193</v>
      </c>
      <c r="I19" s="1" t="s">
        <v>1900</v>
      </c>
      <c r="J19" s="1" t="s">
        <v>1900</v>
      </c>
      <c r="K19" s="1"/>
      <c r="L19" s="1" t="s">
        <v>1212</v>
      </c>
      <c r="M19" s="1" t="s">
        <v>1196</v>
      </c>
      <c r="N19" s="2">
        <v>1</v>
      </c>
      <c r="O19" s="2">
        <v>0</v>
      </c>
      <c r="P19" s="2">
        <v>0</v>
      </c>
      <c r="Q19" s="2">
        <v>0</v>
      </c>
      <c r="R19" s="2">
        <v>0</v>
      </c>
      <c r="S19" s="1"/>
      <c r="T19" s="1"/>
      <c r="U19" s="6" t="s">
        <v>1438</v>
      </c>
      <c r="V19" s="1"/>
      <c r="W19" s="6" t="s">
        <v>1198</v>
      </c>
      <c r="X19" s="1" t="s">
        <v>1447</v>
      </c>
      <c r="Y19" s="2">
        <v>1</v>
      </c>
      <c r="Z19" s="2">
        <v>0</v>
      </c>
      <c r="AA19" s="2">
        <v>0</v>
      </c>
      <c r="AB19" s="2">
        <v>0</v>
      </c>
      <c r="AC19" s="2">
        <v>0</v>
      </c>
      <c r="AD19" s="2">
        <v>0</v>
      </c>
      <c r="AE19" s="2">
        <v>0</v>
      </c>
      <c r="AF19" s="2">
        <v>0</v>
      </c>
      <c r="AG19" s="2">
        <v>0</v>
      </c>
      <c r="AH19" s="1"/>
      <c r="AI19" s="1" t="s">
        <v>1360</v>
      </c>
      <c r="AJ19" s="4">
        <v>700</v>
      </c>
      <c r="AK19" s="1" t="s">
        <v>1200</v>
      </c>
      <c r="AL19" s="1" t="s">
        <v>1201</v>
      </c>
      <c r="AM19" s="1"/>
      <c r="AN19" s="1" t="s">
        <v>1199</v>
      </c>
      <c r="AO19" s="1"/>
      <c r="AP19" s="1"/>
      <c r="AQ19" s="1"/>
      <c r="AR19" s="1"/>
      <c r="AS19" s="1"/>
      <c r="AT19" s="1"/>
      <c r="AU19" s="1"/>
      <c r="AV19" s="1"/>
      <c r="AW19" s="1"/>
      <c r="AX19" s="1"/>
      <c r="AY19" s="1"/>
      <c r="AZ19" s="1"/>
      <c r="BA19" s="1"/>
      <c r="BB19" s="1"/>
      <c r="BC19" s="1"/>
      <c r="BD19" s="1"/>
      <c r="BE19" s="1"/>
      <c r="BF19" s="1"/>
      <c r="BG19" s="1"/>
      <c r="BH19" s="1"/>
      <c r="BI19" s="1" t="s">
        <v>1416</v>
      </c>
      <c r="BJ19" s="2">
        <v>1</v>
      </c>
      <c r="BK19" s="2">
        <v>0</v>
      </c>
      <c r="BL19" s="2">
        <v>0</v>
      </c>
      <c r="BM19" s="2">
        <v>0</v>
      </c>
      <c r="BN19" s="2">
        <v>0</v>
      </c>
      <c r="BO19" s="2">
        <v>0</v>
      </c>
      <c r="BP19" s="2">
        <v>0</v>
      </c>
      <c r="BQ19" s="2">
        <v>0</v>
      </c>
      <c r="BR19" s="2">
        <v>0</v>
      </c>
      <c r="BS19" s="1"/>
      <c r="BT19" s="1" t="s">
        <v>1199</v>
      </c>
      <c r="BU19" s="1"/>
      <c r="BV19" s="1"/>
      <c r="BW19" s="4"/>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t="s">
        <v>1230</v>
      </c>
      <c r="DL19" s="2">
        <v>0</v>
      </c>
      <c r="DM19" s="2">
        <v>0</v>
      </c>
      <c r="DN19" s="2">
        <v>0</v>
      </c>
      <c r="DO19" s="2">
        <v>0</v>
      </c>
      <c r="DP19" s="2">
        <v>1</v>
      </c>
      <c r="DQ19" s="1"/>
      <c r="DR19" s="1" t="s">
        <v>1504</v>
      </c>
      <c r="DS19" s="2">
        <v>1</v>
      </c>
      <c r="DT19" s="2">
        <v>1</v>
      </c>
      <c r="DU19" s="2">
        <v>1</v>
      </c>
      <c r="DV19" s="2">
        <v>0</v>
      </c>
      <c r="DW19" s="2">
        <v>0</v>
      </c>
      <c r="DX19" s="2">
        <v>0</v>
      </c>
      <c r="DY19" s="2">
        <v>0</v>
      </c>
      <c r="DZ19" s="2">
        <v>0</v>
      </c>
      <c r="EA19" s="2">
        <v>0</v>
      </c>
      <c r="EB19" s="2">
        <v>0</v>
      </c>
      <c r="EC19" s="2">
        <v>0</v>
      </c>
      <c r="ED19" s="2">
        <v>0</v>
      </c>
      <c r="EE19" s="1"/>
      <c r="EF19" s="1" t="s">
        <v>2067</v>
      </c>
      <c r="EG19" s="2">
        <v>1</v>
      </c>
      <c r="EH19" s="2">
        <v>0</v>
      </c>
      <c r="EI19" s="2">
        <v>0</v>
      </c>
      <c r="EJ19" s="2">
        <v>1</v>
      </c>
      <c r="EK19" s="2">
        <v>0</v>
      </c>
      <c r="EL19" s="2">
        <v>0</v>
      </c>
      <c r="EM19" s="2">
        <v>0</v>
      </c>
      <c r="EN19" s="2">
        <v>0</v>
      </c>
      <c r="EO19" s="2">
        <v>0</v>
      </c>
      <c r="EP19" s="2">
        <v>0</v>
      </c>
      <c r="EQ19" s="2">
        <v>0</v>
      </c>
      <c r="ER19" s="2">
        <v>0</v>
      </c>
      <c r="ES19" s="1"/>
      <c r="ET19" s="1" t="s">
        <v>1199</v>
      </c>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t="s">
        <v>1967</v>
      </c>
      <c r="GB19" s="2">
        <v>1</v>
      </c>
      <c r="GC19" s="2">
        <v>1</v>
      </c>
      <c r="GD19" s="2">
        <v>0</v>
      </c>
      <c r="GE19" s="2">
        <v>0</v>
      </c>
      <c r="GF19" s="2">
        <v>0</v>
      </c>
      <c r="GG19" s="2">
        <v>0</v>
      </c>
      <c r="GH19" s="2">
        <v>0</v>
      </c>
      <c r="GI19" s="2">
        <v>0</v>
      </c>
      <c r="GJ19" s="2">
        <v>0</v>
      </c>
      <c r="GK19" s="2">
        <v>0</v>
      </c>
      <c r="GL19" s="2">
        <v>0</v>
      </c>
      <c r="GM19" s="2">
        <v>0</v>
      </c>
      <c r="GN19" s="2">
        <v>0</v>
      </c>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3"/>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c r="AML19" s="1"/>
      <c r="AMM19" s="1"/>
      <c r="AMN19" s="1"/>
      <c r="AMO19" s="1"/>
      <c r="AMP19" s="1"/>
      <c r="AMQ19" s="1"/>
      <c r="AMR19" s="1"/>
      <c r="AMS19" s="1"/>
      <c r="AMT19" s="1"/>
      <c r="AMU19" s="1"/>
      <c r="AMV19" s="1"/>
      <c r="AMW19" s="1"/>
      <c r="AMX19" s="1"/>
      <c r="AMY19" s="1"/>
      <c r="AMZ19" s="1"/>
      <c r="ANA19" s="1"/>
      <c r="ANB19" s="1"/>
      <c r="ANC19" s="1"/>
      <c r="AND19" s="1"/>
      <c r="ANE19" s="1"/>
      <c r="ANF19" s="1"/>
      <c r="ANG19" s="1"/>
      <c r="ANH19" s="1"/>
      <c r="ANI19" s="1"/>
      <c r="ANJ19" s="1"/>
      <c r="ANK19" s="1"/>
      <c r="ANL19" s="1"/>
      <c r="ANM19" s="1"/>
      <c r="ANN19" s="1"/>
      <c r="ANO19" s="1"/>
      <c r="ANP19" s="1"/>
      <c r="ANQ19" s="1"/>
      <c r="ANR19" s="1"/>
      <c r="ANS19" s="1"/>
      <c r="ANT19" s="1"/>
      <c r="ANU19" s="1"/>
      <c r="ANV19" s="1"/>
      <c r="ANW19" s="1"/>
      <c r="ANX19" s="1"/>
      <c r="ANY19" s="1"/>
      <c r="ANZ19" s="1"/>
      <c r="AOA19" s="1"/>
      <c r="AOB19" s="1"/>
      <c r="AOC19" s="1"/>
      <c r="AOD19" s="1"/>
      <c r="AOE19" s="1"/>
      <c r="AOF19" s="1"/>
      <c r="AOG19" s="1"/>
      <c r="AOH19" s="1"/>
      <c r="AOI19" s="1"/>
      <c r="AOJ19" s="1"/>
      <c r="AOK19" s="1"/>
      <c r="AOL19" s="1"/>
      <c r="AOM19" s="1"/>
      <c r="AON19" s="1"/>
      <c r="AOO19" s="1"/>
      <c r="AOP19" s="1"/>
      <c r="AOQ19" s="1"/>
      <c r="AOR19" s="1"/>
      <c r="AOS19" s="1"/>
      <c r="AOT19" s="1"/>
      <c r="AOU19" s="1"/>
      <c r="AOV19" s="1"/>
      <c r="AOW19" s="1"/>
      <c r="AOX19" s="1"/>
      <c r="AOY19" s="1"/>
      <c r="AOZ19" s="1"/>
      <c r="APA19" s="1"/>
      <c r="APB19" s="1"/>
      <c r="APC19" s="1"/>
      <c r="APD19" s="1"/>
      <c r="APE19" s="1"/>
      <c r="APF19" s="1"/>
      <c r="APG19" s="3"/>
      <c r="APH19" s="1"/>
      <c r="API19" s="1"/>
      <c r="APJ19" s="1"/>
      <c r="APK19" s="1"/>
      <c r="APL19" s="1"/>
      <c r="APM19" s="1"/>
      <c r="APN19" s="1"/>
      <c r="APO19" s="1"/>
      <c r="APP19" s="1"/>
      <c r="APQ19" s="1"/>
      <c r="APR19" s="1"/>
      <c r="APS19" s="1"/>
      <c r="APT19" s="1"/>
      <c r="APU19" s="1"/>
      <c r="APV19" s="1"/>
      <c r="APW19" s="1"/>
      <c r="APX19" s="1"/>
      <c r="APY19" s="1"/>
      <c r="APZ19" s="1"/>
      <c r="AQA19" s="1"/>
      <c r="AQB19" s="1"/>
      <c r="AQC19" s="1"/>
      <c r="AQD19" s="1"/>
      <c r="AQE19" s="1"/>
      <c r="AQF19" s="1"/>
      <c r="AQG19" s="1"/>
      <c r="AQH19" s="1"/>
      <c r="AQI19" s="1"/>
      <c r="AQJ19" s="1"/>
      <c r="AQK19" s="1"/>
      <c r="AQL19" s="1"/>
      <c r="AQM19" s="1"/>
      <c r="AQN19" s="1"/>
      <c r="AQO19" s="1"/>
      <c r="AQP19" s="1"/>
      <c r="AQQ19" s="1"/>
      <c r="AQR19" s="1"/>
      <c r="AQS19" s="1"/>
      <c r="AQT19" s="1"/>
      <c r="AQU19" s="1"/>
      <c r="AQV19" s="1"/>
      <c r="AQW19" s="1"/>
      <c r="AQX19" s="1"/>
      <c r="AQY19" s="1"/>
      <c r="AQZ19" s="1"/>
      <c r="ARA19" s="1"/>
      <c r="ARB19" s="1"/>
      <c r="ARC19" s="1"/>
      <c r="ARD19" s="1"/>
      <c r="ARE19" s="1"/>
      <c r="ARF19" s="1"/>
      <c r="ARG19" s="1"/>
      <c r="ARH19" s="1"/>
      <c r="ARI19" s="1"/>
      <c r="ARJ19" s="1"/>
      <c r="ARK19" s="1"/>
      <c r="ARL19" s="1"/>
      <c r="ARM19" s="1"/>
      <c r="ARN19" s="1"/>
      <c r="ARO19" s="1"/>
      <c r="ARP19" s="1"/>
      <c r="ARQ19" s="1"/>
      <c r="ARR19" s="1"/>
      <c r="ARS19" s="1"/>
      <c r="ART19" s="1"/>
      <c r="ARU19" s="1"/>
      <c r="ARV19" s="1"/>
      <c r="ARW19" s="1"/>
      <c r="ARX19" s="1"/>
      <c r="ARY19" s="1"/>
      <c r="ARZ19" s="1"/>
      <c r="ASA19" s="1"/>
      <c r="ASB19" s="1"/>
      <c r="ASC19" s="1"/>
      <c r="ASD19" s="1"/>
      <c r="ASE19" s="1"/>
      <c r="ASF19" s="1"/>
      <c r="ASG19" s="1"/>
      <c r="ASH19" s="1"/>
      <c r="ASI19" s="1"/>
      <c r="ASJ19" s="1"/>
      <c r="ASK19" s="1"/>
      <c r="ASL19" s="1"/>
      <c r="ASM19" s="1"/>
      <c r="ASN19" s="1"/>
      <c r="ASO19" s="1"/>
      <c r="ASP19" s="1"/>
      <c r="ASQ19" s="1"/>
      <c r="ASR19" s="1"/>
      <c r="ASS19" s="1"/>
      <c r="AST19" s="1">
        <v>111885488</v>
      </c>
      <c r="ASU19" s="1" t="s">
        <v>2068</v>
      </c>
      <c r="ASV19" s="1"/>
      <c r="ASW19" s="1">
        <v>34</v>
      </c>
    </row>
    <row r="20" spans="1:1193" x14ac:dyDescent="0.35">
      <c r="A20" s="1" t="s">
        <v>2069</v>
      </c>
      <c r="B20" s="1" t="s">
        <v>2070</v>
      </c>
      <c r="C20" s="1" t="s">
        <v>2071</v>
      </c>
      <c r="D20" s="1" t="s">
        <v>1947</v>
      </c>
      <c r="E20" s="1" t="s">
        <v>2072</v>
      </c>
      <c r="F20" s="1" t="s">
        <v>1947</v>
      </c>
      <c r="G20" s="1"/>
      <c r="H20" s="1" t="s">
        <v>1193</v>
      </c>
      <c r="I20" s="1" t="s">
        <v>1900</v>
      </c>
      <c r="J20" s="1" t="s">
        <v>1900</v>
      </c>
      <c r="K20" s="1"/>
      <c r="L20" s="1" t="s">
        <v>1270</v>
      </c>
      <c r="M20" s="1" t="s">
        <v>1271</v>
      </c>
      <c r="N20" s="2">
        <v>0</v>
      </c>
      <c r="O20" s="2">
        <v>0</v>
      </c>
      <c r="P20" s="2">
        <v>1</v>
      </c>
      <c r="Q20" s="2">
        <v>0</v>
      </c>
      <c r="R20" s="2">
        <v>0</v>
      </c>
      <c r="S20" s="1"/>
      <c r="T20" s="1"/>
      <c r="U20" s="1"/>
      <c r="V20" s="1"/>
      <c r="W20" s="6"/>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t="s">
        <v>1272</v>
      </c>
      <c r="YP20" s="1"/>
      <c r="YQ20" s="1" t="s">
        <v>1273</v>
      </c>
      <c r="YR20" s="1"/>
      <c r="YS20" s="1" t="s">
        <v>1274</v>
      </c>
      <c r="YT20" s="2">
        <v>1</v>
      </c>
      <c r="YU20" s="2">
        <v>0</v>
      </c>
      <c r="YV20" s="2">
        <v>0</v>
      </c>
      <c r="YW20" s="2">
        <v>0</v>
      </c>
      <c r="YX20" s="2">
        <v>0</v>
      </c>
      <c r="YY20" s="1"/>
      <c r="YZ20" s="1" t="s">
        <v>1416</v>
      </c>
      <c r="ZA20" s="2">
        <v>1</v>
      </c>
      <c r="ZB20" s="2">
        <v>0</v>
      </c>
      <c r="ZC20" s="2">
        <v>0</v>
      </c>
      <c r="ZD20" s="2">
        <v>0</v>
      </c>
      <c r="ZE20" s="2">
        <v>0</v>
      </c>
      <c r="ZF20" s="2">
        <v>0</v>
      </c>
      <c r="ZG20" s="2">
        <v>0</v>
      </c>
      <c r="ZH20" s="2">
        <v>0</v>
      </c>
      <c r="ZI20" s="2">
        <v>0</v>
      </c>
      <c r="ZJ20" s="1"/>
      <c r="ZK20" s="2">
        <v>1990</v>
      </c>
      <c r="ZL20" s="1" t="s">
        <v>1200</v>
      </c>
      <c r="ZM20" s="1" t="s">
        <v>1275</v>
      </c>
      <c r="ZN20" s="2">
        <v>1</v>
      </c>
      <c r="ZO20" s="2">
        <v>1</v>
      </c>
      <c r="ZP20" s="2">
        <v>0</v>
      </c>
      <c r="ZQ20" s="2">
        <v>0</v>
      </c>
      <c r="ZR20" s="2">
        <v>0</v>
      </c>
      <c r="ZS20" s="2">
        <v>0</v>
      </c>
      <c r="ZT20" s="2">
        <v>0</v>
      </c>
      <c r="ZU20" s="1"/>
      <c r="ZV20" s="2">
        <v>7</v>
      </c>
      <c r="ZW20" s="1" t="s">
        <v>1199</v>
      </c>
      <c r="ZX20" s="5">
        <v>8</v>
      </c>
      <c r="ZY20" s="1" t="s">
        <v>1200</v>
      </c>
      <c r="ZZ20" s="2">
        <v>2</v>
      </c>
      <c r="AAA20" s="1" t="s">
        <v>1200</v>
      </c>
      <c r="AAB20" s="2">
        <v>1</v>
      </c>
      <c r="AAC20" s="2">
        <v>1</v>
      </c>
      <c r="AAD20" s="2">
        <v>1</v>
      </c>
      <c r="AAE20" s="2">
        <v>2</v>
      </c>
      <c r="AAF20" s="1"/>
      <c r="AAG20" s="1" t="s">
        <v>1199</v>
      </c>
      <c r="AAH20" s="1" t="s">
        <v>1199</v>
      </c>
      <c r="AAI20" s="1"/>
      <c r="AAJ20" s="1"/>
      <c r="AAK20" s="1" t="s">
        <v>1199</v>
      </c>
      <c r="AAL20" s="2">
        <v>830</v>
      </c>
      <c r="AAM20" s="2">
        <v>0</v>
      </c>
      <c r="AAN20" s="2">
        <v>830</v>
      </c>
      <c r="AAO20" s="2">
        <v>830</v>
      </c>
      <c r="AAP20" s="2">
        <v>830</v>
      </c>
      <c r="AAQ20" s="1"/>
      <c r="AAR20" s="2">
        <v>6</v>
      </c>
      <c r="AAS20" s="2">
        <v>17</v>
      </c>
      <c r="AAT20" s="1" t="s">
        <v>1200</v>
      </c>
      <c r="AAU20" s="1" t="s">
        <v>1245</v>
      </c>
      <c r="AAV20" s="1"/>
      <c r="AAW20" s="1"/>
      <c r="AAX20" s="1"/>
      <c r="AAY20" s="1"/>
      <c r="AAZ20" s="1"/>
      <c r="ABA20" s="1"/>
      <c r="ABB20" s="1"/>
      <c r="ABC20" s="1"/>
      <c r="ABD20" s="1" t="s">
        <v>2073</v>
      </c>
      <c r="ABE20" s="2">
        <v>0</v>
      </c>
      <c r="ABF20" s="2">
        <v>0</v>
      </c>
      <c r="ABG20" s="2">
        <v>1</v>
      </c>
      <c r="ABH20" s="2">
        <v>0</v>
      </c>
      <c r="ABI20" s="2">
        <v>0</v>
      </c>
      <c r="ABJ20" s="2">
        <v>0</v>
      </c>
      <c r="ABK20" s="2">
        <v>0</v>
      </c>
      <c r="ABL20" s="1"/>
      <c r="ABM20" s="2">
        <v>2</v>
      </c>
      <c r="ABN20" s="2">
        <v>0</v>
      </c>
      <c r="ABO20" s="2">
        <v>2</v>
      </c>
      <c r="ABP20" s="2">
        <v>2</v>
      </c>
      <c r="ABQ20" s="2">
        <v>2</v>
      </c>
      <c r="ABR20" s="1"/>
      <c r="ABS20" s="1" t="s">
        <v>1199</v>
      </c>
      <c r="ABT20" s="1"/>
      <c r="ABU20" s="1"/>
      <c r="ABV20" s="1"/>
      <c r="ABW20" s="1"/>
      <c r="ABX20" s="1"/>
      <c r="ABY20" s="1"/>
      <c r="ABZ20" s="1"/>
      <c r="ACA20" s="1"/>
      <c r="ACB20" s="1"/>
      <c r="ACC20" s="1"/>
      <c r="ACD20" s="1"/>
      <c r="ACE20" s="1"/>
      <c r="ACF20" s="1"/>
      <c r="ACG20" s="1"/>
      <c r="ACH20" s="1"/>
      <c r="ACI20" s="1"/>
      <c r="ACJ20" s="2">
        <v>0</v>
      </c>
      <c r="ACK20" s="2">
        <v>0</v>
      </c>
      <c r="ACL20" s="2">
        <v>0</v>
      </c>
      <c r="ACM20" s="2">
        <v>0</v>
      </c>
      <c r="ACN20" s="2">
        <v>0</v>
      </c>
      <c r="ACO20" s="1"/>
      <c r="ACP20" s="1" t="s">
        <v>1199</v>
      </c>
      <c r="ACQ20" s="1"/>
      <c r="ACR20" s="1"/>
      <c r="ACS20" s="1"/>
      <c r="ACT20" s="1"/>
      <c r="ACU20" s="1"/>
      <c r="ACV20" s="1"/>
      <c r="ACW20" s="1"/>
      <c r="ACX20" s="1"/>
      <c r="ACY20" s="1"/>
      <c r="ACZ20" s="1"/>
      <c r="ADA20" s="1"/>
      <c r="ADB20" s="1"/>
      <c r="ADC20" s="1"/>
      <c r="ADD20" s="1"/>
      <c r="ADE20" s="1"/>
      <c r="ADF20" s="1"/>
      <c r="ADG20" s="2">
        <v>1</v>
      </c>
      <c r="ADH20" s="2">
        <v>0</v>
      </c>
      <c r="ADI20" s="2">
        <v>1</v>
      </c>
      <c r="ADJ20" s="2">
        <v>1</v>
      </c>
      <c r="ADK20" s="2">
        <v>1</v>
      </c>
      <c r="ADL20" s="1"/>
      <c r="ADM20" s="1" t="s">
        <v>1199</v>
      </c>
      <c r="ADN20" s="1"/>
      <c r="ADO20" s="1"/>
      <c r="ADP20" s="1"/>
      <c r="ADQ20" s="1"/>
      <c r="ADR20" s="1"/>
      <c r="ADS20" s="1"/>
      <c r="ADT20" s="1"/>
      <c r="ADU20" s="1"/>
      <c r="ADV20" s="1"/>
      <c r="ADW20" s="1"/>
      <c r="ADX20" s="1"/>
      <c r="ADY20" s="1"/>
      <c r="ADZ20" s="1"/>
      <c r="AEA20" s="1"/>
      <c r="AEB20" s="1"/>
      <c r="AEC20" s="1" t="s">
        <v>1414</v>
      </c>
      <c r="AED20" s="1" t="s">
        <v>1414</v>
      </c>
      <c r="AEE20" s="1" t="s">
        <v>1200</v>
      </c>
      <c r="AEF20" s="4">
        <v>1800</v>
      </c>
      <c r="AEG20" s="1" t="s">
        <v>2074</v>
      </c>
      <c r="AEH20" s="2">
        <v>1</v>
      </c>
      <c r="AEI20" s="2">
        <v>1</v>
      </c>
      <c r="AEJ20" s="2">
        <v>0</v>
      </c>
      <c r="AEK20" s="2">
        <v>1</v>
      </c>
      <c r="AEL20" s="2">
        <v>0</v>
      </c>
      <c r="AEM20" s="2">
        <v>0</v>
      </c>
      <c r="AEN20" s="1"/>
      <c r="AEO20" s="1" t="s">
        <v>1199</v>
      </c>
      <c r="AEP20" s="1"/>
      <c r="AEQ20" s="1"/>
      <c r="AER20" s="1"/>
      <c r="AES20" s="1"/>
      <c r="AET20" s="1"/>
      <c r="AEU20" s="1"/>
      <c r="AEV20" s="1"/>
      <c r="AEW20" s="1"/>
      <c r="AEX20" s="1"/>
      <c r="AEY20" s="1"/>
      <c r="AEZ20" s="1"/>
      <c r="AFA20" s="1"/>
      <c r="AFB20" s="1"/>
      <c r="AFC20" s="1"/>
      <c r="AFD20" s="1"/>
      <c r="AFE20" s="1"/>
      <c r="AFF20" s="1"/>
      <c r="AFG20" s="1"/>
      <c r="AFH20" s="1"/>
      <c r="AFI20" s="1"/>
      <c r="AFJ20" s="1"/>
      <c r="AFK20" s="1"/>
      <c r="AFL20" s="1" t="s">
        <v>1230</v>
      </c>
      <c r="AFM20" s="2">
        <v>0</v>
      </c>
      <c r="AFN20" s="2">
        <v>0</v>
      </c>
      <c r="AFO20" s="2">
        <v>0</v>
      </c>
      <c r="AFP20" s="2">
        <v>0</v>
      </c>
      <c r="AFQ20" s="2">
        <v>1</v>
      </c>
      <c r="AFR20" s="1"/>
      <c r="AFS20" s="1" t="s">
        <v>1941</v>
      </c>
      <c r="AFT20" s="2">
        <v>0</v>
      </c>
      <c r="AFU20" s="2">
        <v>1</v>
      </c>
      <c r="AFV20" s="2">
        <v>1</v>
      </c>
      <c r="AFW20" s="2">
        <v>1</v>
      </c>
      <c r="AFX20" s="2">
        <v>0</v>
      </c>
      <c r="AFY20" s="2">
        <v>0</v>
      </c>
      <c r="AFZ20" s="2">
        <v>0</v>
      </c>
      <c r="AGA20" s="2">
        <v>0</v>
      </c>
      <c r="AGB20" s="2">
        <v>0</v>
      </c>
      <c r="AGC20" s="2">
        <v>0</v>
      </c>
      <c r="AGD20" s="2">
        <v>0</v>
      </c>
      <c r="AGE20" s="1"/>
      <c r="AGF20" s="1" t="s">
        <v>1230</v>
      </c>
      <c r="AGG20" s="2">
        <v>0</v>
      </c>
      <c r="AGH20" s="2">
        <v>0</v>
      </c>
      <c r="AGI20" s="2">
        <v>0</v>
      </c>
      <c r="AGJ20" s="2">
        <v>0</v>
      </c>
      <c r="AGK20" s="2">
        <v>0</v>
      </c>
      <c r="AGL20" s="2">
        <v>0</v>
      </c>
      <c r="AGM20" s="2">
        <v>0</v>
      </c>
      <c r="AGN20" s="2">
        <v>0</v>
      </c>
      <c r="AGO20" s="2">
        <v>0</v>
      </c>
      <c r="AGP20" s="2">
        <v>1</v>
      </c>
      <c r="AGQ20" s="2">
        <v>0</v>
      </c>
      <c r="AGR20" s="2">
        <v>0</v>
      </c>
      <c r="AGS20" s="1"/>
      <c r="AGT20" s="1" t="s">
        <v>1200</v>
      </c>
      <c r="AGU20" s="1" t="s">
        <v>1203</v>
      </c>
      <c r="AGV20" s="2">
        <v>0</v>
      </c>
      <c r="AGW20" s="2">
        <v>0</v>
      </c>
      <c r="AGX20" s="2">
        <v>0</v>
      </c>
      <c r="AGY20" s="2">
        <v>0</v>
      </c>
      <c r="AGZ20" s="2">
        <v>1</v>
      </c>
      <c r="AHA20" s="2">
        <v>0</v>
      </c>
      <c r="AHB20" s="2">
        <v>0</v>
      </c>
      <c r="AHC20" s="1"/>
      <c r="AHD20" s="1" t="s">
        <v>1431</v>
      </c>
      <c r="AHE20" s="2">
        <v>0</v>
      </c>
      <c r="AHF20" s="2">
        <v>0</v>
      </c>
      <c r="AHG20" s="2">
        <v>0</v>
      </c>
      <c r="AHH20" s="2">
        <v>0</v>
      </c>
      <c r="AHI20" s="2">
        <v>0</v>
      </c>
      <c r="AHJ20" s="2">
        <v>0</v>
      </c>
      <c r="AHK20" s="2">
        <v>1</v>
      </c>
      <c r="AHL20" s="2">
        <v>0</v>
      </c>
      <c r="AHM20" s="2">
        <v>0</v>
      </c>
      <c r="AHN20" s="2">
        <v>0</v>
      </c>
      <c r="AHO20" s="2">
        <v>0</v>
      </c>
      <c r="AHP20" s="2">
        <v>0</v>
      </c>
      <c r="AHQ20" s="1" t="s">
        <v>2075</v>
      </c>
      <c r="AHR20" s="1" t="s">
        <v>1199</v>
      </c>
      <c r="AHS20" s="1" t="s">
        <v>1316</v>
      </c>
      <c r="AHT20" s="2">
        <v>0</v>
      </c>
      <c r="AHU20" s="2">
        <v>1</v>
      </c>
      <c r="AHV20" s="2">
        <v>0</v>
      </c>
      <c r="AHW20" s="2">
        <v>0</v>
      </c>
      <c r="AHX20" s="2">
        <v>0</v>
      </c>
      <c r="AHY20" s="1"/>
      <c r="AHZ20" s="1" t="s">
        <v>2076</v>
      </c>
      <c r="AIA20" s="2">
        <v>0</v>
      </c>
      <c r="AIB20" s="2">
        <v>1</v>
      </c>
      <c r="AIC20" s="2">
        <v>0</v>
      </c>
      <c r="AID20" s="2">
        <v>1</v>
      </c>
      <c r="AIE20" s="2">
        <v>0</v>
      </c>
      <c r="AIF20" s="2">
        <v>0</v>
      </c>
      <c r="AIG20" s="2">
        <v>1</v>
      </c>
      <c r="AIH20" s="2">
        <v>1</v>
      </c>
      <c r="AII20" s="2">
        <v>0</v>
      </c>
      <c r="AIJ20" s="2">
        <v>0</v>
      </c>
      <c r="AIK20" s="2">
        <v>0</v>
      </c>
      <c r="AIL20" s="2">
        <v>0</v>
      </c>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c r="AML20" s="1"/>
      <c r="AMM20" s="1"/>
      <c r="AMN20" s="1"/>
      <c r="AMO20" s="1"/>
      <c r="AMP20" s="1"/>
      <c r="AMQ20" s="1"/>
      <c r="AMR20" s="1"/>
      <c r="AMS20" s="1"/>
      <c r="AMT20" s="1"/>
      <c r="AMU20" s="1"/>
      <c r="AMV20" s="1"/>
      <c r="AMW20" s="1"/>
      <c r="AMX20" s="1"/>
      <c r="AMY20" s="1"/>
      <c r="AMZ20" s="1"/>
      <c r="ANA20" s="1"/>
      <c r="ANB20" s="1"/>
      <c r="ANC20" s="1"/>
      <c r="AND20" s="1"/>
      <c r="ANE20" s="1"/>
      <c r="ANF20" s="1"/>
      <c r="ANG20" s="1"/>
      <c r="ANH20" s="1"/>
      <c r="ANI20" s="1"/>
      <c r="ANJ20" s="1"/>
      <c r="ANK20" s="1"/>
      <c r="ANL20" s="1"/>
      <c r="ANM20" s="1"/>
      <c r="ANN20" s="1"/>
      <c r="ANO20" s="1"/>
      <c r="ANP20" s="1"/>
      <c r="ANQ20" s="1"/>
      <c r="ANR20" s="1"/>
      <c r="ANS20" s="1"/>
      <c r="ANT20" s="1"/>
      <c r="ANU20" s="1"/>
      <c r="ANV20" s="1"/>
      <c r="ANW20" s="1"/>
      <c r="ANX20" s="1"/>
      <c r="ANY20" s="1"/>
      <c r="ANZ20" s="1"/>
      <c r="AOA20" s="1"/>
      <c r="AOB20" s="1"/>
      <c r="AOC20" s="1"/>
      <c r="AOD20" s="1"/>
      <c r="AOE20" s="1"/>
      <c r="AOF20" s="1"/>
      <c r="AOG20" s="1"/>
      <c r="AOH20" s="1"/>
      <c r="AOI20" s="1"/>
      <c r="AOJ20" s="1"/>
      <c r="AOK20" s="1"/>
      <c r="AOL20" s="1"/>
      <c r="AOM20" s="1"/>
      <c r="AON20" s="1"/>
      <c r="AOO20" s="1"/>
      <c r="AOP20" s="1"/>
      <c r="AOQ20" s="1"/>
      <c r="AOR20" s="1"/>
      <c r="AOS20" s="1"/>
      <c r="AOT20" s="1"/>
      <c r="AOU20" s="1"/>
      <c r="AOV20" s="1"/>
      <c r="AOW20" s="1"/>
      <c r="AOX20" s="1"/>
      <c r="AOY20" s="1"/>
      <c r="AOZ20" s="1"/>
      <c r="APA20" s="1"/>
      <c r="APB20" s="1"/>
      <c r="APC20" s="1"/>
      <c r="APD20" s="1"/>
      <c r="APE20" s="1"/>
      <c r="APF20" s="1"/>
      <c r="APG20" s="3"/>
      <c r="APH20" s="1"/>
      <c r="API20" s="1"/>
      <c r="APJ20" s="1"/>
      <c r="APK20" s="1"/>
      <c r="APL20" s="1"/>
      <c r="APM20" s="1"/>
      <c r="APN20" s="1"/>
      <c r="APO20" s="1"/>
      <c r="APP20" s="1"/>
      <c r="APQ20" s="1"/>
      <c r="APR20" s="1"/>
      <c r="APS20" s="1"/>
      <c r="APT20" s="1"/>
      <c r="APU20" s="1"/>
      <c r="APV20" s="1"/>
      <c r="APW20" s="1"/>
      <c r="APX20" s="1"/>
      <c r="APY20" s="1"/>
      <c r="APZ20" s="1"/>
      <c r="AQA20" s="1"/>
      <c r="AQB20" s="1"/>
      <c r="AQC20" s="1"/>
      <c r="AQD20" s="1"/>
      <c r="AQE20" s="1"/>
      <c r="AQF20" s="1"/>
      <c r="AQG20" s="1"/>
      <c r="AQH20" s="1"/>
      <c r="AQI20" s="1"/>
      <c r="AQJ20" s="1"/>
      <c r="AQK20" s="1"/>
      <c r="AQL20" s="1"/>
      <c r="AQM20" s="1"/>
      <c r="AQN20" s="1"/>
      <c r="AQO20" s="1"/>
      <c r="AQP20" s="1"/>
      <c r="AQQ20" s="1"/>
      <c r="AQR20" s="1"/>
      <c r="AQS20" s="1"/>
      <c r="AQT20" s="1"/>
      <c r="AQU20" s="1"/>
      <c r="AQV20" s="1"/>
      <c r="AQW20" s="1"/>
      <c r="AQX20" s="1"/>
      <c r="AQY20" s="1"/>
      <c r="AQZ20" s="1"/>
      <c r="ARA20" s="1"/>
      <c r="ARB20" s="1"/>
      <c r="ARC20" s="1"/>
      <c r="ARD20" s="1"/>
      <c r="ARE20" s="1"/>
      <c r="ARF20" s="1"/>
      <c r="ARG20" s="1"/>
      <c r="ARH20" s="1"/>
      <c r="ARI20" s="1"/>
      <c r="ARJ20" s="1"/>
      <c r="ARK20" s="1"/>
      <c r="ARL20" s="1"/>
      <c r="ARM20" s="1"/>
      <c r="ARN20" s="1"/>
      <c r="ARO20" s="1"/>
      <c r="ARP20" s="1"/>
      <c r="ARQ20" s="1"/>
      <c r="ARR20" s="1"/>
      <c r="ARS20" s="1"/>
      <c r="ART20" s="1"/>
      <c r="ARU20" s="1"/>
      <c r="ARV20" s="1"/>
      <c r="ARW20" s="1"/>
      <c r="ARX20" s="1"/>
      <c r="ARY20" s="1"/>
      <c r="ARZ20" s="1"/>
      <c r="ASA20" s="1"/>
      <c r="ASB20" s="1"/>
      <c r="ASC20" s="1"/>
      <c r="ASD20" s="1"/>
      <c r="ASE20" s="1"/>
      <c r="ASF20" s="1"/>
      <c r="ASG20" s="1"/>
      <c r="ASH20" s="1"/>
      <c r="ASI20" s="1"/>
      <c r="ASJ20" s="1"/>
      <c r="ASK20" s="1"/>
      <c r="ASL20" s="1"/>
      <c r="ASM20" s="1"/>
      <c r="ASN20" s="1"/>
      <c r="ASO20" s="1"/>
      <c r="ASP20" s="1"/>
      <c r="ASQ20" s="1"/>
      <c r="ASR20" s="1"/>
      <c r="ASS20" s="1"/>
      <c r="AST20" s="1">
        <v>111885623</v>
      </c>
      <c r="ASU20" s="1" t="s">
        <v>2077</v>
      </c>
      <c r="ASV20" s="1"/>
      <c r="ASW20" s="1">
        <v>35</v>
      </c>
    </row>
    <row r="21" spans="1:1193" x14ac:dyDescent="0.35">
      <c r="A21" s="1" t="s">
        <v>2078</v>
      </c>
      <c r="B21" s="1" t="s">
        <v>2079</v>
      </c>
      <c r="C21" s="1" t="s">
        <v>2080</v>
      </c>
      <c r="D21" s="1" t="s">
        <v>1947</v>
      </c>
      <c r="E21" s="1" t="s">
        <v>2072</v>
      </c>
      <c r="F21" s="1" t="s">
        <v>1947</v>
      </c>
      <c r="G21" s="1"/>
      <c r="H21" s="1" t="s">
        <v>1193</v>
      </c>
      <c r="I21" s="1" t="s">
        <v>1900</v>
      </c>
      <c r="J21" s="1" t="s">
        <v>1900</v>
      </c>
      <c r="K21" s="1"/>
      <c r="L21" s="1" t="s">
        <v>1197</v>
      </c>
      <c r="M21" s="1" t="s">
        <v>1196</v>
      </c>
      <c r="N21" s="2">
        <v>1</v>
      </c>
      <c r="O21" s="2">
        <v>0</v>
      </c>
      <c r="P21" s="2">
        <v>0</v>
      </c>
      <c r="Q21" s="2">
        <v>0</v>
      </c>
      <c r="R21" s="2">
        <v>0</v>
      </c>
      <c r="S21" s="1" t="s">
        <v>2081</v>
      </c>
      <c r="T21" s="1"/>
      <c r="U21" s="6" t="s">
        <v>1489</v>
      </c>
      <c r="V21" s="1"/>
      <c r="W21" s="6" t="s">
        <v>1200</v>
      </c>
      <c r="X21" s="1"/>
      <c r="Y21" s="1"/>
      <c r="Z21" s="1"/>
      <c r="AA21" s="1"/>
      <c r="AB21" s="1"/>
      <c r="AC21" s="1"/>
      <c r="AD21" s="1"/>
      <c r="AE21" s="1"/>
      <c r="AF21" s="1"/>
      <c r="AG21" s="1"/>
      <c r="AH21" s="1"/>
      <c r="AI21" s="1" t="s">
        <v>1360</v>
      </c>
      <c r="AJ21" s="4">
        <v>562</v>
      </c>
      <c r="AK21" s="1" t="s">
        <v>1200</v>
      </c>
      <c r="AL21" s="1" t="s">
        <v>1201</v>
      </c>
      <c r="AM21" s="1"/>
      <c r="AN21" s="1" t="s">
        <v>1199</v>
      </c>
      <c r="AO21" s="1"/>
      <c r="AP21" s="1"/>
      <c r="AQ21" s="1"/>
      <c r="AR21" s="1"/>
      <c r="AS21" s="1"/>
      <c r="AT21" s="1"/>
      <c r="AU21" s="1"/>
      <c r="AV21" s="1"/>
      <c r="AW21" s="1"/>
      <c r="AX21" s="1"/>
      <c r="AY21" s="1"/>
      <c r="AZ21" s="1"/>
      <c r="BA21" s="1"/>
      <c r="BB21" s="1"/>
      <c r="BC21" s="1"/>
      <c r="BD21" s="1"/>
      <c r="BE21" s="1"/>
      <c r="BF21" s="1"/>
      <c r="BG21" s="1"/>
      <c r="BH21" s="1"/>
      <c r="BI21" s="1" t="s">
        <v>1467</v>
      </c>
      <c r="BJ21" s="2">
        <v>0</v>
      </c>
      <c r="BK21" s="2">
        <v>0</v>
      </c>
      <c r="BL21" s="2">
        <v>0</v>
      </c>
      <c r="BM21" s="2">
        <v>0</v>
      </c>
      <c r="BN21" s="2">
        <v>1</v>
      </c>
      <c r="BO21" s="2">
        <v>0</v>
      </c>
      <c r="BP21" s="2">
        <v>0</v>
      </c>
      <c r="BQ21" s="2">
        <v>0</v>
      </c>
      <c r="BR21" s="2">
        <v>0</v>
      </c>
      <c r="BS21" s="1"/>
      <c r="BT21" s="1" t="s">
        <v>1200</v>
      </c>
      <c r="BU21" s="1" t="s">
        <v>1197</v>
      </c>
      <c r="BV21" s="1" t="s">
        <v>2082</v>
      </c>
      <c r="BW21" s="4">
        <v>150</v>
      </c>
      <c r="BX21" s="1" t="s">
        <v>1199</v>
      </c>
      <c r="BY21" s="1"/>
      <c r="BZ21" s="1"/>
      <c r="CA21" s="1"/>
      <c r="CB21" s="1"/>
      <c r="CC21" s="1"/>
      <c r="CD21" s="1"/>
      <c r="CE21" s="1"/>
      <c r="CF21" s="1"/>
      <c r="CG21" s="1"/>
      <c r="CH21" s="1"/>
      <c r="CI21" s="1"/>
      <c r="CJ21" s="1"/>
      <c r="CK21" s="1"/>
      <c r="CL21" s="1"/>
      <c r="CM21" s="1"/>
      <c r="CN21" s="1"/>
      <c r="CO21" s="1"/>
      <c r="CP21" s="1"/>
      <c r="CQ21" s="1"/>
      <c r="CR21" s="1" t="s">
        <v>2083</v>
      </c>
      <c r="CS21" s="2">
        <v>0</v>
      </c>
      <c r="CT21" s="2">
        <v>0</v>
      </c>
      <c r="CU21" s="2">
        <v>0</v>
      </c>
      <c r="CV21" s="2">
        <v>0</v>
      </c>
      <c r="CW21" s="2">
        <v>1</v>
      </c>
      <c r="CX21" s="2">
        <v>0</v>
      </c>
      <c r="CY21" s="2">
        <v>0</v>
      </c>
      <c r="CZ21" s="2">
        <v>0</v>
      </c>
      <c r="DA21" s="1"/>
      <c r="DB21" s="1" t="s">
        <v>1200</v>
      </c>
      <c r="DC21" s="1" t="s">
        <v>1902</v>
      </c>
      <c r="DD21" s="2">
        <v>0</v>
      </c>
      <c r="DE21" s="2">
        <v>1</v>
      </c>
      <c r="DF21" s="2">
        <v>0</v>
      </c>
      <c r="DG21" s="2">
        <v>0</v>
      </c>
      <c r="DH21" s="2">
        <v>0</v>
      </c>
      <c r="DI21" s="1"/>
      <c r="DJ21" s="1" t="s">
        <v>1199</v>
      </c>
      <c r="DK21" s="1" t="s">
        <v>1230</v>
      </c>
      <c r="DL21" s="2">
        <v>0</v>
      </c>
      <c r="DM21" s="2">
        <v>0</v>
      </c>
      <c r="DN21" s="2">
        <v>0</v>
      </c>
      <c r="DO21" s="2">
        <v>0</v>
      </c>
      <c r="DP21" s="2">
        <v>1</v>
      </c>
      <c r="DQ21" s="1"/>
      <c r="DR21" s="1" t="s">
        <v>2084</v>
      </c>
      <c r="DS21" s="2">
        <v>0</v>
      </c>
      <c r="DT21" s="2">
        <v>1</v>
      </c>
      <c r="DU21" s="2">
        <v>1</v>
      </c>
      <c r="DV21" s="2">
        <v>0</v>
      </c>
      <c r="DW21" s="2">
        <v>0</v>
      </c>
      <c r="DX21" s="2">
        <v>0</v>
      </c>
      <c r="DY21" s="2">
        <v>0</v>
      </c>
      <c r="DZ21" s="2">
        <v>0</v>
      </c>
      <c r="EA21" s="2">
        <v>1</v>
      </c>
      <c r="EB21" s="2">
        <v>0</v>
      </c>
      <c r="EC21" s="2">
        <v>0</v>
      </c>
      <c r="ED21" s="2">
        <v>0</v>
      </c>
      <c r="EE21" s="1"/>
      <c r="EF21" s="1" t="s">
        <v>1230</v>
      </c>
      <c r="EG21" s="2">
        <v>0</v>
      </c>
      <c r="EH21" s="2">
        <v>0</v>
      </c>
      <c r="EI21" s="2">
        <v>0</v>
      </c>
      <c r="EJ21" s="2">
        <v>0</v>
      </c>
      <c r="EK21" s="2">
        <v>0</v>
      </c>
      <c r="EL21" s="2">
        <v>0</v>
      </c>
      <c r="EM21" s="2">
        <v>0</v>
      </c>
      <c r="EN21" s="2">
        <v>0</v>
      </c>
      <c r="EO21" s="2">
        <v>0</v>
      </c>
      <c r="EP21" s="2">
        <v>1</v>
      </c>
      <c r="EQ21" s="2">
        <v>0</v>
      </c>
      <c r="ER21" s="2">
        <v>0</v>
      </c>
      <c r="ES21" s="1"/>
      <c r="ET21" s="1" t="s">
        <v>1199</v>
      </c>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t="s">
        <v>2085</v>
      </c>
      <c r="GB21" s="2">
        <v>0</v>
      </c>
      <c r="GC21" s="2">
        <v>0</v>
      </c>
      <c r="GD21" s="2">
        <v>1</v>
      </c>
      <c r="GE21" s="2">
        <v>0</v>
      </c>
      <c r="GF21" s="2">
        <v>1</v>
      </c>
      <c r="GG21" s="2">
        <v>0</v>
      </c>
      <c r="GH21" s="2">
        <v>1</v>
      </c>
      <c r="GI21" s="2">
        <v>1</v>
      </c>
      <c r="GJ21" s="2">
        <v>0</v>
      </c>
      <c r="GK21" s="2">
        <v>0</v>
      </c>
      <c r="GL21" s="2">
        <v>1</v>
      </c>
      <c r="GM21" s="2">
        <v>0</v>
      </c>
      <c r="GN21" s="2">
        <v>0</v>
      </c>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3"/>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c r="AML21" s="1"/>
      <c r="AMM21" s="1"/>
      <c r="AMN21" s="1"/>
      <c r="AMO21" s="1"/>
      <c r="AMP21" s="1"/>
      <c r="AMQ21" s="1"/>
      <c r="AMR21" s="1"/>
      <c r="AMS21" s="1"/>
      <c r="AMT21" s="1"/>
      <c r="AMU21" s="1"/>
      <c r="AMV21" s="1"/>
      <c r="AMW21" s="1"/>
      <c r="AMX21" s="1"/>
      <c r="AMY21" s="1"/>
      <c r="AMZ21" s="1"/>
      <c r="ANA21" s="1"/>
      <c r="ANB21" s="1"/>
      <c r="ANC21" s="1"/>
      <c r="AND21" s="1"/>
      <c r="ANE21" s="1"/>
      <c r="ANF21" s="1"/>
      <c r="ANG21" s="1"/>
      <c r="ANH21" s="1"/>
      <c r="ANI21" s="1"/>
      <c r="ANJ21" s="1"/>
      <c r="ANK21" s="1"/>
      <c r="ANL21" s="1"/>
      <c r="ANM21" s="1"/>
      <c r="ANN21" s="1"/>
      <c r="ANO21" s="1"/>
      <c r="ANP21" s="1"/>
      <c r="ANQ21" s="1"/>
      <c r="ANR21" s="1"/>
      <c r="ANS21" s="1"/>
      <c r="ANT21" s="1"/>
      <c r="ANU21" s="1"/>
      <c r="ANV21" s="1"/>
      <c r="ANW21" s="1"/>
      <c r="ANX21" s="1"/>
      <c r="ANY21" s="1"/>
      <c r="ANZ21" s="1"/>
      <c r="AOA21" s="1"/>
      <c r="AOB21" s="1"/>
      <c r="AOC21" s="1"/>
      <c r="AOD21" s="1"/>
      <c r="AOE21" s="1"/>
      <c r="AOF21" s="1"/>
      <c r="AOG21" s="1"/>
      <c r="AOH21" s="1"/>
      <c r="AOI21" s="1"/>
      <c r="AOJ21" s="1"/>
      <c r="AOK21" s="1"/>
      <c r="AOL21" s="1"/>
      <c r="AOM21" s="1"/>
      <c r="AON21" s="1"/>
      <c r="AOO21" s="1"/>
      <c r="AOP21" s="1"/>
      <c r="AOQ21" s="1"/>
      <c r="AOR21" s="1"/>
      <c r="AOS21" s="1"/>
      <c r="AOT21" s="1"/>
      <c r="AOU21" s="1"/>
      <c r="AOV21" s="1"/>
      <c r="AOW21" s="1"/>
      <c r="AOX21" s="1"/>
      <c r="AOY21" s="1"/>
      <c r="AOZ21" s="1"/>
      <c r="APA21" s="1"/>
      <c r="APB21" s="1"/>
      <c r="APC21" s="1"/>
      <c r="APD21" s="1"/>
      <c r="APE21" s="1"/>
      <c r="APF21" s="1"/>
      <c r="APG21" s="1"/>
      <c r="APH21" s="1"/>
      <c r="API21" s="1"/>
      <c r="APJ21" s="1"/>
      <c r="APK21" s="1"/>
      <c r="APL21" s="1"/>
      <c r="APM21" s="1"/>
      <c r="APN21" s="1"/>
      <c r="APO21" s="1"/>
      <c r="APP21" s="1"/>
      <c r="APQ21" s="1"/>
      <c r="APR21" s="1"/>
      <c r="APS21" s="1"/>
      <c r="APT21" s="1"/>
      <c r="APU21" s="1"/>
      <c r="APV21" s="1"/>
      <c r="APW21" s="1"/>
      <c r="APX21" s="1"/>
      <c r="APY21" s="1"/>
      <c r="APZ21" s="1"/>
      <c r="AQA21" s="1"/>
      <c r="AQB21" s="1"/>
      <c r="AQC21" s="1"/>
      <c r="AQD21" s="1"/>
      <c r="AQE21" s="1"/>
      <c r="AQF21" s="1"/>
      <c r="AQG21" s="1"/>
      <c r="AQH21" s="1"/>
      <c r="AQI21" s="1"/>
      <c r="AQJ21" s="1"/>
      <c r="AQK21" s="1"/>
      <c r="AQL21" s="1"/>
      <c r="AQM21" s="1"/>
      <c r="AQN21" s="1"/>
      <c r="AQO21" s="1"/>
      <c r="AQP21" s="1"/>
      <c r="AQQ21" s="1"/>
      <c r="AQR21" s="1"/>
      <c r="AQS21" s="1"/>
      <c r="AQT21" s="1"/>
      <c r="AQU21" s="1"/>
      <c r="AQV21" s="1"/>
      <c r="AQW21" s="1"/>
      <c r="AQX21" s="1"/>
      <c r="AQY21" s="1"/>
      <c r="AQZ21" s="1"/>
      <c r="ARA21" s="1"/>
      <c r="ARB21" s="1"/>
      <c r="ARC21" s="1"/>
      <c r="ARD21" s="1"/>
      <c r="ARE21" s="1"/>
      <c r="ARF21" s="1"/>
      <c r="ARG21" s="1"/>
      <c r="ARH21" s="1"/>
      <c r="ARI21" s="1"/>
      <c r="ARJ21" s="1"/>
      <c r="ARK21" s="1"/>
      <c r="ARL21" s="1"/>
      <c r="ARM21" s="1"/>
      <c r="ARN21" s="1"/>
      <c r="ARO21" s="1"/>
      <c r="ARP21" s="1"/>
      <c r="ARQ21" s="1"/>
      <c r="ARR21" s="1"/>
      <c r="ARS21" s="1"/>
      <c r="ART21" s="1"/>
      <c r="ARU21" s="1"/>
      <c r="ARV21" s="1"/>
      <c r="ARW21" s="1"/>
      <c r="ARX21" s="1"/>
      <c r="ARY21" s="1"/>
      <c r="ARZ21" s="1"/>
      <c r="ASA21" s="1"/>
      <c r="ASB21" s="1"/>
      <c r="ASC21" s="1"/>
      <c r="ASD21" s="1"/>
      <c r="ASE21" s="1"/>
      <c r="ASF21" s="1"/>
      <c r="ASG21" s="1"/>
      <c r="ASH21" s="1"/>
      <c r="ASI21" s="1"/>
      <c r="ASJ21" s="1"/>
      <c r="ASK21" s="1"/>
      <c r="ASL21" s="1"/>
      <c r="ASM21" s="1"/>
      <c r="ASN21" s="1"/>
      <c r="ASO21" s="1"/>
      <c r="ASP21" s="1"/>
      <c r="ASQ21" s="1"/>
      <c r="ASR21" s="1"/>
      <c r="ASS21" s="1"/>
      <c r="AST21" s="1">
        <v>111885690</v>
      </c>
      <c r="ASU21" s="1" t="s">
        <v>2086</v>
      </c>
      <c r="ASV21" s="1"/>
      <c r="ASW21" s="1">
        <v>36</v>
      </c>
    </row>
    <row r="22" spans="1:1193" x14ac:dyDescent="0.35">
      <c r="A22" s="1" t="s">
        <v>2087</v>
      </c>
      <c r="B22" s="1" t="s">
        <v>2088</v>
      </c>
      <c r="C22" s="1" t="s">
        <v>2089</v>
      </c>
      <c r="D22" s="1" t="s">
        <v>1947</v>
      </c>
      <c r="E22" s="1" t="s">
        <v>2072</v>
      </c>
      <c r="F22" s="1" t="s">
        <v>1947</v>
      </c>
      <c r="G22" s="1"/>
      <c r="H22" s="1" t="s">
        <v>1193</v>
      </c>
      <c r="I22" s="1" t="s">
        <v>1900</v>
      </c>
      <c r="J22" s="1" t="s">
        <v>1900</v>
      </c>
      <c r="K22" s="1"/>
      <c r="L22" s="1" t="s">
        <v>1197</v>
      </c>
      <c r="M22" s="1" t="s">
        <v>1196</v>
      </c>
      <c r="N22" s="2">
        <v>1</v>
      </c>
      <c r="O22" s="2">
        <v>0</v>
      </c>
      <c r="P22" s="2">
        <v>0</v>
      </c>
      <c r="Q22" s="2">
        <v>0</v>
      </c>
      <c r="R22" s="2">
        <v>0</v>
      </c>
      <c r="S22" s="1" t="s">
        <v>2090</v>
      </c>
      <c r="T22" s="1"/>
      <c r="U22" s="6" t="s">
        <v>1438</v>
      </c>
      <c r="V22" s="1"/>
      <c r="W22" s="6" t="s">
        <v>1198</v>
      </c>
      <c r="X22" s="1" t="s">
        <v>1568</v>
      </c>
      <c r="Y22" s="2">
        <v>0</v>
      </c>
      <c r="Z22" s="2">
        <v>0</v>
      </c>
      <c r="AA22" s="2">
        <v>0</v>
      </c>
      <c r="AB22" s="2">
        <v>0</v>
      </c>
      <c r="AC22" s="2">
        <v>0</v>
      </c>
      <c r="AD22" s="2">
        <v>0</v>
      </c>
      <c r="AE22" s="2">
        <v>1</v>
      </c>
      <c r="AF22" s="2">
        <v>0</v>
      </c>
      <c r="AG22" s="2">
        <v>0</v>
      </c>
      <c r="AH22" s="1"/>
      <c r="AI22" s="1" t="s">
        <v>1360</v>
      </c>
      <c r="AJ22" s="4">
        <v>32</v>
      </c>
      <c r="AK22" s="1" t="s">
        <v>1200</v>
      </c>
      <c r="AL22" s="1" t="s">
        <v>1458</v>
      </c>
      <c r="AM22" s="1"/>
      <c r="AN22" s="1" t="s">
        <v>1199</v>
      </c>
      <c r="AO22" s="1"/>
      <c r="AP22" s="1"/>
      <c r="AQ22" s="1"/>
      <c r="AR22" s="1"/>
      <c r="AS22" s="1"/>
      <c r="AT22" s="1"/>
      <c r="AU22" s="1"/>
      <c r="AV22" s="1"/>
      <c r="AW22" s="1"/>
      <c r="AX22" s="1"/>
      <c r="AY22" s="1"/>
      <c r="AZ22" s="1"/>
      <c r="BA22" s="1"/>
      <c r="BB22" s="1"/>
      <c r="BC22" s="1"/>
      <c r="BD22" s="1"/>
      <c r="BE22" s="1"/>
      <c r="BF22" s="1"/>
      <c r="BG22" s="1"/>
      <c r="BH22" s="1"/>
      <c r="BI22" s="1" t="s">
        <v>1467</v>
      </c>
      <c r="BJ22" s="2">
        <v>0</v>
      </c>
      <c r="BK22" s="2">
        <v>0</v>
      </c>
      <c r="BL22" s="2">
        <v>0</v>
      </c>
      <c r="BM22" s="2">
        <v>0</v>
      </c>
      <c r="BN22" s="2">
        <v>1</v>
      </c>
      <c r="BO22" s="2">
        <v>0</v>
      </c>
      <c r="BP22" s="2">
        <v>0</v>
      </c>
      <c r="BQ22" s="2">
        <v>0</v>
      </c>
      <c r="BR22" s="2">
        <v>0</v>
      </c>
      <c r="BS22" s="1"/>
      <c r="BT22" s="1" t="s">
        <v>1199</v>
      </c>
      <c r="BU22" s="1"/>
      <c r="BV22" s="1"/>
      <c r="BW22" s="4"/>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t="s">
        <v>1230</v>
      </c>
      <c r="DL22" s="2">
        <v>0</v>
      </c>
      <c r="DM22" s="2">
        <v>0</v>
      </c>
      <c r="DN22" s="2">
        <v>0</v>
      </c>
      <c r="DO22" s="2">
        <v>0</v>
      </c>
      <c r="DP22" s="2">
        <v>1</v>
      </c>
      <c r="DQ22" s="1"/>
      <c r="DR22" s="1" t="s">
        <v>1230</v>
      </c>
      <c r="DS22" s="2">
        <v>0</v>
      </c>
      <c r="DT22" s="2">
        <v>0</v>
      </c>
      <c r="DU22" s="2">
        <v>0</v>
      </c>
      <c r="DV22" s="2">
        <v>0</v>
      </c>
      <c r="DW22" s="2">
        <v>0</v>
      </c>
      <c r="DX22" s="2">
        <v>0</v>
      </c>
      <c r="DY22" s="2">
        <v>0</v>
      </c>
      <c r="DZ22" s="2">
        <v>0</v>
      </c>
      <c r="EA22" s="2">
        <v>0</v>
      </c>
      <c r="EB22" s="2">
        <v>1</v>
      </c>
      <c r="EC22" s="2">
        <v>0</v>
      </c>
      <c r="ED22" s="2">
        <v>0</v>
      </c>
      <c r="EE22" s="1"/>
      <c r="EF22" s="1" t="s">
        <v>1230</v>
      </c>
      <c r="EG22" s="2">
        <v>0</v>
      </c>
      <c r="EH22" s="2">
        <v>0</v>
      </c>
      <c r="EI22" s="2">
        <v>0</v>
      </c>
      <c r="EJ22" s="2">
        <v>0</v>
      </c>
      <c r="EK22" s="2">
        <v>0</v>
      </c>
      <c r="EL22" s="2">
        <v>0</v>
      </c>
      <c r="EM22" s="2">
        <v>0</v>
      </c>
      <c r="EN22" s="2">
        <v>0</v>
      </c>
      <c r="EO22" s="2">
        <v>0</v>
      </c>
      <c r="EP22" s="2">
        <v>1</v>
      </c>
      <c r="EQ22" s="2">
        <v>0</v>
      </c>
      <c r="ER22" s="2">
        <v>0</v>
      </c>
      <c r="ES22" s="1"/>
      <c r="ET22" s="1" t="s">
        <v>1199</v>
      </c>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t="s">
        <v>2091</v>
      </c>
      <c r="GB22" s="2">
        <v>0</v>
      </c>
      <c r="GC22" s="2">
        <v>0</v>
      </c>
      <c r="GD22" s="2">
        <v>1</v>
      </c>
      <c r="GE22" s="2">
        <v>0</v>
      </c>
      <c r="GF22" s="2">
        <v>0</v>
      </c>
      <c r="GG22" s="2">
        <v>1</v>
      </c>
      <c r="GH22" s="2">
        <v>0</v>
      </c>
      <c r="GI22" s="2">
        <v>0</v>
      </c>
      <c r="GJ22" s="2">
        <v>0</v>
      </c>
      <c r="GK22" s="2">
        <v>0</v>
      </c>
      <c r="GL22" s="2">
        <v>0</v>
      </c>
      <c r="GM22" s="2">
        <v>0</v>
      </c>
      <c r="GN22" s="2">
        <v>0</v>
      </c>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3"/>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c r="AML22" s="1"/>
      <c r="AMM22" s="1"/>
      <c r="AMN22" s="1"/>
      <c r="AMO22" s="1"/>
      <c r="AMP22" s="1"/>
      <c r="AMQ22" s="1"/>
      <c r="AMR22" s="1"/>
      <c r="AMS22" s="1"/>
      <c r="AMT22" s="1"/>
      <c r="AMU22" s="1"/>
      <c r="AMV22" s="1"/>
      <c r="AMW22" s="1"/>
      <c r="AMX22" s="1"/>
      <c r="AMY22" s="1"/>
      <c r="AMZ22" s="1"/>
      <c r="ANA22" s="1"/>
      <c r="ANB22" s="1"/>
      <c r="ANC22" s="1"/>
      <c r="AND22" s="1"/>
      <c r="ANE22" s="1"/>
      <c r="ANF22" s="1"/>
      <c r="ANG22" s="1"/>
      <c r="ANH22" s="1"/>
      <c r="ANI22" s="1"/>
      <c r="ANJ22" s="1"/>
      <c r="ANK22" s="1"/>
      <c r="ANL22" s="1"/>
      <c r="ANM22" s="1"/>
      <c r="ANN22" s="1"/>
      <c r="ANO22" s="1"/>
      <c r="ANP22" s="1"/>
      <c r="ANQ22" s="1"/>
      <c r="ANR22" s="1"/>
      <c r="ANS22" s="1"/>
      <c r="ANT22" s="1"/>
      <c r="ANU22" s="1"/>
      <c r="ANV22" s="1"/>
      <c r="ANW22" s="1"/>
      <c r="ANX22" s="1"/>
      <c r="ANY22" s="1"/>
      <c r="ANZ22" s="1"/>
      <c r="AOA22" s="1"/>
      <c r="AOB22" s="1"/>
      <c r="AOC22" s="1"/>
      <c r="AOD22" s="1"/>
      <c r="AOE22" s="1"/>
      <c r="AOF22" s="1"/>
      <c r="AOG22" s="1"/>
      <c r="AOH22" s="1"/>
      <c r="AOI22" s="1"/>
      <c r="AOJ22" s="1"/>
      <c r="AOK22" s="1"/>
      <c r="AOL22" s="1"/>
      <c r="AOM22" s="1"/>
      <c r="AON22" s="1"/>
      <c r="AOO22" s="1"/>
      <c r="AOP22" s="1"/>
      <c r="AOQ22" s="1"/>
      <c r="AOR22" s="1"/>
      <c r="AOS22" s="1"/>
      <c r="AOT22" s="1"/>
      <c r="AOU22" s="1"/>
      <c r="AOV22" s="1"/>
      <c r="AOW22" s="1"/>
      <c r="AOX22" s="1"/>
      <c r="AOY22" s="1"/>
      <c r="AOZ22" s="1"/>
      <c r="APA22" s="1"/>
      <c r="APB22" s="1"/>
      <c r="APC22" s="1"/>
      <c r="APD22" s="1"/>
      <c r="APE22" s="1"/>
      <c r="APF22" s="1"/>
      <c r="APG22" s="1"/>
      <c r="APH22" s="1"/>
      <c r="API22" s="1"/>
      <c r="APJ22" s="1"/>
      <c r="APK22" s="1"/>
      <c r="APL22" s="1"/>
      <c r="APM22" s="1"/>
      <c r="APN22" s="1"/>
      <c r="APO22" s="1"/>
      <c r="APP22" s="1"/>
      <c r="APQ22" s="1"/>
      <c r="APR22" s="1"/>
      <c r="APS22" s="1"/>
      <c r="APT22" s="1"/>
      <c r="APU22" s="1"/>
      <c r="APV22" s="1"/>
      <c r="APW22" s="1"/>
      <c r="APX22" s="1"/>
      <c r="APY22" s="1"/>
      <c r="APZ22" s="1"/>
      <c r="AQA22" s="1"/>
      <c r="AQB22" s="1"/>
      <c r="AQC22" s="1"/>
      <c r="AQD22" s="1"/>
      <c r="AQE22" s="1"/>
      <c r="AQF22" s="1"/>
      <c r="AQG22" s="1"/>
      <c r="AQH22" s="1"/>
      <c r="AQI22" s="1"/>
      <c r="AQJ22" s="1"/>
      <c r="AQK22" s="1"/>
      <c r="AQL22" s="1"/>
      <c r="AQM22" s="1"/>
      <c r="AQN22" s="1"/>
      <c r="AQO22" s="1"/>
      <c r="AQP22" s="1"/>
      <c r="AQQ22" s="1"/>
      <c r="AQR22" s="1"/>
      <c r="AQS22" s="1"/>
      <c r="AQT22" s="1"/>
      <c r="AQU22" s="1"/>
      <c r="AQV22" s="1"/>
      <c r="AQW22" s="1"/>
      <c r="AQX22" s="1"/>
      <c r="AQY22" s="1"/>
      <c r="AQZ22" s="1"/>
      <c r="ARA22" s="1"/>
      <c r="ARB22" s="1"/>
      <c r="ARC22" s="1"/>
      <c r="ARD22" s="1"/>
      <c r="ARE22" s="1"/>
      <c r="ARF22" s="1"/>
      <c r="ARG22" s="1"/>
      <c r="ARH22" s="1"/>
      <c r="ARI22" s="1"/>
      <c r="ARJ22" s="1"/>
      <c r="ARK22" s="1"/>
      <c r="ARL22" s="1"/>
      <c r="ARM22" s="1"/>
      <c r="ARN22" s="1"/>
      <c r="ARO22" s="1"/>
      <c r="ARP22" s="1"/>
      <c r="ARQ22" s="1"/>
      <c r="ARR22" s="1"/>
      <c r="ARS22" s="1"/>
      <c r="ART22" s="1"/>
      <c r="ARU22" s="1"/>
      <c r="ARV22" s="1"/>
      <c r="ARW22" s="1"/>
      <c r="ARX22" s="1"/>
      <c r="ARY22" s="1"/>
      <c r="ARZ22" s="1"/>
      <c r="ASA22" s="1"/>
      <c r="ASB22" s="1"/>
      <c r="ASC22" s="1"/>
      <c r="ASD22" s="1"/>
      <c r="ASE22" s="1"/>
      <c r="ASF22" s="1"/>
      <c r="ASG22" s="1"/>
      <c r="ASH22" s="1"/>
      <c r="ASI22" s="1"/>
      <c r="ASJ22" s="1"/>
      <c r="ASK22" s="1"/>
      <c r="ASL22" s="1"/>
      <c r="ASM22" s="1"/>
      <c r="ASN22" s="1"/>
      <c r="ASO22" s="1"/>
      <c r="ASP22" s="1"/>
      <c r="ASQ22" s="1"/>
      <c r="ASR22" s="1"/>
      <c r="ASS22" s="1"/>
      <c r="AST22" s="1">
        <v>111885805</v>
      </c>
      <c r="ASU22" s="1" t="s">
        <v>2092</v>
      </c>
      <c r="ASV22" s="1"/>
      <c r="ASW22" s="1">
        <v>37</v>
      </c>
    </row>
    <row r="23" spans="1:1193" x14ac:dyDescent="0.35">
      <c r="A23" s="1" t="s">
        <v>2093</v>
      </c>
      <c r="B23" s="1" t="s">
        <v>2094</v>
      </c>
      <c r="C23" s="1" t="s">
        <v>2095</v>
      </c>
      <c r="D23" s="1" t="s">
        <v>1947</v>
      </c>
      <c r="E23" s="1" t="s">
        <v>2072</v>
      </c>
      <c r="F23" s="1" t="s">
        <v>1947</v>
      </c>
      <c r="G23" s="1"/>
      <c r="H23" s="1" t="s">
        <v>1193</v>
      </c>
      <c r="I23" s="1" t="s">
        <v>1900</v>
      </c>
      <c r="J23" s="1" t="s">
        <v>1900</v>
      </c>
      <c r="K23" s="1"/>
      <c r="L23" s="1" t="s">
        <v>1197</v>
      </c>
      <c r="M23" s="1" t="s">
        <v>1196</v>
      </c>
      <c r="N23" s="2">
        <v>1</v>
      </c>
      <c r="O23" s="2">
        <v>0</v>
      </c>
      <c r="P23" s="2">
        <v>0</v>
      </c>
      <c r="Q23" s="2">
        <v>0</v>
      </c>
      <c r="R23" s="2">
        <v>0</v>
      </c>
      <c r="S23" s="1" t="s">
        <v>2096</v>
      </c>
      <c r="T23" s="1"/>
      <c r="U23" s="6" t="s">
        <v>1393</v>
      </c>
      <c r="V23" s="1"/>
      <c r="W23" s="6" t="s">
        <v>1200</v>
      </c>
      <c r="X23" s="1"/>
      <c r="Y23" s="1"/>
      <c r="Z23" s="1"/>
      <c r="AA23" s="1"/>
      <c r="AB23" s="1"/>
      <c r="AC23" s="1"/>
      <c r="AD23" s="1"/>
      <c r="AE23" s="1"/>
      <c r="AF23" s="1"/>
      <c r="AG23" s="1"/>
      <c r="AH23" s="1"/>
      <c r="AI23" s="1" t="s">
        <v>1199</v>
      </c>
      <c r="AJ23" s="4">
        <v>530</v>
      </c>
      <c r="AK23" s="1" t="s">
        <v>1200</v>
      </c>
      <c r="AL23" s="1" t="s">
        <v>1201</v>
      </c>
      <c r="AM23" s="1"/>
      <c r="AN23" s="1" t="s">
        <v>1199</v>
      </c>
      <c r="AO23" s="1"/>
      <c r="AP23" s="1"/>
      <c r="AQ23" s="1"/>
      <c r="AR23" s="1"/>
      <c r="AS23" s="1"/>
      <c r="AT23" s="1"/>
      <c r="AU23" s="1"/>
      <c r="AV23" s="1"/>
      <c r="AW23" s="1"/>
      <c r="AX23" s="1"/>
      <c r="AY23" s="1"/>
      <c r="AZ23" s="1"/>
      <c r="BA23" s="1"/>
      <c r="BB23" s="1"/>
      <c r="BC23" s="1"/>
      <c r="BD23" s="1"/>
      <c r="BE23" s="1"/>
      <c r="BF23" s="1"/>
      <c r="BG23" s="1"/>
      <c r="BH23" s="1"/>
      <c r="BI23" s="1" t="s">
        <v>1467</v>
      </c>
      <c r="BJ23" s="2">
        <v>0</v>
      </c>
      <c r="BK23" s="2">
        <v>0</v>
      </c>
      <c r="BL23" s="2">
        <v>0</v>
      </c>
      <c r="BM23" s="2">
        <v>0</v>
      </c>
      <c r="BN23" s="2">
        <v>1</v>
      </c>
      <c r="BO23" s="2">
        <v>0</v>
      </c>
      <c r="BP23" s="2">
        <v>0</v>
      </c>
      <c r="BQ23" s="2">
        <v>0</v>
      </c>
      <c r="BR23" s="2">
        <v>0</v>
      </c>
      <c r="BS23" s="1"/>
      <c r="BT23" s="1" t="s">
        <v>1199</v>
      </c>
      <c r="BU23" s="1"/>
      <c r="BV23" s="1"/>
      <c r="BW23" s="4"/>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t="s">
        <v>1230</v>
      </c>
      <c r="DL23" s="2">
        <v>0</v>
      </c>
      <c r="DM23" s="2">
        <v>0</v>
      </c>
      <c r="DN23" s="2">
        <v>0</v>
      </c>
      <c r="DO23" s="2">
        <v>0</v>
      </c>
      <c r="DP23" s="2">
        <v>1</v>
      </c>
      <c r="DQ23" s="1"/>
      <c r="DR23" s="1" t="s">
        <v>2097</v>
      </c>
      <c r="DS23" s="2">
        <v>0</v>
      </c>
      <c r="DT23" s="2">
        <v>1</v>
      </c>
      <c r="DU23" s="2">
        <v>0</v>
      </c>
      <c r="DV23" s="2">
        <v>0</v>
      </c>
      <c r="DW23" s="2">
        <v>0</v>
      </c>
      <c r="DX23" s="2">
        <v>1</v>
      </c>
      <c r="DY23" s="2">
        <v>0</v>
      </c>
      <c r="DZ23" s="2">
        <v>1</v>
      </c>
      <c r="EA23" s="2">
        <v>0</v>
      </c>
      <c r="EB23" s="2">
        <v>0</v>
      </c>
      <c r="EC23" s="2">
        <v>0</v>
      </c>
      <c r="ED23" s="2">
        <v>0</v>
      </c>
      <c r="EE23" s="1"/>
      <c r="EF23" s="1" t="s">
        <v>1230</v>
      </c>
      <c r="EG23" s="2">
        <v>0</v>
      </c>
      <c r="EH23" s="2">
        <v>0</v>
      </c>
      <c r="EI23" s="2">
        <v>0</v>
      </c>
      <c r="EJ23" s="2">
        <v>0</v>
      </c>
      <c r="EK23" s="2">
        <v>0</v>
      </c>
      <c r="EL23" s="2">
        <v>0</v>
      </c>
      <c r="EM23" s="2">
        <v>0</v>
      </c>
      <c r="EN23" s="2">
        <v>0</v>
      </c>
      <c r="EO23" s="2">
        <v>0</v>
      </c>
      <c r="EP23" s="2">
        <v>1</v>
      </c>
      <c r="EQ23" s="2">
        <v>0</v>
      </c>
      <c r="ER23" s="2">
        <v>0</v>
      </c>
      <c r="ES23" s="1"/>
      <c r="ET23" s="1" t="s">
        <v>1199</v>
      </c>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t="s">
        <v>2098</v>
      </c>
      <c r="GB23" s="2">
        <v>0</v>
      </c>
      <c r="GC23" s="2">
        <v>1</v>
      </c>
      <c r="GD23" s="2">
        <v>1</v>
      </c>
      <c r="GE23" s="2">
        <v>0</v>
      </c>
      <c r="GF23" s="2">
        <v>0</v>
      </c>
      <c r="GG23" s="2">
        <v>0</v>
      </c>
      <c r="GH23" s="2">
        <v>1</v>
      </c>
      <c r="GI23" s="2">
        <v>0</v>
      </c>
      <c r="GJ23" s="2">
        <v>0</v>
      </c>
      <c r="GK23" s="2">
        <v>0</v>
      </c>
      <c r="GL23" s="2">
        <v>0</v>
      </c>
      <c r="GM23" s="2">
        <v>0</v>
      </c>
      <c r="GN23" s="2">
        <v>0</v>
      </c>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3"/>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c r="AML23" s="1"/>
      <c r="AMM23" s="1"/>
      <c r="AMN23" s="1"/>
      <c r="AMO23" s="1"/>
      <c r="AMP23" s="1"/>
      <c r="AMQ23" s="1"/>
      <c r="AMR23" s="1"/>
      <c r="AMS23" s="1"/>
      <c r="AMT23" s="1"/>
      <c r="AMU23" s="1"/>
      <c r="AMV23" s="1"/>
      <c r="AMW23" s="1"/>
      <c r="AMX23" s="1"/>
      <c r="AMY23" s="1"/>
      <c r="AMZ23" s="1"/>
      <c r="ANA23" s="1"/>
      <c r="ANB23" s="1"/>
      <c r="ANC23" s="1"/>
      <c r="AND23" s="1"/>
      <c r="ANE23" s="1"/>
      <c r="ANF23" s="1"/>
      <c r="ANG23" s="1"/>
      <c r="ANH23" s="1"/>
      <c r="ANI23" s="1"/>
      <c r="ANJ23" s="1"/>
      <c r="ANK23" s="1"/>
      <c r="ANL23" s="1"/>
      <c r="ANM23" s="1"/>
      <c r="ANN23" s="1"/>
      <c r="ANO23" s="1"/>
      <c r="ANP23" s="1"/>
      <c r="ANQ23" s="1"/>
      <c r="ANR23" s="1"/>
      <c r="ANS23" s="1"/>
      <c r="ANT23" s="1"/>
      <c r="ANU23" s="1"/>
      <c r="ANV23" s="1"/>
      <c r="ANW23" s="1"/>
      <c r="ANX23" s="1"/>
      <c r="ANY23" s="1"/>
      <c r="ANZ23" s="1"/>
      <c r="AOA23" s="1"/>
      <c r="AOB23" s="1"/>
      <c r="AOC23" s="1"/>
      <c r="AOD23" s="1"/>
      <c r="AOE23" s="1"/>
      <c r="AOF23" s="1"/>
      <c r="AOG23" s="1"/>
      <c r="AOH23" s="1"/>
      <c r="AOI23" s="1"/>
      <c r="AOJ23" s="1"/>
      <c r="AOK23" s="1"/>
      <c r="AOL23" s="1"/>
      <c r="AOM23" s="1"/>
      <c r="AON23" s="1"/>
      <c r="AOO23" s="1"/>
      <c r="AOP23" s="1"/>
      <c r="AOQ23" s="1"/>
      <c r="AOR23" s="1"/>
      <c r="AOS23" s="1"/>
      <c r="AOT23" s="1"/>
      <c r="AOU23" s="1"/>
      <c r="AOV23" s="1"/>
      <c r="AOW23" s="1"/>
      <c r="AOX23" s="1"/>
      <c r="AOY23" s="1"/>
      <c r="AOZ23" s="1"/>
      <c r="APA23" s="1"/>
      <c r="APB23" s="1"/>
      <c r="APC23" s="1"/>
      <c r="APD23" s="1"/>
      <c r="APE23" s="1"/>
      <c r="APF23" s="1"/>
      <c r="APG23" s="1"/>
      <c r="APH23" s="1"/>
      <c r="API23" s="1"/>
      <c r="APJ23" s="1"/>
      <c r="APK23" s="1"/>
      <c r="APL23" s="1"/>
      <c r="APM23" s="1"/>
      <c r="APN23" s="1"/>
      <c r="APO23" s="1"/>
      <c r="APP23" s="1"/>
      <c r="APQ23" s="1"/>
      <c r="APR23" s="1"/>
      <c r="APS23" s="1"/>
      <c r="APT23" s="1"/>
      <c r="APU23" s="1"/>
      <c r="APV23" s="1"/>
      <c r="APW23" s="1"/>
      <c r="APX23" s="1"/>
      <c r="APY23" s="1"/>
      <c r="APZ23" s="1"/>
      <c r="AQA23" s="1"/>
      <c r="AQB23" s="1"/>
      <c r="AQC23" s="1"/>
      <c r="AQD23" s="1"/>
      <c r="AQE23" s="1"/>
      <c r="AQF23" s="1"/>
      <c r="AQG23" s="1"/>
      <c r="AQH23" s="1"/>
      <c r="AQI23" s="1"/>
      <c r="AQJ23" s="1"/>
      <c r="AQK23" s="1"/>
      <c r="AQL23" s="1"/>
      <c r="AQM23" s="1"/>
      <c r="AQN23" s="1"/>
      <c r="AQO23" s="1"/>
      <c r="AQP23" s="1"/>
      <c r="AQQ23" s="1"/>
      <c r="AQR23" s="1"/>
      <c r="AQS23" s="1"/>
      <c r="AQT23" s="1"/>
      <c r="AQU23" s="1"/>
      <c r="AQV23" s="1"/>
      <c r="AQW23" s="1"/>
      <c r="AQX23" s="1"/>
      <c r="AQY23" s="1"/>
      <c r="AQZ23" s="1"/>
      <c r="ARA23" s="1"/>
      <c r="ARB23" s="1"/>
      <c r="ARC23" s="1"/>
      <c r="ARD23" s="1"/>
      <c r="ARE23" s="1"/>
      <c r="ARF23" s="1"/>
      <c r="ARG23" s="1"/>
      <c r="ARH23" s="1"/>
      <c r="ARI23" s="1"/>
      <c r="ARJ23" s="1"/>
      <c r="ARK23" s="1"/>
      <c r="ARL23" s="1"/>
      <c r="ARM23" s="1"/>
      <c r="ARN23" s="1"/>
      <c r="ARO23" s="1"/>
      <c r="ARP23" s="1"/>
      <c r="ARQ23" s="1"/>
      <c r="ARR23" s="1"/>
      <c r="ARS23" s="1"/>
      <c r="ART23" s="1"/>
      <c r="ARU23" s="1"/>
      <c r="ARV23" s="1"/>
      <c r="ARW23" s="1"/>
      <c r="ARX23" s="1"/>
      <c r="ARY23" s="1"/>
      <c r="ARZ23" s="1"/>
      <c r="ASA23" s="1"/>
      <c r="ASB23" s="1"/>
      <c r="ASC23" s="1"/>
      <c r="ASD23" s="1"/>
      <c r="ASE23" s="1"/>
      <c r="ASF23" s="1"/>
      <c r="ASG23" s="1"/>
      <c r="ASH23" s="1"/>
      <c r="ASI23" s="1"/>
      <c r="ASJ23" s="1"/>
      <c r="ASK23" s="1"/>
      <c r="ASL23" s="1"/>
      <c r="ASM23" s="1"/>
      <c r="ASN23" s="1"/>
      <c r="ASO23" s="1"/>
      <c r="ASP23" s="1"/>
      <c r="ASQ23" s="1"/>
      <c r="ASR23" s="1"/>
      <c r="ASS23" s="1"/>
      <c r="AST23" s="1">
        <v>111885906</v>
      </c>
      <c r="ASU23" s="1" t="s">
        <v>2099</v>
      </c>
      <c r="ASV23" s="1"/>
      <c r="ASW23" s="1">
        <v>38</v>
      </c>
    </row>
    <row r="24" spans="1:1193" x14ac:dyDescent="0.35">
      <c r="A24" s="1" t="s">
        <v>2100</v>
      </c>
      <c r="B24" s="1" t="s">
        <v>2101</v>
      </c>
      <c r="C24" s="1" t="s">
        <v>2102</v>
      </c>
      <c r="D24" s="1" t="s">
        <v>1961</v>
      </c>
      <c r="E24" s="1" t="s">
        <v>2072</v>
      </c>
      <c r="F24" s="1" t="s">
        <v>1961</v>
      </c>
      <c r="G24" s="1"/>
      <c r="H24" s="1" t="s">
        <v>1193</v>
      </c>
      <c r="I24" s="1" t="s">
        <v>1900</v>
      </c>
      <c r="J24" s="1" t="s">
        <v>1900</v>
      </c>
      <c r="K24" s="1"/>
      <c r="L24" s="1" t="s">
        <v>1197</v>
      </c>
      <c r="M24" s="1" t="s">
        <v>1271</v>
      </c>
      <c r="N24" s="2">
        <v>0</v>
      </c>
      <c r="O24" s="2">
        <v>0</v>
      </c>
      <c r="P24" s="2">
        <v>1</v>
      </c>
      <c r="Q24" s="2">
        <v>0</v>
      </c>
      <c r="R24" s="2">
        <v>0</v>
      </c>
      <c r="S24" s="1" t="s">
        <v>2090</v>
      </c>
      <c r="T24" s="1"/>
      <c r="U24" s="1"/>
      <c r="V24" s="1"/>
      <c r="W24" s="6"/>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t="s">
        <v>1272</v>
      </c>
      <c r="YP24" s="1"/>
      <c r="YQ24" s="1" t="s">
        <v>1335</v>
      </c>
      <c r="YR24" s="1"/>
      <c r="YS24" s="1" t="s">
        <v>1274</v>
      </c>
      <c r="YT24" s="2">
        <v>1</v>
      </c>
      <c r="YU24" s="2">
        <v>0</v>
      </c>
      <c r="YV24" s="2">
        <v>0</v>
      </c>
      <c r="YW24" s="2">
        <v>0</v>
      </c>
      <c r="YX24" s="2">
        <v>0</v>
      </c>
      <c r="YY24" s="1"/>
      <c r="YZ24" s="1" t="s">
        <v>1204</v>
      </c>
      <c r="ZA24" s="2">
        <v>0</v>
      </c>
      <c r="ZB24" s="2">
        <v>0</v>
      </c>
      <c r="ZC24" s="2">
        <v>1</v>
      </c>
      <c r="ZD24" s="2">
        <v>0</v>
      </c>
      <c r="ZE24" s="2">
        <v>0</v>
      </c>
      <c r="ZF24" s="2">
        <v>0</v>
      </c>
      <c r="ZG24" s="2">
        <v>0</v>
      </c>
      <c r="ZH24" s="2">
        <v>0</v>
      </c>
      <c r="ZI24" s="2">
        <v>0</v>
      </c>
      <c r="ZJ24" s="1"/>
      <c r="ZK24" s="2">
        <v>2019</v>
      </c>
      <c r="ZL24" s="1" t="s">
        <v>1200</v>
      </c>
      <c r="ZM24" s="1" t="s">
        <v>2103</v>
      </c>
      <c r="ZN24" s="2">
        <v>1</v>
      </c>
      <c r="ZO24" s="2">
        <v>0</v>
      </c>
      <c r="ZP24" s="2">
        <v>0</v>
      </c>
      <c r="ZQ24" s="2">
        <v>1</v>
      </c>
      <c r="ZR24" s="2">
        <v>0</v>
      </c>
      <c r="ZS24" s="2">
        <v>0</v>
      </c>
      <c r="ZT24" s="2">
        <v>0</v>
      </c>
      <c r="ZU24" s="1"/>
      <c r="ZV24" s="2">
        <v>2</v>
      </c>
      <c r="ZW24" s="1" t="s">
        <v>1200</v>
      </c>
      <c r="ZX24" s="5">
        <v>22</v>
      </c>
      <c r="ZY24" s="1" t="s">
        <v>1199</v>
      </c>
      <c r="ZZ24" s="1"/>
      <c r="AAA24" s="1"/>
      <c r="AAB24" s="1"/>
      <c r="AAC24" s="1"/>
      <c r="AAD24" s="1"/>
      <c r="AAE24" s="1"/>
      <c r="AAF24" s="1"/>
      <c r="AAG24" s="1"/>
      <c r="AAH24" s="1" t="s">
        <v>1199</v>
      </c>
      <c r="AAI24" s="1"/>
      <c r="AAJ24" s="1"/>
      <c r="AAK24" s="1" t="s">
        <v>1338</v>
      </c>
      <c r="AAL24" s="2">
        <v>74</v>
      </c>
      <c r="AAM24" s="2">
        <v>39</v>
      </c>
      <c r="AAN24" s="2">
        <v>35</v>
      </c>
      <c r="AAO24" s="2">
        <v>35</v>
      </c>
      <c r="AAP24" s="2">
        <v>74</v>
      </c>
      <c r="AAQ24" s="1"/>
      <c r="AAR24" s="2">
        <v>5</v>
      </c>
      <c r="AAS24" s="2">
        <v>12</v>
      </c>
      <c r="AAT24" s="1" t="s">
        <v>1200</v>
      </c>
      <c r="AAU24" s="1" t="s">
        <v>1245</v>
      </c>
      <c r="AAV24" s="1"/>
      <c r="AAW24" s="1"/>
      <c r="AAX24" s="1"/>
      <c r="AAY24" s="1"/>
      <c r="AAZ24" s="1"/>
      <c r="ABA24" s="1"/>
      <c r="ABB24" s="1"/>
      <c r="ABC24" s="1"/>
      <c r="ABD24" s="1" t="s">
        <v>1221</v>
      </c>
      <c r="ABE24" s="2">
        <v>0</v>
      </c>
      <c r="ABF24" s="2">
        <v>0</v>
      </c>
      <c r="ABG24" s="2">
        <v>0</v>
      </c>
      <c r="ABH24" s="2">
        <v>0</v>
      </c>
      <c r="ABI24" s="2">
        <v>0</v>
      </c>
      <c r="ABJ24" s="2">
        <v>1</v>
      </c>
      <c r="ABK24" s="2">
        <v>0</v>
      </c>
      <c r="ABL24" s="1"/>
      <c r="ABM24" s="2">
        <v>2</v>
      </c>
      <c r="ABN24" s="2">
        <v>0</v>
      </c>
      <c r="ABO24" s="2">
        <v>2</v>
      </c>
      <c r="ABP24" s="2">
        <v>2</v>
      </c>
      <c r="ABQ24" s="2">
        <v>2</v>
      </c>
      <c r="ABR24" s="1"/>
      <c r="ABS24" s="1" t="s">
        <v>1199</v>
      </c>
      <c r="ABT24" s="1"/>
      <c r="ABU24" s="1"/>
      <c r="ABV24" s="1"/>
      <c r="ABW24" s="1"/>
      <c r="ABX24" s="1"/>
      <c r="ABY24" s="1"/>
      <c r="ABZ24" s="1"/>
      <c r="ACA24" s="1"/>
      <c r="ACB24" s="1"/>
      <c r="ACC24" s="1"/>
      <c r="ACD24" s="1"/>
      <c r="ACE24" s="1"/>
      <c r="ACF24" s="1"/>
      <c r="ACG24" s="1"/>
      <c r="ACH24" s="1"/>
      <c r="ACI24" s="1"/>
      <c r="ACJ24" s="2">
        <v>2</v>
      </c>
      <c r="ACK24" s="2">
        <v>0</v>
      </c>
      <c r="ACL24" s="2">
        <v>2</v>
      </c>
      <c r="ACM24" s="2">
        <v>2</v>
      </c>
      <c r="ACN24" s="2">
        <v>2</v>
      </c>
      <c r="ACO24" s="1"/>
      <c r="ACP24" s="1" t="s">
        <v>1199</v>
      </c>
      <c r="ACQ24" s="1"/>
      <c r="ACR24" s="1"/>
      <c r="ACS24" s="1"/>
      <c r="ACT24" s="1"/>
      <c r="ACU24" s="1"/>
      <c r="ACV24" s="1"/>
      <c r="ACW24" s="1"/>
      <c r="ACX24" s="1"/>
      <c r="ACY24" s="1"/>
      <c r="ACZ24" s="1"/>
      <c r="ADA24" s="1"/>
      <c r="ADB24" s="1"/>
      <c r="ADC24" s="1"/>
      <c r="ADD24" s="1"/>
      <c r="ADE24" s="1"/>
      <c r="ADF24" s="1"/>
      <c r="ADG24" s="2">
        <v>2</v>
      </c>
      <c r="ADH24" s="2">
        <v>0</v>
      </c>
      <c r="ADI24" s="2">
        <v>2</v>
      </c>
      <c r="ADJ24" s="2">
        <v>2</v>
      </c>
      <c r="ADK24" s="2">
        <v>2</v>
      </c>
      <c r="ADL24" s="1"/>
      <c r="ADM24" s="1" t="s">
        <v>1199</v>
      </c>
      <c r="ADN24" s="1"/>
      <c r="ADO24" s="1"/>
      <c r="ADP24" s="1"/>
      <c r="ADQ24" s="1"/>
      <c r="ADR24" s="1"/>
      <c r="ADS24" s="1"/>
      <c r="ADT24" s="1"/>
      <c r="ADU24" s="1"/>
      <c r="ADV24" s="1"/>
      <c r="ADW24" s="1"/>
      <c r="ADX24" s="1"/>
      <c r="ADY24" s="1"/>
      <c r="ADZ24" s="1"/>
      <c r="AEA24" s="1"/>
      <c r="AEB24" s="1"/>
      <c r="AEC24" s="1" t="s">
        <v>1279</v>
      </c>
      <c r="AED24" s="1" t="s">
        <v>1279</v>
      </c>
      <c r="AEE24" s="1" t="s">
        <v>1199</v>
      </c>
      <c r="AEF24" s="4"/>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t="s">
        <v>1230</v>
      </c>
      <c r="AFM24" s="2">
        <v>0</v>
      </c>
      <c r="AFN24" s="2">
        <v>0</v>
      </c>
      <c r="AFO24" s="2">
        <v>0</v>
      </c>
      <c r="AFP24" s="2">
        <v>0</v>
      </c>
      <c r="AFQ24" s="2">
        <v>1</v>
      </c>
      <c r="AFR24" s="1"/>
      <c r="AFS24" s="1" t="s">
        <v>1941</v>
      </c>
      <c r="AFT24" s="2">
        <v>0</v>
      </c>
      <c r="AFU24" s="2">
        <v>1</v>
      </c>
      <c r="AFV24" s="2">
        <v>1</v>
      </c>
      <c r="AFW24" s="2">
        <v>1</v>
      </c>
      <c r="AFX24" s="2">
        <v>0</v>
      </c>
      <c r="AFY24" s="2">
        <v>0</v>
      </c>
      <c r="AFZ24" s="2">
        <v>0</v>
      </c>
      <c r="AGA24" s="2">
        <v>0</v>
      </c>
      <c r="AGB24" s="2">
        <v>0</v>
      </c>
      <c r="AGC24" s="2">
        <v>0</v>
      </c>
      <c r="AGD24" s="2">
        <v>0</v>
      </c>
      <c r="AGE24" s="1"/>
      <c r="AGF24" s="1" t="s">
        <v>2104</v>
      </c>
      <c r="AGG24" s="2">
        <v>1</v>
      </c>
      <c r="AGH24" s="2">
        <v>1</v>
      </c>
      <c r="AGI24" s="2">
        <v>0</v>
      </c>
      <c r="AGJ24" s="2">
        <v>0</v>
      </c>
      <c r="AGK24" s="2">
        <v>0</v>
      </c>
      <c r="AGL24" s="2">
        <v>0</v>
      </c>
      <c r="AGM24" s="2">
        <v>0</v>
      </c>
      <c r="AGN24" s="2">
        <v>0</v>
      </c>
      <c r="AGO24" s="2">
        <v>0</v>
      </c>
      <c r="AGP24" s="2">
        <v>0</v>
      </c>
      <c r="AGQ24" s="2">
        <v>0</v>
      </c>
      <c r="AGR24" s="2">
        <v>0</v>
      </c>
      <c r="AGS24" s="1"/>
      <c r="AGT24" s="1" t="s">
        <v>1199</v>
      </c>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t="s">
        <v>2105</v>
      </c>
      <c r="AIA24" s="2">
        <v>0</v>
      </c>
      <c r="AIB24" s="2">
        <v>1</v>
      </c>
      <c r="AIC24" s="2">
        <v>1</v>
      </c>
      <c r="AID24" s="2">
        <v>0</v>
      </c>
      <c r="AIE24" s="2">
        <v>1</v>
      </c>
      <c r="AIF24" s="2">
        <v>0</v>
      </c>
      <c r="AIG24" s="2">
        <v>1</v>
      </c>
      <c r="AIH24" s="2">
        <v>1</v>
      </c>
      <c r="AII24" s="2">
        <v>0</v>
      </c>
      <c r="AIJ24" s="2">
        <v>1</v>
      </c>
      <c r="AIK24" s="2">
        <v>0</v>
      </c>
      <c r="AIL24" s="2">
        <v>0</v>
      </c>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c r="AML24" s="1"/>
      <c r="AMM24" s="1"/>
      <c r="AMN24" s="1"/>
      <c r="AMO24" s="1"/>
      <c r="AMP24" s="1"/>
      <c r="AMQ24" s="1"/>
      <c r="AMR24" s="1"/>
      <c r="AMS24" s="1"/>
      <c r="AMT24" s="1"/>
      <c r="AMU24" s="1"/>
      <c r="AMV24" s="1"/>
      <c r="AMW24" s="1"/>
      <c r="AMX24" s="1"/>
      <c r="AMY24" s="1"/>
      <c r="AMZ24" s="1"/>
      <c r="ANA24" s="1"/>
      <c r="ANB24" s="1"/>
      <c r="ANC24" s="1"/>
      <c r="AND24" s="1"/>
      <c r="ANE24" s="1"/>
      <c r="ANF24" s="1"/>
      <c r="ANG24" s="1"/>
      <c r="ANH24" s="1"/>
      <c r="ANI24" s="1"/>
      <c r="ANJ24" s="1"/>
      <c r="ANK24" s="1"/>
      <c r="ANL24" s="1"/>
      <c r="ANM24" s="1"/>
      <c r="ANN24" s="1"/>
      <c r="ANO24" s="1"/>
      <c r="ANP24" s="1"/>
      <c r="ANQ24" s="1"/>
      <c r="ANR24" s="1"/>
      <c r="ANS24" s="1"/>
      <c r="ANT24" s="1"/>
      <c r="ANU24" s="1"/>
      <c r="ANV24" s="1"/>
      <c r="ANW24" s="1"/>
      <c r="ANX24" s="1"/>
      <c r="ANY24" s="1"/>
      <c r="ANZ24" s="1"/>
      <c r="AOA24" s="1"/>
      <c r="AOB24" s="1"/>
      <c r="AOC24" s="1"/>
      <c r="AOD24" s="1"/>
      <c r="AOE24" s="1"/>
      <c r="AOF24" s="1"/>
      <c r="AOG24" s="1"/>
      <c r="AOH24" s="1"/>
      <c r="AOI24" s="1"/>
      <c r="AOJ24" s="1"/>
      <c r="AOK24" s="1"/>
      <c r="AOL24" s="1"/>
      <c r="AOM24" s="1"/>
      <c r="AON24" s="1"/>
      <c r="AOO24" s="1"/>
      <c r="AOP24" s="1"/>
      <c r="AOQ24" s="1"/>
      <c r="AOR24" s="1"/>
      <c r="AOS24" s="1"/>
      <c r="AOT24" s="1"/>
      <c r="AOU24" s="1"/>
      <c r="AOV24" s="1"/>
      <c r="AOW24" s="1"/>
      <c r="AOX24" s="1"/>
      <c r="AOY24" s="1"/>
      <c r="AOZ24" s="1"/>
      <c r="APA24" s="1"/>
      <c r="APB24" s="1"/>
      <c r="APC24" s="1"/>
      <c r="APD24" s="1"/>
      <c r="APE24" s="1"/>
      <c r="APF24" s="1"/>
      <c r="APG24" s="1"/>
      <c r="APH24" s="1"/>
      <c r="API24" s="1"/>
      <c r="APJ24" s="1"/>
      <c r="APK24" s="1"/>
      <c r="APL24" s="1"/>
      <c r="APM24" s="1"/>
      <c r="APN24" s="1"/>
      <c r="APO24" s="1"/>
      <c r="APP24" s="1"/>
      <c r="APQ24" s="1"/>
      <c r="APR24" s="1"/>
      <c r="APS24" s="1"/>
      <c r="APT24" s="1"/>
      <c r="APU24" s="1"/>
      <c r="APV24" s="1"/>
      <c r="APW24" s="1"/>
      <c r="APX24" s="1"/>
      <c r="APY24" s="1"/>
      <c r="APZ24" s="1"/>
      <c r="AQA24" s="1"/>
      <c r="AQB24" s="1"/>
      <c r="AQC24" s="1"/>
      <c r="AQD24" s="1"/>
      <c r="AQE24" s="1"/>
      <c r="AQF24" s="1"/>
      <c r="AQG24" s="1"/>
      <c r="AQH24" s="1"/>
      <c r="AQI24" s="1"/>
      <c r="AQJ24" s="1"/>
      <c r="AQK24" s="1"/>
      <c r="AQL24" s="1"/>
      <c r="AQM24" s="1"/>
      <c r="AQN24" s="1"/>
      <c r="AQO24" s="1"/>
      <c r="AQP24" s="1"/>
      <c r="AQQ24" s="1"/>
      <c r="AQR24" s="1"/>
      <c r="AQS24" s="1"/>
      <c r="AQT24" s="1"/>
      <c r="AQU24" s="1"/>
      <c r="AQV24" s="1"/>
      <c r="AQW24" s="1"/>
      <c r="AQX24" s="1"/>
      <c r="AQY24" s="1"/>
      <c r="AQZ24" s="1"/>
      <c r="ARA24" s="1"/>
      <c r="ARB24" s="1"/>
      <c r="ARC24" s="1"/>
      <c r="ARD24" s="1"/>
      <c r="ARE24" s="1"/>
      <c r="ARF24" s="1"/>
      <c r="ARG24" s="1"/>
      <c r="ARH24" s="1"/>
      <c r="ARI24" s="1"/>
      <c r="ARJ24" s="1"/>
      <c r="ARK24" s="1"/>
      <c r="ARL24" s="1"/>
      <c r="ARM24" s="1"/>
      <c r="ARN24" s="1"/>
      <c r="ARO24" s="1"/>
      <c r="ARP24" s="1"/>
      <c r="ARQ24" s="1"/>
      <c r="ARR24" s="1"/>
      <c r="ARS24" s="1"/>
      <c r="ART24" s="1"/>
      <c r="ARU24" s="1"/>
      <c r="ARV24" s="1"/>
      <c r="ARW24" s="1"/>
      <c r="ARX24" s="1"/>
      <c r="ARY24" s="1"/>
      <c r="ARZ24" s="1"/>
      <c r="ASA24" s="1"/>
      <c r="ASB24" s="1"/>
      <c r="ASC24" s="1"/>
      <c r="ASD24" s="1"/>
      <c r="ASE24" s="1"/>
      <c r="ASF24" s="1"/>
      <c r="ASG24" s="1"/>
      <c r="ASH24" s="1"/>
      <c r="ASI24" s="1"/>
      <c r="ASJ24" s="1"/>
      <c r="ASK24" s="1"/>
      <c r="ASL24" s="1"/>
      <c r="ASM24" s="1"/>
      <c r="ASN24" s="1"/>
      <c r="ASO24" s="1"/>
      <c r="ASP24" s="1"/>
      <c r="ASQ24" s="1"/>
      <c r="ASR24" s="1"/>
      <c r="ASS24" s="1"/>
      <c r="AST24" s="1">
        <v>111886016</v>
      </c>
      <c r="ASU24" s="1" t="s">
        <v>2106</v>
      </c>
      <c r="ASV24" s="1"/>
      <c r="ASW24" s="1">
        <v>39</v>
      </c>
    </row>
    <row r="25" spans="1:1193" x14ac:dyDescent="0.35">
      <c r="A25" s="1" t="s">
        <v>2107</v>
      </c>
      <c r="B25" s="1" t="s">
        <v>2108</v>
      </c>
      <c r="C25" s="1" t="s">
        <v>2109</v>
      </c>
      <c r="D25" s="1" t="s">
        <v>1898</v>
      </c>
      <c r="E25" s="1" t="s">
        <v>1908</v>
      </c>
      <c r="F25" s="1" t="s">
        <v>1898</v>
      </c>
      <c r="G25" s="1"/>
      <c r="H25" s="1" t="s">
        <v>1193</v>
      </c>
      <c r="I25" s="1" t="s">
        <v>1900</v>
      </c>
      <c r="J25" s="1" t="s">
        <v>1900</v>
      </c>
      <c r="K25" s="1"/>
      <c r="L25" s="1" t="s">
        <v>1909</v>
      </c>
      <c r="M25" s="1" t="s">
        <v>1910</v>
      </c>
      <c r="N25" s="2">
        <v>0</v>
      </c>
      <c r="O25" s="2">
        <v>0</v>
      </c>
      <c r="P25" s="2">
        <v>0</v>
      </c>
      <c r="Q25" s="2">
        <v>1</v>
      </c>
      <c r="R25" s="2">
        <v>0</v>
      </c>
      <c r="S25" s="1"/>
      <c r="T25" s="1"/>
      <c r="U25" s="1"/>
      <c r="V25" s="1"/>
      <c r="W25" s="6"/>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t="s">
        <v>2110</v>
      </c>
      <c r="NY25" s="1"/>
      <c r="NZ25" s="1" t="s">
        <v>1200</v>
      </c>
      <c r="OA25" s="1"/>
      <c r="OB25" s="1"/>
      <c r="OC25" s="1"/>
      <c r="OD25" s="1"/>
      <c r="OE25" s="1"/>
      <c r="OF25" s="1"/>
      <c r="OG25" s="1"/>
      <c r="OH25" s="1"/>
      <c r="OI25" s="1"/>
      <c r="OJ25" s="1"/>
      <c r="OK25" s="1"/>
      <c r="OL25" s="1"/>
      <c r="OM25" s="1"/>
      <c r="ON25" s="1"/>
      <c r="OO25" s="1" t="s">
        <v>1200</v>
      </c>
      <c r="OP25" s="2">
        <v>2</v>
      </c>
      <c r="OQ25" s="1" t="s">
        <v>1200</v>
      </c>
      <c r="OR25" s="2">
        <v>1</v>
      </c>
      <c r="OS25" s="2">
        <v>1</v>
      </c>
      <c r="OT25" s="1" t="s">
        <v>1199</v>
      </c>
      <c r="OU25" s="1" t="s">
        <v>1199</v>
      </c>
      <c r="OV25" s="1"/>
      <c r="OW25" s="1"/>
      <c r="OX25" s="1" t="s">
        <v>1199</v>
      </c>
      <c r="OY25" s="1"/>
      <c r="OZ25" s="1"/>
      <c r="PA25" s="1" t="s">
        <v>1199</v>
      </c>
      <c r="PB25" s="1"/>
      <c r="PC25" s="1" t="s">
        <v>2111</v>
      </c>
      <c r="PD25" s="2">
        <v>0</v>
      </c>
      <c r="PE25" s="2">
        <v>0</v>
      </c>
      <c r="PF25" s="2">
        <v>1</v>
      </c>
      <c r="PG25" s="2">
        <v>0</v>
      </c>
      <c r="PH25" s="2">
        <v>0</v>
      </c>
      <c r="PI25" s="2">
        <v>0</v>
      </c>
      <c r="PJ25" s="2">
        <v>0</v>
      </c>
      <c r="PK25" s="2">
        <v>1</v>
      </c>
      <c r="PL25" s="2">
        <v>0</v>
      </c>
      <c r="PM25" s="2">
        <v>1</v>
      </c>
      <c r="PN25" s="2">
        <v>0</v>
      </c>
      <c r="PO25" s="2">
        <v>0</v>
      </c>
      <c r="PP25" s="2">
        <v>0</v>
      </c>
      <c r="PQ25" s="1"/>
      <c r="PR25" s="1" t="s">
        <v>1200</v>
      </c>
      <c r="PS25" s="1" t="s">
        <v>1915</v>
      </c>
      <c r="PT25" s="2">
        <v>0</v>
      </c>
      <c r="PU25" s="2">
        <v>1</v>
      </c>
      <c r="PV25" s="2">
        <v>0</v>
      </c>
      <c r="PW25" s="2">
        <v>0</v>
      </c>
      <c r="PX25" s="1"/>
      <c r="PY25" s="1" t="s">
        <v>1199</v>
      </c>
      <c r="PZ25" s="1"/>
      <c r="QA25" s="1"/>
      <c r="QB25" s="1"/>
      <c r="QC25" s="1"/>
      <c r="QD25" s="1"/>
      <c r="QE25" s="1"/>
      <c r="QF25" s="1"/>
      <c r="QG25" s="2">
        <v>10</v>
      </c>
      <c r="QH25" s="1" t="s">
        <v>1200</v>
      </c>
      <c r="QI25" s="1" t="s">
        <v>1202</v>
      </c>
      <c r="QJ25" s="1" t="s">
        <v>1917</v>
      </c>
      <c r="QK25" s="2">
        <v>0</v>
      </c>
      <c r="QL25" s="2">
        <v>1</v>
      </c>
      <c r="QM25" s="2">
        <v>0</v>
      </c>
      <c r="QN25" s="2">
        <v>0</v>
      </c>
      <c r="QO25" s="2">
        <v>0</v>
      </c>
      <c r="QP25" s="2">
        <v>0</v>
      </c>
      <c r="QQ25" s="2">
        <v>0</v>
      </c>
      <c r="QR25" s="2">
        <v>0</v>
      </c>
      <c r="QS25" s="2">
        <v>0</v>
      </c>
      <c r="QT25" s="2">
        <v>0</v>
      </c>
      <c r="QU25" s="1"/>
      <c r="QV25" s="1"/>
      <c r="QW25" s="1"/>
      <c r="QX25" s="1"/>
      <c r="QY25" s="1"/>
      <c r="QZ25" s="1"/>
      <c r="RA25" s="1"/>
      <c r="RB25" s="1"/>
      <c r="RC25" s="1"/>
      <c r="RD25" s="1"/>
      <c r="RE25" s="1" t="s">
        <v>1918</v>
      </c>
      <c r="RF25" s="2">
        <v>6</v>
      </c>
      <c r="RG25" s="2">
        <v>0</v>
      </c>
      <c r="RH25" s="2">
        <v>0</v>
      </c>
      <c r="RI25" s="2">
        <v>3</v>
      </c>
      <c r="RJ25" s="2">
        <v>2</v>
      </c>
      <c r="RK25" s="2">
        <v>1</v>
      </c>
      <c r="RL25" s="2">
        <v>6</v>
      </c>
      <c r="RM25" s="2">
        <v>0</v>
      </c>
      <c r="RN25" s="1" t="s">
        <v>1416</v>
      </c>
      <c r="RO25" s="2">
        <v>1</v>
      </c>
      <c r="RP25" s="2">
        <v>0</v>
      </c>
      <c r="RQ25" s="2">
        <v>0</v>
      </c>
      <c r="RR25" s="2">
        <v>0</v>
      </c>
      <c r="RS25" s="2">
        <v>0</v>
      </c>
      <c r="RT25" s="2">
        <v>0</v>
      </c>
      <c r="RU25" s="2">
        <v>0</v>
      </c>
      <c r="RV25" s="2">
        <v>0</v>
      </c>
      <c r="RW25" s="2">
        <v>0</v>
      </c>
      <c r="RX25" s="1"/>
      <c r="RY25" s="1" t="s">
        <v>1200</v>
      </c>
      <c r="RZ25" s="1"/>
      <c r="SA25" s="1"/>
      <c r="SB25" s="1"/>
      <c r="SC25" s="1"/>
      <c r="SD25" s="1"/>
      <c r="SE25" s="1"/>
      <c r="SF25" s="1"/>
      <c r="SG25" s="1" t="s">
        <v>1199</v>
      </c>
      <c r="SH25" s="1"/>
      <c r="SI25" s="1"/>
      <c r="SJ25" s="1"/>
      <c r="SK25" s="1"/>
      <c r="SL25" s="1"/>
      <c r="SM25" s="1"/>
      <c r="SN25" s="1"/>
      <c r="SO25" s="1"/>
      <c r="SP25" s="1"/>
      <c r="SQ25" s="1"/>
      <c r="SR25" s="1"/>
      <c r="SS25" s="1"/>
      <c r="ST25" s="1"/>
      <c r="SU25" s="1"/>
      <c r="SV25" s="1"/>
      <c r="SW25" s="1"/>
      <c r="SX25" s="1"/>
      <c r="SY25" s="1"/>
      <c r="SZ25" s="1"/>
      <c r="TA25" s="1"/>
      <c r="TB25" s="1"/>
      <c r="TC25" s="1"/>
      <c r="TD25" s="1"/>
      <c r="TE25" s="1" t="s">
        <v>1230</v>
      </c>
      <c r="TF25" s="2">
        <v>0</v>
      </c>
      <c r="TG25" s="2">
        <v>0</v>
      </c>
      <c r="TH25" s="2">
        <v>0</v>
      </c>
      <c r="TI25" s="2">
        <v>0</v>
      </c>
      <c r="TJ25" s="2">
        <v>1</v>
      </c>
      <c r="TK25" s="1"/>
      <c r="TL25" s="1" t="s">
        <v>1272</v>
      </c>
      <c r="TM25" s="1"/>
      <c r="TN25" s="1" t="s">
        <v>1199</v>
      </c>
      <c r="TO25" s="1" t="s">
        <v>1920</v>
      </c>
      <c r="TP25" s="2">
        <v>1</v>
      </c>
      <c r="TQ25" s="2">
        <v>0</v>
      </c>
      <c r="TR25" s="2">
        <v>0</v>
      </c>
      <c r="TS25" s="2">
        <v>0</v>
      </c>
      <c r="TT25" s="2">
        <v>0</v>
      </c>
      <c r="TU25" s="2">
        <v>0</v>
      </c>
      <c r="TV25" s="2">
        <v>0</v>
      </c>
      <c r="TW25" s="2">
        <v>0</v>
      </c>
      <c r="TX25" s="2">
        <v>0</v>
      </c>
      <c r="TY25" s="2">
        <v>0</v>
      </c>
      <c r="TZ25" s="2">
        <v>0</v>
      </c>
      <c r="UA25" s="2">
        <v>0</v>
      </c>
      <c r="UB25" s="2">
        <v>0</v>
      </c>
      <c r="UC25" s="2">
        <v>0</v>
      </c>
      <c r="UD25" s="2">
        <v>0</v>
      </c>
      <c r="UE25" s="2">
        <v>0</v>
      </c>
      <c r="UF25" s="1"/>
      <c r="UG25" s="1" t="s">
        <v>1975</v>
      </c>
      <c r="UH25" s="2">
        <v>0</v>
      </c>
      <c r="UI25" s="2">
        <v>0</v>
      </c>
      <c r="UJ25" s="2">
        <v>0</v>
      </c>
      <c r="UK25" s="2">
        <v>0</v>
      </c>
      <c r="UL25" s="2">
        <v>0</v>
      </c>
      <c r="UM25" s="2">
        <v>0</v>
      </c>
      <c r="UN25" s="2">
        <v>1</v>
      </c>
      <c r="UO25" s="2">
        <v>0</v>
      </c>
      <c r="UP25" s="2">
        <v>0</v>
      </c>
      <c r="UQ25" s="2">
        <v>0</v>
      </c>
      <c r="UR25" s="2">
        <v>0</v>
      </c>
      <c r="US25" s="2">
        <v>0</v>
      </c>
      <c r="UT25" s="1"/>
      <c r="UU25" s="1" t="s">
        <v>1199</v>
      </c>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t="s">
        <v>1893</v>
      </c>
      <c r="WC25" s="2">
        <v>1</v>
      </c>
      <c r="WD25" s="2">
        <v>0</v>
      </c>
      <c r="WE25" s="2">
        <v>0</v>
      </c>
      <c r="WF25" s="2">
        <v>0</v>
      </c>
      <c r="WG25" s="2">
        <v>0</v>
      </c>
      <c r="WH25" s="2">
        <v>0</v>
      </c>
      <c r="WI25" s="2">
        <v>0</v>
      </c>
      <c r="WJ25" s="2">
        <v>0</v>
      </c>
      <c r="WK25" s="2">
        <v>0</v>
      </c>
      <c r="WL25" s="2">
        <v>0</v>
      </c>
      <c r="WM25" s="2">
        <v>0</v>
      </c>
      <c r="WN25" s="2">
        <v>0</v>
      </c>
      <c r="WO25" s="2">
        <v>0</v>
      </c>
      <c r="WP25" s="1"/>
      <c r="WQ25" s="1"/>
      <c r="WR25" s="1" t="s">
        <v>1200</v>
      </c>
      <c r="WS25" s="1" t="s">
        <v>1922</v>
      </c>
      <c r="WT25" s="2">
        <v>0</v>
      </c>
      <c r="WU25" s="2">
        <v>0</v>
      </c>
      <c r="WV25" s="2">
        <v>1</v>
      </c>
      <c r="WW25" s="2">
        <v>0</v>
      </c>
      <c r="WX25" s="2">
        <v>0</v>
      </c>
      <c r="WY25" s="2">
        <v>0</v>
      </c>
      <c r="WZ25" s="2">
        <v>0</v>
      </c>
      <c r="XA25" s="2">
        <v>0</v>
      </c>
      <c r="XB25" s="1"/>
      <c r="XC25" s="1" t="s">
        <v>1199</v>
      </c>
      <c r="XD25" s="1" t="s">
        <v>1200</v>
      </c>
      <c r="XE25" s="1" t="s">
        <v>1200</v>
      </c>
      <c r="XF25" s="1" t="s">
        <v>1200</v>
      </c>
      <c r="XG25" s="1" t="s">
        <v>1923</v>
      </c>
      <c r="XH25" s="2">
        <v>0</v>
      </c>
      <c r="XI25" s="2">
        <v>0</v>
      </c>
      <c r="XJ25" s="2">
        <v>1</v>
      </c>
      <c r="XK25" s="2">
        <v>0</v>
      </c>
      <c r="XL25" s="2">
        <v>0</v>
      </c>
      <c r="XM25" s="2">
        <v>0</v>
      </c>
      <c r="XN25" s="2">
        <v>0</v>
      </c>
      <c r="XO25" s="2">
        <v>0</v>
      </c>
      <c r="XP25" s="1"/>
      <c r="XQ25" s="1" t="s">
        <v>1199</v>
      </c>
      <c r="XR25" s="1"/>
      <c r="XS25" s="1"/>
      <c r="XT25" s="1"/>
      <c r="XU25" s="1"/>
      <c r="XV25" s="1"/>
      <c r="XW25" s="1"/>
      <c r="XX25" s="1"/>
      <c r="XY25" s="1" t="s">
        <v>1200</v>
      </c>
      <c r="XZ25" s="75">
        <v>1</v>
      </c>
      <c r="YA25" s="1"/>
      <c r="YB25" s="1" t="s">
        <v>1199</v>
      </c>
      <c r="YC25" s="1"/>
      <c r="YD25" s="2">
        <v>30</v>
      </c>
      <c r="YE25" s="1" t="s">
        <v>1199</v>
      </c>
      <c r="YF25" s="1" t="s">
        <v>1200</v>
      </c>
      <c r="YG25" s="1" t="s">
        <v>1200</v>
      </c>
      <c r="YH25" s="1" t="s">
        <v>1199</v>
      </c>
      <c r="YI25" s="1"/>
      <c r="YJ25" s="1" t="s">
        <v>1200</v>
      </c>
      <c r="YK25" s="2">
        <v>4</v>
      </c>
      <c r="YL25" s="1" t="s">
        <v>1199</v>
      </c>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3"/>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c r="AML25" s="1"/>
      <c r="AMM25" s="1"/>
      <c r="AMN25" s="1"/>
      <c r="AMO25" s="1"/>
      <c r="AMP25" s="1"/>
      <c r="AMQ25" s="1"/>
      <c r="AMR25" s="1"/>
      <c r="AMS25" s="1"/>
      <c r="AMT25" s="1"/>
      <c r="AMU25" s="1"/>
      <c r="AMV25" s="1"/>
      <c r="AMW25" s="1"/>
      <c r="AMX25" s="1"/>
      <c r="AMY25" s="1"/>
      <c r="AMZ25" s="1"/>
      <c r="ANA25" s="1"/>
      <c r="ANB25" s="1"/>
      <c r="ANC25" s="1"/>
      <c r="AND25" s="1"/>
      <c r="ANE25" s="1"/>
      <c r="ANF25" s="1"/>
      <c r="ANG25" s="1"/>
      <c r="ANH25" s="1"/>
      <c r="ANI25" s="1"/>
      <c r="ANJ25" s="1"/>
      <c r="ANK25" s="1"/>
      <c r="ANL25" s="1"/>
      <c r="ANM25" s="1"/>
      <c r="ANN25" s="1"/>
      <c r="ANO25" s="1"/>
      <c r="ANP25" s="1"/>
      <c r="ANQ25" s="1"/>
      <c r="ANR25" s="1"/>
      <c r="ANS25" s="1"/>
      <c r="ANT25" s="1"/>
      <c r="ANU25" s="1"/>
      <c r="ANV25" s="1"/>
      <c r="ANW25" s="1"/>
      <c r="ANX25" s="1"/>
      <c r="ANY25" s="1"/>
      <c r="ANZ25" s="1"/>
      <c r="AOA25" s="1"/>
      <c r="AOB25" s="1"/>
      <c r="AOC25" s="1"/>
      <c r="AOD25" s="1"/>
      <c r="AOE25" s="1"/>
      <c r="AOF25" s="1"/>
      <c r="AOG25" s="1"/>
      <c r="AOH25" s="1"/>
      <c r="AOI25" s="1"/>
      <c r="AOJ25" s="1"/>
      <c r="AOK25" s="1"/>
      <c r="AOL25" s="1"/>
      <c r="AOM25" s="1"/>
      <c r="AON25" s="1"/>
      <c r="AOO25" s="1"/>
      <c r="AOP25" s="1"/>
      <c r="AOQ25" s="1"/>
      <c r="AOR25" s="1"/>
      <c r="AOS25" s="1"/>
      <c r="AOT25" s="1"/>
      <c r="AOU25" s="1"/>
      <c r="AOV25" s="1"/>
      <c r="AOW25" s="1"/>
      <c r="AOX25" s="1"/>
      <c r="AOY25" s="1"/>
      <c r="AOZ25" s="1"/>
      <c r="APA25" s="1"/>
      <c r="APB25" s="1"/>
      <c r="APC25" s="1"/>
      <c r="APD25" s="1"/>
      <c r="APE25" s="1"/>
      <c r="APF25" s="1"/>
      <c r="APG25" s="1"/>
      <c r="APH25" s="1"/>
      <c r="API25" s="1"/>
      <c r="APJ25" s="1"/>
      <c r="APK25" s="1"/>
      <c r="APL25" s="1"/>
      <c r="APM25" s="1"/>
      <c r="APN25" s="1"/>
      <c r="APO25" s="1"/>
      <c r="APP25" s="1"/>
      <c r="APQ25" s="1"/>
      <c r="APR25" s="1"/>
      <c r="APS25" s="1"/>
      <c r="APT25" s="1"/>
      <c r="APU25" s="1"/>
      <c r="APV25" s="1"/>
      <c r="APW25" s="1"/>
      <c r="APX25" s="1"/>
      <c r="APY25" s="1"/>
      <c r="APZ25" s="1"/>
      <c r="AQA25" s="1"/>
      <c r="AQB25" s="1"/>
      <c r="AQC25" s="1"/>
      <c r="AQD25" s="1"/>
      <c r="AQE25" s="1"/>
      <c r="AQF25" s="1"/>
      <c r="AQG25" s="1"/>
      <c r="AQH25" s="1"/>
      <c r="AQI25" s="1"/>
      <c r="AQJ25" s="1"/>
      <c r="AQK25" s="1"/>
      <c r="AQL25" s="1"/>
      <c r="AQM25" s="1"/>
      <c r="AQN25" s="1"/>
      <c r="AQO25" s="1"/>
      <c r="AQP25" s="1"/>
      <c r="AQQ25" s="1"/>
      <c r="AQR25" s="1"/>
      <c r="AQS25" s="1"/>
      <c r="AQT25" s="1"/>
      <c r="AQU25" s="1"/>
      <c r="AQV25" s="1"/>
      <c r="AQW25" s="1"/>
      <c r="AQX25" s="1"/>
      <c r="AQY25" s="1"/>
      <c r="AQZ25" s="1"/>
      <c r="ARA25" s="1"/>
      <c r="ARB25" s="1"/>
      <c r="ARC25" s="1"/>
      <c r="ARD25" s="1"/>
      <c r="ARE25" s="1"/>
      <c r="ARF25" s="1"/>
      <c r="ARG25" s="1"/>
      <c r="ARH25" s="1"/>
      <c r="ARI25" s="1"/>
      <c r="ARJ25" s="1"/>
      <c r="ARK25" s="1"/>
      <c r="ARL25" s="1"/>
      <c r="ARM25" s="1"/>
      <c r="ARN25" s="1"/>
      <c r="ARO25" s="1"/>
      <c r="ARP25" s="1"/>
      <c r="ARQ25" s="1"/>
      <c r="ARR25" s="1"/>
      <c r="ARS25" s="1"/>
      <c r="ART25" s="1"/>
      <c r="ARU25" s="1"/>
      <c r="ARV25" s="1"/>
      <c r="ARW25" s="1"/>
      <c r="ARX25" s="1"/>
      <c r="ARY25" s="1"/>
      <c r="ARZ25" s="1"/>
      <c r="ASA25" s="1"/>
      <c r="ASB25" s="1"/>
      <c r="ASC25" s="1"/>
      <c r="ASD25" s="1"/>
      <c r="ASE25" s="1"/>
      <c r="ASF25" s="1"/>
      <c r="ASG25" s="1"/>
      <c r="ASH25" s="1"/>
      <c r="ASI25" s="1"/>
      <c r="ASJ25" s="1"/>
      <c r="ASK25" s="1"/>
      <c r="ASL25" s="1"/>
      <c r="ASM25" s="1"/>
      <c r="ASN25" s="1"/>
      <c r="ASO25" s="1"/>
      <c r="ASP25" s="1"/>
      <c r="ASQ25" s="1"/>
      <c r="ASR25" s="1"/>
      <c r="ASS25" s="1"/>
      <c r="AST25" s="1">
        <v>111886049</v>
      </c>
      <c r="ASU25" s="1" t="s">
        <v>2112</v>
      </c>
      <c r="ASV25" s="1"/>
      <c r="ASW25" s="1">
        <v>40</v>
      </c>
    </row>
    <row r="26" spans="1:1193" x14ac:dyDescent="0.35">
      <c r="A26" s="1" t="s">
        <v>2113</v>
      </c>
      <c r="B26" s="1" t="s">
        <v>2114</v>
      </c>
      <c r="C26" s="1" t="s">
        <v>2115</v>
      </c>
      <c r="D26" s="1" t="s">
        <v>1898</v>
      </c>
      <c r="E26" s="1" t="s">
        <v>1908</v>
      </c>
      <c r="F26" s="1" t="s">
        <v>1898</v>
      </c>
      <c r="G26" s="1"/>
      <c r="H26" s="1" t="s">
        <v>1193</v>
      </c>
      <c r="I26" s="1" t="s">
        <v>1900</v>
      </c>
      <c r="J26" s="1" t="s">
        <v>1900</v>
      </c>
      <c r="K26" s="1"/>
      <c r="L26" s="1" t="s">
        <v>1195</v>
      </c>
      <c r="M26" s="1" t="s">
        <v>2116</v>
      </c>
      <c r="N26" s="2">
        <v>1</v>
      </c>
      <c r="O26" s="2">
        <v>0</v>
      </c>
      <c r="P26" s="2">
        <v>1</v>
      </c>
      <c r="Q26" s="2">
        <v>0</v>
      </c>
      <c r="R26" s="2">
        <v>0</v>
      </c>
      <c r="S26" s="1"/>
      <c r="T26" s="1"/>
      <c r="U26" s="1" t="s">
        <v>1489</v>
      </c>
      <c r="V26" s="1"/>
      <c r="W26" s="6" t="s">
        <v>1200</v>
      </c>
      <c r="X26" s="1"/>
      <c r="Y26" s="1"/>
      <c r="Z26" s="1"/>
      <c r="AA26" s="1"/>
      <c r="AB26" s="1"/>
      <c r="AC26" s="1"/>
      <c r="AD26" s="1"/>
      <c r="AE26" s="1"/>
      <c r="AF26" s="1"/>
      <c r="AG26" s="1"/>
      <c r="AH26" s="1"/>
      <c r="AI26" s="1" t="s">
        <v>1360</v>
      </c>
      <c r="AJ26" s="4">
        <v>70</v>
      </c>
      <c r="AK26" s="1" t="s">
        <v>1200</v>
      </c>
      <c r="AL26" s="1" t="s">
        <v>1201</v>
      </c>
      <c r="AM26" s="1"/>
      <c r="AN26" s="1" t="s">
        <v>1199</v>
      </c>
      <c r="AO26" s="1"/>
      <c r="AP26" s="1"/>
      <c r="AQ26" s="1"/>
      <c r="AR26" s="1"/>
      <c r="AS26" s="1"/>
      <c r="AT26" s="1"/>
      <c r="AU26" s="1"/>
      <c r="AV26" s="1"/>
      <c r="AW26" s="1"/>
      <c r="AX26" s="1"/>
      <c r="AY26" s="1"/>
      <c r="AZ26" s="1"/>
      <c r="BA26" s="1"/>
      <c r="BB26" s="1"/>
      <c r="BC26" s="1"/>
      <c r="BD26" s="1"/>
      <c r="BE26" s="1"/>
      <c r="BF26" s="1"/>
      <c r="BG26" s="1"/>
      <c r="BH26" s="1"/>
      <c r="BI26" s="1" t="s">
        <v>1203</v>
      </c>
      <c r="BJ26" s="2">
        <v>0</v>
      </c>
      <c r="BK26" s="2">
        <v>0</v>
      </c>
      <c r="BL26" s="2">
        <v>0</v>
      </c>
      <c r="BM26" s="2">
        <v>0</v>
      </c>
      <c r="BN26" s="2">
        <v>0</v>
      </c>
      <c r="BO26" s="2">
        <v>1</v>
      </c>
      <c r="BP26" s="2">
        <v>0</v>
      </c>
      <c r="BQ26" s="2">
        <v>0</v>
      </c>
      <c r="BR26" s="2">
        <v>0</v>
      </c>
      <c r="BS26" s="1"/>
      <c r="BT26" s="1" t="s">
        <v>1200</v>
      </c>
      <c r="BU26" s="1" t="s">
        <v>2117</v>
      </c>
      <c r="BV26" s="1"/>
      <c r="BW26" s="4">
        <v>200</v>
      </c>
      <c r="BX26" s="1" t="s">
        <v>1199</v>
      </c>
      <c r="BY26" s="1"/>
      <c r="BZ26" s="1"/>
      <c r="CA26" s="1"/>
      <c r="CB26" s="1"/>
      <c r="CC26" s="1"/>
      <c r="CD26" s="1"/>
      <c r="CE26" s="1"/>
      <c r="CF26" s="1"/>
      <c r="CG26" s="1"/>
      <c r="CH26" s="1"/>
      <c r="CI26" s="1"/>
      <c r="CJ26" s="1"/>
      <c r="CK26" s="1"/>
      <c r="CL26" s="1"/>
      <c r="CM26" s="1"/>
      <c r="CN26" s="1"/>
      <c r="CO26" s="1"/>
      <c r="CP26" s="1"/>
      <c r="CQ26" s="1"/>
      <c r="CR26" s="1" t="s">
        <v>2118</v>
      </c>
      <c r="CS26" s="2">
        <v>0</v>
      </c>
      <c r="CT26" s="2">
        <v>0</v>
      </c>
      <c r="CU26" s="2">
        <v>0</v>
      </c>
      <c r="CV26" s="2">
        <v>0</v>
      </c>
      <c r="CW26" s="2">
        <v>0</v>
      </c>
      <c r="CX26" s="2">
        <v>1</v>
      </c>
      <c r="CY26" s="2">
        <v>0</v>
      </c>
      <c r="CZ26" s="2">
        <v>0</v>
      </c>
      <c r="DA26" s="1"/>
      <c r="DB26" s="1" t="s">
        <v>1200</v>
      </c>
      <c r="DC26" s="1" t="s">
        <v>1205</v>
      </c>
      <c r="DD26" s="2">
        <v>1</v>
      </c>
      <c r="DE26" s="2">
        <v>0</v>
      </c>
      <c r="DF26" s="2">
        <v>0</v>
      </c>
      <c r="DG26" s="2">
        <v>0</v>
      </c>
      <c r="DH26" s="2">
        <v>0</v>
      </c>
      <c r="DI26" s="1"/>
      <c r="DJ26" s="1" t="s">
        <v>1199</v>
      </c>
      <c r="DK26" s="1" t="s">
        <v>2010</v>
      </c>
      <c r="DL26" s="2">
        <v>1</v>
      </c>
      <c r="DM26" s="2">
        <v>0</v>
      </c>
      <c r="DN26" s="2">
        <v>0</v>
      </c>
      <c r="DO26" s="2">
        <v>0</v>
      </c>
      <c r="DP26" s="2">
        <v>0</v>
      </c>
      <c r="DQ26" s="1"/>
      <c r="DR26" s="1" t="s">
        <v>1974</v>
      </c>
      <c r="DS26" s="2">
        <v>1</v>
      </c>
      <c r="DT26" s="2">
        <v>0</v>
      </c>
      <c r="DU26" s="2">
        <v>0</v>
      </c>
      <c r="DV26" s="2">
        <v>0</v>
      </c>
      <c r="DW26" s="2">
        <v>0</v>
      </c>
      <c r="DX26" s="2">
        <v>0</v>
      </c>
      <c r="DY26" s="2">
        <v>0</v>
      </c>
      <c r="DZ26" s="2">
        <v>0</v>
      </c>
      <c r="EA26" s="2">
        <v>0</v>
      </c>
      <c r="EB26" s="2">
        <v>0</v>
      </c>
      <c r="EC26" s="2">
        <v>0</v>
      </c>
      <c r="ED26" s="2">
        <v>0</v>
      </c>
      <c r="EE26" s="1"/>
      <c r="EF26" s="1" t="s">
        <v>1386</v>
      </c>
      <c r="EG26" s="2">
        <v>0</v>
      </c>
      <c r="EH26" s="2">
        <v>0</v>
      </c>
      <c r="EI26" s="2">
        <v>0</v>
      </c>
      <c r="EJ26" s="2">
        <v>0</v>
      </c>
      <c r="EK26" s="2">
        <v>0</v>
      </c>
      <c r="EL26" s="2">
        <v>0</v>
      </c>
      <c r="EM26" s="2">
        <v>0</v>
      </c>
      <c r="EN26" s="2">
        <v>0</v>
      </c>
      <c r="EO26" s="2">
        <v>1</v>
      </c>
      <c r="EP26" s="2">
        <v>0</v>
      </c>
      <c r="EQ26" s="2">
        <v>0</v>
      </c>
      <c r="ER26" s="2">
        <v>0</v>
      </c>
      <c r="ES26" s="1"/>
      <c r="ET26" s="1" t="s">
        <v>1199</v>
      </c>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t="s">
        <v>1893</v>
      </c>
      <c r="GB26" s="2">
        <v>1</v>
      </c>
      <c r="GC26" s="2">
        <v>0</v>
      </c>
      <c r="GD26" s="2">
        <v>0</v>
      </c>
      <c r="GE26" s="2">
        <v>0</v>
      </c>
      <c r="GF26" s="2">
        <v>0</v>
      </c>
      <c r="GG26" s="2">
        <v>0</v>
      </c>
      <c r="GH26" s="2">
        <v>0</v>
      </c>
      <c r="GI26" s="2">
        <v>0</v>
      </c>
      <c r="GJ26" s="2">
        <v>0</v>
      </c>
      <c r="GK26" s="2">
        <v>0</v>
      </c>
      <c r="GL26" s="2">
        <v>0</v>
      </c>
      <c r="GM26" s="2">
        <v>0</v>
      </c>
      <c r="GN26" s="2">
        <v>0</v>
      </c>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t="s">
        <v>1272</v>
      </c>
      <c r="YP26" s="1"/>
      <c r="YQ26" s="1" t="s">
        <v>1273</v>
      </c>
      <c r="YR26" s="1"/>
      <c r="YS26" s="1" t="s">
        <v>1274</v>
      </c>
      <c r="YT26" s="2">
        <v>1</v>
      </c>
      <c r="YU26" s="2">
        <v>0</v>
      </c>
      <c r="YV26" s="2">
        <v>0</v>
      </c>
      <c r="YW26" s="2">
        <v>0</v>
      </c>
      <c r="YX26" s="2">
        <v>0</v>
      </c>
      <c r="YY26" s="1"/>
      <c r="YZ26" s="1" t="s">
        <v>1416</v>
      </c>
      <c r="ZA26" s="2">
        <v>1</v>
      </c>
      <c r="ZB26" s="2">
        <v>0</v>
      </c>
      <c r="ZC26" s="2">
        <v>0</v>
      </c>
      <c r="ZD26" s="2">
        <v>0</v>
      </c>
      <c r="ZE26" s="2">
        <v>0</v>
      </c>
      <c r="ZF26" s="2">
        <v>0</v>
      </c>
      <c r="ZG26" s="2">
        <v>0</v>
      </c>
      <c r="ZH26" s="2">
        <v>0</v>
      </c>
      <c r="ZI26" s="2">
        <v>0</v>
      </c>
      <c r="ZJ26" s="1"/>
      <c r="ZK26" s="2"/>
      <c r="ZL26" s="1" t="s">
        <v>1200</v>
      </c>
      <c r="ZM26" s="1" t="s">
        <v>1939</v>
      </c>
      <c r="ZN26" s="2">
        <v>0</v>
      </c>
      <c r="ZO26" s="2">
        <v>1</v>
      </c>
      <c r="ZP26" s="2">
        <v>0</v>
      </c>
      <c r="ZQ26" s="2">
        <v>0</v>
      </c>
      <c r="ZR26" s="2">
        <v>0</v>
      </c>
      <c r="ZS26" s="2">
        <v>0</v>
      </c>
      <c r="ZT26" s="2">
        <v>0</v>
      </c>
      <c r="ZU26" s="1"/>
      <c r="ZV26" s="2">
        <v>6</v>
      </c>
      <c r="ZW26" s="1" t="s">
        <v>1199</v>
      </c>
      <c r="ZY26" s="1" t="s">
        <v>1200</v>
      </c>
      <c r="ZZ26" s="2">
        <v>2</v>
      </c>
      <c r="AAA26" s="1" t="s">
        <v>1200</v>
      </c>
      <c r="AAB26" s="2">
        <v>1</v>
      </c>
      <c r="AAC26" s="2">
        <v>1</v>
      </c>
      <c r="AAD26" s="2">
        <v>1</v>
      </c>
      <c r="AAE26" s="2">
        <v>2</v>
      </c>
      <c r="AAF26" s="1"/>
      <c r="AAG26" s="1" t="s">
        <v>1200</v>
      </c>
      <c r="AAH26" s="1" t="s">
        <v>1199</v>
      </c>
      <c r="AAI26" s="1"/>
      <c r="AAJ26" s="1"/>
      <c r="AAK26" s="1" t="s">
        <v>1199</v>
      </c>
      <c r="AAL26" s="5">
        <v>1169</v>
      </c>
      <c r="AAM26" s="5">
        <v>0</v>
      </c>
      <c r="AAN26" s="5">
        <v>1169</v>
      </c>
      <c r="AAO26" s="5">
        <v>1169</v>
      </c>
      <c r="AAP26" s="5">
        <v>1169</v>
      </c>
      <c r="AAQ26" s="1"/>
      <c r="AAR26" s="2">
        <v>6</v>
      </c>
      <c r="AAS26" s="2">
        <v>16</v>
      </c>
      <c r="AAT26" s="1" t="s">
        <v>1200</v>
      </c>
      <c r="AAU26" s="1" t="s">
        <v>1245</v>
      </c>
      <c r="AAV26" s="1"/>
      <c r="AAW26" s="1"/>
      <c r="AAX26" s="1"/>
      <c r="AAY26" s="1"/>
      <c r="AAZ26" s="1"/>
      <c r="ABA26" s="1"/>
      <c r="ABB26" s="1"/>
      <c r="ABC26" s="1"/>
      <c r="ABD26" s="1" t="s">
        <v>1940</v>
      </c>
      <c r="ABE26" s="2">
        <v>1</v>
      </c>
      <c r="ABF26" s="2">
        <v>0</v>
      </c>
      <c r="ABG26" s="2">
        <v>0</v>
      </c>
      <c r="ABH26" s="2">
        <v>0</v>
      </c>
      <c r="ABI26" s="2">
        <v>0</v>
      </c>
      <c r="ABJ26" s="2">
        <v>0</v>
      </c>
      <c r="ABK26" s="2">
        <v>0</v>
      </c>
      <c r="ABL26" s="1"/>
      <c r="ABM26" s="2">
        <v>12</v>
      </c>
      <c r="ABN26" s="2">
        <v>3</v>
      </c>
      <c r="ABO26" s="2">
        <v>9</v>
      </c>
      <c r="ABP26" s="2">
        <v>9</v>
      </c>
      <c r="ABQ26" s="2">
        <v>12</v>
      </c>
      <c r="ABR26" s="1"/>
      <c r="ABS26" s="1" t="s">
        <v>1200</v>
      </c>
      <c r="ABT26" s="1" t="s">
        <v>1202</v>
      </c>
      <c r="ABU26" s="1" t="s">
        <v>1929</v>
      </c>
      <c r="ABV26" s="2">
        <v>1</v>
      </c>
      <c r="ABW26" s="2">
        <v>0</v>
      </c>
      <c r="ABX26" s="2">
        <v>0</v>
      </c>
      <c r="ABY26" s="2">
        <v>0</v>
      </c>
      <c r="ABZ26" s="2">
        <v>0</v>
      </c>
      <c r="ACA26" s="1"/>
      <c r="ACB26" s="1"/>
      <c r="ACC26" s="1"/>
      <c r="ACD26" s="1"/>
      <c r="ACE26" s="1"/>
      <c r="ACF26" s="1"/>
      <c r="ACG26" s="1"/>
      <c r="ACH26" s="1"/>
      <c r="ACI26" s="1"/>
      <c r="ACJ26" s="2">
        <v>8</v>
      </c>
      <c r="ACK26" s="2">
        <v>2</v>
      </c>
      <c r="ACL26" s="2">
        <v>6</v>
      </c>
      <c r="ACM26" s="2">
        <v>4</v>
      </c>
      <c r="ACN26" s="2">
        <v>6</v>
      </c>
      <c r="ACO26" s="1"/>
      <c r="ACP26" s="1" t="s">
        <v>1200</v>
      </c>
      <c r="ACQ26" s="1" t="s">
        <v>1202</v>
      </c>
      <c r="ACR26" s="1" t="s">
        <v>2119</v>
      </c>
      <c r="ACS26" s="2">
        <v>1</v>
      </c>
      <c r="ACT26" s="2">
        <v>0</v>
      </c>
      <c r="ACU26" s="2">
        <v>0</v>
      </c>
      <c r="ACV26" s="2">
        <v>0</v>
      </c>
      <c r="ACW26" s="2">
        <v>0</v>
      </c>
      <c r="ACX26" s="1"/>
      <c r="ACY26" s="1"/>
      <c r="ACZ26" s="1"/>
      <c r="ADA26" s="1"/>
      <c r="ADB26" s="1"/>
      <c r="ADC26" s="1"/>
      <c r="ADD26" s="1"/>
      <c r="ADE26" s="1"/>
      <c r="ADF26" s="1"/>
      <c r="ADG26" s="2">
        <v>2</v>
      </c>
      <c r="ADH26" s="2">
        <v>0</v>
      </c>
      <c r="ADI26" s="2">
        <v>2</v>
      </c>
      <c r="ADJ26" s="2">
        <v>2</v>
      </c>
      <c r="ADK26" s="2">
        <v>2</v>
      </c>
      <c r="ADL26" s="1"/>
      <c r="ADM26" s="1" t="s">
        <v>1199</v>
      </c>
      <c r="ADN26" s="1"/>
      <c r="ADO26" s="1"/>
      <c r="ADP26" s="1"/>
      <c r="ADQ26" s="1"/>
      <c r="ADR26" s="1"/>
      <c r="ADS26" s="1"/>
      <c r="ADT26" s="1"/>
      <c r="ADU26" s="1"/>
      <c r="ADV26" s="1"/>
      <c r="ADW26" s="1"/>
      <c r="ADX26" s="1"/>
      <c r="ADY26" s="1"/>
      <c r="ADZ26" s="1"/>
      <c r="AEA26" s="1"/>
      <c r="AEB26" s="1"/>
      <c r="AEC26" s="1" t="s">
        <v>1414</v>
      </c>
      <c r="AED26" s="1" t="s">
        <v>1279</v>
      </c>
      <c r="AEE26" s="1" t="s">
        <v>1200</v>
      </c>
      <c r="AEF26" s="4">
        <v>1800</v>
      </c>
      <c r="AEG26" s="1" t="s">
        <v>2120</v>
      </c>
      <c r="AEH26" s="2">
        <v>0</v>
      </c>
      <c r="AEI26" s="2">
        <v>0</v>
      </c>
      <c r="AEJ26" s="2">
        <v>1</v>
      </c>
      <c r="AEK26" s="2">
        <v>0</v>
      </c>
      <c r="AEL26" s="2">
        <v>0</v>
      </c>
      <c r="AEM26" s="2">
        <v>0</v>
      </c>
      <c r="AEN26" s="1"/>
      <c r="AEO26" s="1" t="s">
        <v>1199</v>
      </c>
      <c r="AEP26" s="1"/>
      <c r="AEQ26" s="1"/>
      <c r="AER26" s="1"/>
      <c r="AES26" s="1"/>
      <c r="AET26" s="1"/>
      <c r="AEU26" s="1"/>
      <c r="AEV26" s="1"/>
      <c r="AEW26" s="1"/>
      <c r="AEX26" s="1"/>
      <c r="AEY26" s="1"/>
      <c r="AEZ26" s="1"/>
      <c r="AFA26" s="1"/>
      <c r="AFB26" s="1"/>
      <c r="AFC26" s="1"/>
      <c r="AFD26" s="1"/>
      <c r="AFE26" s="1"/>
      <c r="AFF26" s="1"/>
      <c r="AFG26" s="1"/>
      <c r="AFH26" s="1"/>
      <c r="AFI26" s="1"/>
      <c r="AFJ26" s="1"/>
      <c r="AFK26" s="1"/>
      <c r="AFL26" s="1" t="s">
        <v>1263</v>
      </c>
      <c r="AFM26" s="2">
        <v>0</v>
      </c>
      <c r="AFN26" s="2">
        <v>1</v>
      </c>
      <c r="AFO26" s="2">
        <v>0</v>
      </c>
      <c r="AFP26" s="2">
        <v>0</v>
      </c>
      <c r="AFQ26" s="2">
        <v>0</v>
      </c>
      <c r="AFR26" s="1"/>
      <c r="AFS26" s="1" t="s">
        <v>1439</v>
      </c>
      <c r="AFT26" s="2">
        <v>0</v>
      </c>
      <c r="AFU26" s="2">
        <v>1</v>
      </c>
      <c r="AFV26" s="2">
        <v>0</v>
      </c>
      <c r="AFW26" s="2">
        <v>0</v>
      </c>
      <c r="AFX26" s="2">
        <v>0</v>
      </c>
      <c r="AFY26" s="2">
        <v>0</v>
      </c>
      <c r="AFZ26" s="2">
        <v>0</v>
      </c>
      <c r="AGA26" s="2">
        <v>0</v>
      </c>
      <c r="AGB26" s="2">
        <v>0</v>
      </c>
      <c r="AGC26" s="2">
        <v>0</v>
      </c>
      <c r="AGD26" s="2">
        <v>0</v>
      </c>
      <c r="AGE26" s="1"/>
      <c r="AGF26" s="1" t="s">
        <v>1975</v>
      </c>
      <c r="AGG26" s="2">
        <v>0</v>
      </c>
      <c r="AGH26" s="2">
        <v>0</v>
      </c>
      <c r="AGI26" s="2">
        <v>0</v>
      </c>
      <c r="AGJ26" s="2">
        <v>0</v>
      </c>
      <c r="AGK26" s="2">
        <v>0</v>
      </c>
      <c r="AGL26" s="2">
        <v>0</v>
      </c>
      <c r="AGM26" s="2">
        <v>1</v>
      </c>
      <c r="AGN26" s="2">
        <v>0</v>
      </c>
      <c r="AGO26" s="2">
        <v>0</v>
      </c>
      <c r="AGP26" s="2">
        <v>0</v>
      </c>
      <c r="AGQ26" s="2">
        <v>0</v>
      </c>
      <c r="AGR26" s="2">
        <v>0</v>
      </c>
      <c r="AGS26" s="1"/>
      <c r="AGT26" s="1" t="s">
        <v>1199</v>
      </c>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t="s">
        <v>2121</v>
      </c>
      <c r="AIA26" s="2">
        <v>0</v>
      </c>
      <c r="AIB26" s="2">
        <v>1</v>
      </c>
      <c r="AIC26" s="2">
        <v>0</v>
      </c>
      <c r="AID26" s="2">
        <v>0</v>
      </c>
      <c r="AIE26" s="2">
        <v>0</v>
      </c>
      <c r="AIF26" s="2">
        <v>0</v>
      </c>
      <c r="AIG26" s="2">
        <v>0</v>
      </c>
      <c r="AIH26" s="2">
        <v>0</v>
      </c>
      <c r="AII26" s="2">
        <v>0</v>
      </c>
      <c r="AIJ26" s="2">
        <v>0</v>
      </c>
      <c r="AIK26" s="2">
        <v>0</v>
      </c>
      <c r="AIL26" s="2">
        <v>0</v>
      </c>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c r="AML26" s="1"/>
      <c r="AMM26" s="1"/>
      <c r="AMN26" s="1"/>
      <c r="AMO26" s="1"/>
      <c r="AMP26" s="1"/>
      <c r="AMQ26" s="1"/>
      <c r="AMR26" s="1"/>
      <c r="AMS26" s="1"/>
      <c r="AMT26" s="1"/>
      <c r="AMU26" s="1"/>
      <c r="AMV26" s="1"/>
      <c r="AMW26" s="1"/>
      <c r="AMX26" s="1"/>
      <c r="AMY26" s="1"/>
      <c r="AMZ26" s="1"/>
      <c r="ANA26" s="1"/>
      <c r="ANB26" s="1"/>
      <c r="ANC26" s="1"/>
      <c r="AND26" s="1"/>
      <c r="ANE26" s="1"/>
      <c r="ANF26" s="1"/>
      <c r="ANG26" s="1"/>
      <c r="ANH26" s="1"/>
      <c r="ANI26" s="1"/>
      <c r="ANJ26" s="1"/>
      <c r="ANK26" s="1"/>
      <c r="ANL26" s="1"/>
      <c r="ANM26" s="1"/>
      <c r="ANN26" s="1"/>
      <c r="ANO26" s="1"/>
      <c r="ANP26" s="1"/>
      <c r="ANQ26" s="1"/>
      <c r="ANR26" s="1"/>
      <c r="ANS26" s="1"/>
      <c r="ANT26" s="1"/>
      <c r="ANU26" s="1"/>
      <c r="ANV26" s="1"/>
      <c r="ANW26" s="1"/>
      <c r="ANX26" s="1"/>
      <c r="ANY26" s="1"/>
      <c r="ANZ26" s="1"/>
      <c r="AOA26" s="1"/>
      <c r="AOB26" s="1"/>
      <c r="AOC26" s="1"/>
      <c r="AOD26" s="1"/>
      <c r="AOE26" s="1"/>
      <c r="AOF26" s="1"/>
      <c r="AOG26" s="1"/>
      <c r="AOH26" s="1"/>
      <c r="AOI26" s="1"/>
      <c r="AOJ26" s="1"/>
      <c r="AOK26" s="1"/>
      <c r="AOL26" s="1"/>
      <c r="AOM26" s="1"/>
      <c r="AON26" s="1"/>
      <c r="AOO26" s="1"/>
      <c r="AOP26" s="1"/>
      <c r="AOQ26" s="1"/>
      <c r="AOR26" s="1"/>
      <c r="AOS26" s="1"/>
      <c r="AOT26" s="1"/>
      <c r="AOU26" s="1"/>
      <c r="AOV26" s="1"/>
      <c r="AOW26" s="1"/>
      <c r="AOX26" s="1"/>
      <c r="AOY26" s="1"/>
      <c r="AOZ26" s="1"/>
      <c r="APA26" s="1"/>
      <c r="APB26" s="1"/>
      <c r="APC26" s="1"/>
      <c r="APD26" s="1"/>
      <c r="APE26" s="1"/>
      <c r="APF26" s="1"/>
      <c r="APG26" s="1"/>
      <c r="APH26" s="1"/>
      <c r="API26" s="1"/>
      <c r="APJ26" s="1"/>
      <c r="APK26" s="1"/>
      <c r="APL26" s="1"/>
      <c r="APM26" s="1"/>
      <c r="APN26" s="1"/>
      <c r="APO26" s="1"/>
      <c r="APP26" s="1"/>
      <c r="APQ26" s="1"/>
      <c r="APR26" s="1"/>
      <c r="APS26" s="1"/>
      <c r="APT26" s="1"/>
      <c r="APU26" s="1"/>
      <c r="APV26" s="1"/>
      <c r="APW26" s="1"/>
      <c r="APX26" s="1"/>
      <c r="APY26" s="1"/>
      <c r="APZ26" s="1"/>
      <c r="AQA26" s="1"/>
      <c r="AQB26" s="1"/>
      <c r="AQC26" s="1"/>
      <c r="AQD26" s="1"/>
      <c r="AQE26" s="1"/>
      <c r="AQF26" s="1"/>
      <c r="AQG26" s="1"/>
      <c r="AQH26" s="1"/>
      <c r="AQI26" s="1"/>
      <c r="AQJ26" s="1"/>
      <c r="AQK26" s="1"/>
      <c r="AQL26" s="1"/>
      <c r="AQM26" s="1"/>
      <c r="AQN26" s="1"/>
      <c r="AQO26" s="1"/>
      <c r="AQP26" s="1"/>
      <c r="AQQ26" s="1"/>
      <c r="AQR26" s="1"/>
      <c r="AQS26" s="1"/>
      <c r="AQT26" s="1"/>
      <c r="AQU26" s="1"/>
      <c r="AQV26" s="1"/>
      <c r="AQW26" s="1"/>
      <c r="AQX26" s="1"/>
      <c r="AQY26" s="1"/>
      <c r="AQZ26" s="1"/>
      <c r="ARA26" s="1"/>
      <c r="ARB26" s="1"/>
      <c r="ARC26" s="1"/>
      <c r="ARD26" s="1"/>
      <c r="ARE26" s="1"/>
      <c r="ARF26" s="1"/>
      <c r="ARG26" s="1"/>
      <c r="ARH26" s="1"/>
      <c r="ARI26" s="1"/>
      <c r="ARJ26" s="1"/>
      <c r="ARK26" s="1"/>
      <c r="ARL26" s="1"/>
      <c r="ARM26" s="1"/>
      <c r="ARN26" s="1"/>
      <c r="ARO26" s="1"/>
      <c r="ARP26" s="1"/>
      <c r="ARQ26" s="1"/>
      <c r="ARR26" s="1"/>
      <c r="ARS26" s="1"/>
      <c r="ART26" s="1"/>
      <c r="ARU26" s="1"/>
      <c r="ARV26" s="1"/>
      <c r="ARW26" s="1"/>
      <c r="ARX26" s="1"/>
      <c r="ARY26" s="1"/>
      <c r="ARZ26" s="1"/>
      <c r="ASA26" s="1"/>
      <c r="ASB26" s="1"/>
      <c r="ASC26" s="1"/>
      <c r="ASD26" s="1"/>
      <c r="ASE26" s="1"/>
      <c r="ASF26" s="1"/>
      <c r="ASG26" s="1"/>
      <c r="ASH26" s="1"/>
      <c r="ASI26" s="1"/>
      <c r="ASJ26" s="1"/>
      <c r="ASK26" s="1"/>
      <c r="ASL26" s="1"/>
      <c r="ASM26" s="1"/>
      <c r="ASN26" s="1"/>
      <c r="ASO26" s="1"/>
      <c r="ASP26" s="1"/>
      <c r="ASQ26" s="1"/>
      <c r="ASR26" s="1"/>
      <c r="ASS26" s="1"/>
      <c r="AST26" s="1">
        <v>111886275</v>
      </c>
      <c r="ASU26" s="1" t="s">
        <v>2122</v>
      </c>
      <c r="ASV26" s="1"/>
      <c r="ASW26" s="1">
        <v>41</v>
      </c>
    </row>
    <row r="27" spans="1:1193" x14ac:dyDescent="0.35">
      <c r="A27" s="1" t="s">
        <v>2123</v>
      </c>
      <c r="B27" s="1" t="s">
        <v>2124</v>
      </c>
      <c r="C27" s="1" t="s">
        <v>2125</v>
      </c>
      <c r="D27" s="1" t="s">
        <v>1947</v>
      </c>
      <c r="E27" s="1" t="s">
        <v>1908</v>
      </c>
      <c r="F27" s="1" t="s">
        <v>1947</v>
      </c>
      <c r="G27" s="1"/>
      <c r="H27" s="1" t="s">
        <v>1193</v>
      </c>
      <c r="I27" s="1" t="s">
        <v>1900</v>
      </c>
      <c r="J27" s="1" t="s">
        <v>1900</v>
      </c>
      <c r="K27" s="1"/>
      <c r="L27" s="1" t="s">
        <v>1909</v>
      </c>
      <c r="M27" s="1" t="s">
        <v>1196</v>
      </c>
      <c r="N27" s="2">
        <v>1</v>
      </c>
      <c r="O27" s="2">
        <v>0</v>
      </c>
      <c r="P27" s="2">
        <v>0</v>
      </c>
      <c r="Q27" s="2">
        <v>0</v>
      </c>
      <c r="R27" s="2">
        <v>0</v>
      </c>
      <c r="S27" s="1"/>
      <c r="T27" s="1"/>
      <c r="U27" s="6" t="s">
        <v>1438</v>
      </c>
      <c r="V27" s="1"/>
      <c r="W27" s="6" t="s">
        <v>1200</v>
      </c>
      <c r="X27" s="1"/>
      <c r="Y27" s="1"/>
      <c r="Z27" s="1"/>
      <c r="AA27" s="1"/>
      <c r="AB27" s="1"/>
      <c r="AC27" s="1"/>
      <c r="AD27" s="1"/>
      <c r="AE27" s="1"/>
      <c r="AF27" s="1"/>
      <c r="AG27" s="1"/>
      <c r="AH27" s="1"/>
      <c r="AI27" s="1" t="s">
        <v>1360</v>
      </c>
      <c r="AJ27" s="4">
        <v>60</v>
      </c>
      <c r="AK27" s="1" t="s">
        <v>1200</v>
      </c>
      <c r="AL27" s="1" t="s">
        <v>1395</v>
      </c>
      <c r="AM27" s="1"/>
      <c r="AN27" s="1" t="s">
        <v>1200</v>
      </c>
      <c r="AO27" s="1" t="s">
        <v>1202</v>
      </c>
      <c r="AP27" s="1" t="s">
        <v>1917</v>
      </c>
      <c r="AQ27" s="2">
        <v>0</v>
      </c>
      <c r="AR27" s="2">
        <v>0</v>
      </c>
      <c r="AS27" s="2">
        <v>0</v>
      </c>
      <c r="AT27" s="2">
        <v>1</v>
      </c>
      <c r="AU27" s="2">
        <v>0</v>
      </c>
      <c r="AV27" s="2">
        <v>0</v>
      </c>
      <c r="AW27" s="2">
        <v>0</v>
      </c>
      <c r="AX27" s="2">
        <v>0</v>
      </c>
      <c r="AY27" s="1"/>
      <c r="AZ27" s="1"/>
      <c r="BA27" s="1"/>
      <c r="BB27" s="1"/>
      <c r="BC27" s="1"/>
      <c r="BD27" s="1"/>
      <c r="BE27" s="1"/>
      <c r="BF27" s="1"/>
      <c r="BG27" s="1"/>
      <c r="BH27" s="1"/>
      <c r="BI27" s="1" t="s">
        <v>1554</v>
      </c>
      <c r="BJ27" s="2">
        <v>0</v>
      </c>
      <c r="BK27" s="2">
        <v>0</v>
      </c>
      <c r="BL27" s="2">
        <v>0</v>
      </c>
      <c r="BM27" s="2">
        <v>0</v>
      </c>
      <c r="BN27" s="2">
        <v>1</v>
      </c>
      <c r="BO27" s="2">
        <v>1</v>
      </c>
      <c r="BP27" s="2">
        <v>0</v>
      </c>
      <c r="BQ27" s="2">
        <v>0</v>
      </c>
      <c r="BR27" s="2">
        <v>0</v>
      </c>
      <c r="BS27" s="1"/>
      <c r="BT27" s="1" t="s">
        <v>1199</v>
      </c>
      <c r="BU27" s="1"/>
      <c r="BV27" s="1"/>
      <c r="BW27" s="4"/>
      <c r="BX27" s="1"/>
      <c r="BY27" s="1"/>
      <c r="BZ27" s="1"/>
      <c r="CA27" s="1"/>
      <c r="CB27" s="1"/>
      <c r="CC27" s="1"/>
      <c r="CD27" s="1"/>
      <c r="CE27" s="1"/>
      <c r="CF27" s="1"/>
      <c r="CG27" s="1"/>
      <c r="CH27" s="1"/>
      <c r="CI27" s="1"/>
      <c r="CJ27" s="1"/>
      <c r="CK27" s="1"/>
      <c r="CL27" s="1"/>
      <c r="CM27" s="1"/>
      <c r="CN27" s="1"/>
      <c r="CO27" s="1"/>
      <c r="CP27" s="1"/>
      <c r="CQ27" s="1"/>
      <c r="CR27" s="1"/>
      <c r="CS27" s="1"/>
      <c r="CT27" s="1"/>
      <c r="CU27" s="1"/>
      <c r="CV27" s="1"/>
      <c r="CW27" s="1"/>
      <c r="CX27" s="1"/>
      <c r="CY27" s="1"/>
      <c r="CZ27" s="1"/>
      <c r="DA27" s="1"/>
      <c r="DB27" s="1"/>
      <c r="DC27" s="1"/>
      <c r="DD27" s="1"/>
      <c r="DE27" s="1"/>
      <c r="DF27" s="1"/>
      <c r="DG27" s="1"/>
      <c r="DH27" s="1"/>
      <c r="DI27" s="1"/>
      <c r="DJ27" s="1"/>
      <c r="DK27" s="1" t="s">
        <v>1965</v>
      </c>
      <c r="DL27" s="2">
        <v>1</v>
      </c>
      <c r="DM27" s="2">
        <v>1</v>
      </c>
      <c r="DN27" s="2">
        <v>0</v>
      </c>
      <c r="DO27" s="2">
        <v>0</v>
      </c>
      <c r="DP27" s="2">
        <v>0</v>
      </c>
      <c r="DQ27" s="1"/>
      <c r="DR27" s="1" t="s">
        <v>1264</v>
      </c>
      <c r="DS27" s="2">
        <v>1</v>
      </c>
      <c r="DT27" s="2">
        <v>1</v>
      </c>
      <c r="DU27" s="2">
        <v>0</v>
      </c>
      <c r="DV27" s="2">
        <v>0</v>
      </c>
      <c r="DW27" s="2">
        <v>0</v>
      </c>
      <c r="DX27" s="2">
        <v>0</v>
      </c>
      <c r="DY27" s="2">
        <v>0</v>
      </c>
      <c r="DZ27" s="2">
        <v>0</v>
      </c>
      <c r="EA27" s="2">
        <v>0</v>
      </c>
      <c r="EB27" s="2">
        <v>0</v>
      </c>
      <c r="EC27" s="2">
        <v>0</v>
      </c>
      <c r="ED27" s="2">
        <v>0</v>
      </c>
      <c r="EE27" s="1"/>
      <c r="EF27" s="1" t="s">
        <v>1975</v>
      </c>
      <c r="EG27" s="2">
        <v>0</v>
      </c>
      <c r="EH27" s="2">
        <v>0</v>
      </c>
      <c r="EI27" s="2">
        <v>0</v>
      </c>
      <c r="EJ27" s="2">
        <v>0</v>
      </c>
      <c r="EK27" s="2">
        <v>0</v>
      </c>
      <c r="EL27" s="2">
        <v>0</v>
      </c>
      <c r="EM27" s="2">
        <v>1</v>
      </c>
      <c r="EN27" s="2">
        <v>0</v>
      </c>
      <c r="EO27" s="2">
        <v>0</v>
      </c>
      <c r="EP27" s="2">
        <v>0</v>
      </c>
      <c r="EQ27" s="2">
        <v>0</v>
      </c>
      <c r="ER27" s="2">
        <v>0</v>
      </c>
      <c r="ES27" s="1"/>
      <c r="ET27" s="1" t="s">
        <v>1199</v>
      </c>
      <c r="EU27" s="1"/>
      <c r="EV27" s="1"/>
      <c r="EW27" s="1"/>
      <c r="EX27" s="1"/>
      <c r="EY27" s="1"/>
      <c r="EZ27" s="1"/>
      <c r="FA27" s="1"/>
      <c r="FB27" s="1"/>
      <c r="FC27" s="1"/>
      <c r="FD27" s="1"/>
      <c r="FE27" s="1"/>
      <c r="FF27" s="1"/>
      <c r="FG27" s="1"/>
      <c r="FH27" s="1"/>
      <c r="FI27" s="1"/>
      <c r="FJ27" s="1"/>
      <c r="FK27" s="1"/>
      <c r="FL27" s="1"/>
      <c r="FM27" s="1"/>
      <c r="FN27" s="1"/>
      <c r="FO27" s="1"/>
      <c r="FP27" s="1"/>
      <c r="FQ27" s="1"/>
      <c r="FR27" s="1"/>
      <c r="FS27" s="1"/>
      <c r="FT27" s="1"/>
      <c r="FU27" s="1"/>
      <c r="FV27" s="1"/>
      <c r="FW27" s="1"/>
      <c r="FX27" s="1"/>
      <c r="FY27" s="1"/>
      <c r="FZ27" s="1"/>
      <c r="GA27" s="1" t="s">
        <v>2126</v>
      </c>
      <c r="GB27" s="2">
        <v>0</v>
      </c>
      <c r="GC27" s="2">
        <v>0</v>
      </c>
      <c r="GD27" s="2">
        <v>0</v>
      </c>
      <c r="GE27" s="2">
        <v>1</v>
      </c>
      <c r="GF27" s="2">
        <v>0</v>
      </c>
      <c r="GG27" s="2">
        <v>0</v>
      </c>
      <c r="GH27" s="2">
        <v>0</v>
      </c>
      <c r="GI27" s="2">
        <v>0</v>
      </c>
      <c r="GJ27" s="2">
        <v>0</v>
      </c>
      <c r="GK27" s="2">
        <v>0</v>
      </c>
      <c r="GL27" s="2">
        <v>0</v>
      </c>
      <c r="GM27" s="2">
        <v>0</v>
      </c>
      <c r="GN27" s="2">
        <v>0</v>
      </c>
      <c r="GO27" s="1"/>
      <c r="GP27" s="1"/>
      <c r="GQ27" s="1"/>
      <c r="GR27" s="1"/>
      <c r="GS27" s="1"/>
      <c r="GT27" s="1"/>
      <c r="GU27" s="1"/>
      <c r="GV27" s="1"/>
      <c r="GW27" s="1"/>
      <c r="GX27" s="1"/>
      <c r="GY27" s="1"/>
      <c r="GZ27" s="1"/>
      <c r="HA27" s="1"/>
      <c r="HB27" s="1"/>
      <c r="HC27" s="1"/>
      <c r="HD27" s="1"/>
      <c r="HE27" s="1"/>
      <c r="HF27" s="1"/>
      <c r="HG27" s="1"/>
      <c r="HH27" s="1"/>
      <c r="HI27" s="1"/>
      <c r="HJ27" s="1"/>
      <c r="HK27" s="1"/>
      <c r="HL27" s="1"/>
      <c r="HM27" s="1"/>
      <c r="HN27" s="1"/>
      <c r="HO27" s="1"/>
      <c r="HP27" s="1"/>
      <c r="HQ27" s="1"/>
      <c r="HR27" s="1"/>
      <c r="HS27" s="1"/>
      <c r="HT27" s="1"/>
      <c r="HU27" s="1"/>
      <c r="HV27" s="1"/>
      <c r="HW27" s="1"/>
      <c r="HX27" s="1"/>
      <c r="HY27" s="1"/>
      <c r="HZ27" s="1"/>
      <c r="IA27" s="1"/>
      <c r="IB27" s="1"/>
      <c r="IC27" s="1"/>
      <c r="ID27" s="1"/>
      <c r="IE27" s="1"/>
      <c r="IF27" s="1"/>
      <c r="IG27" s="1"/>
      <c r="IH27" s="1"/>
      <c r="II27" s="1"/>
      <c r="IJ27" s="1"/>
      <c r="IK27" s="1"/>
      <c r="IL27" s="1"/>
      <c r="IM27" s="1"/>
      <c r="IN27" s="1"/>
      <c r="IO27" s="1"/>
      <c r="IP27" s="1"/>
      <c r="IQ27" s="1"/>
      <c r="IR27" s="1"/>
      <c r="IS27" s="1"/>
      <c r="IT27" s="1"/>
      <c r="IU27" s="1"/>
      <c r="IV27" s="1"/>
      <c r="IW27" s="1"/>
      <c r="IX27" s="1"/>
      <c r="IY27" s="1"/>
      <c r="IZ27" s="1"/>
      <c r="JA27" s="1"/>
      <c r="JB27" s="1"/>
      <c r="JC27" s="1"/>
      <c r="JD27" s="1"/>
      <c r="JE27" s="1"/>
      <c r="JF27" s="1"/>
      <c r="JG27" s="1"/>
      <c r="JH27" s="1"/>
      <c r="JI27" s="1"/>
      <c r="JJ27" s="1"/>
      <c r="JK27" s="1"/>
      <c r="JL27" s="1"/>
      <c r="JM27" s="1"/>
      <c r="JN27" s="1"/>
      <c r="JO27" s="1"/>
      <c r="JP27" s="1"/>
      <c r="JQ27" s="1"/>
      <c r="JR27" s="1"/>
      <c r="JS27" s="1"/>
      <c r="JT27" s="1"/>
      <c r="JU27" s="1"/>
      <c r="JV27" s="1"/>
      <c r="JW27" s="1"/>
      <c r="JX27" s="1"/>
      <c r="JY27" s="1"/>
      <c r="JZ27" s="1"/>
      <c r="KA27" s="1"/>
      <c r="KB27" s="1"/>
      <c r="KC27" s="1"/>
      <c r="KD27" s="1"/>
      <c r="KE27" s="1"/>
      <c r="KF27" s="1"/>
      <c r="KG27" s="1"/>
      <c r="KH27" s="1"/>
      <c r="KI27" s="1"/>
      <c r="KJ27" s="1"/>
      <c r="KK27" s="1"/>
      <c r="KL27" s="1"/>
      <c r="KM27" s="1"/>
      <c r="KN27" s="1"/>
      <c r="KO27" s="1"/>
      <c r="KP27" s="1"/>
      <c r="KQ27" s="1"/>
      <c r="KR27" s="1"/>
      <c r="KS27" s="1"/>
      <c r="KT27" s="1"/>
      <c r="KU27" s="1"/>
      <c r="KV27" s="1"/>
      <c r="KW27" s="1"/>
      <c r="KX27" s="1"/>
      <c r="KY27" s="1"/>
      <c r="KZ27" s="1"/>
      <c r="LA27" s="1"/>
      <c r="LB27" s="1"/>
      <c r="LC27" s="1"/>
      <c r="LD27" s="1"/>
      <c r="LE27" s="1"/>
      <c r="LF27" s="1"/>
      <c r="LG27" s="1"/>
      <c r="LH27" s="1"/>
      <c r="LI27" s="1"/>
      <c r="LJ27" s="1"/>
      <c r="LK27" s="1"/>
      <c r="LL27" s="1"/>
      <c r="LM27" s="1"/>
      <c r="LN27" s="1"/>
      <c r="LO27" s="1"/>
      <c r="LP27" s="1"/>
      <c r="LQ27" s="1"/>
      <c r="LR27" s="1"/>
      <c r="LS27" s="1"/>
      <c r="LT27" s="1"/>
      <c r="LU27" s="1"/>
      <c r="LV27" s="1"/>
      <c r="LW27" s="1"/>
      <c r="LX27" s="1"/>
      <c r="LY27" s="1"/>
      <c r="LZ27" s="1"/>
      <c r="MA27" s="1"/>
      <c r="MB27" s="1"/>
      <c r="MC27" s="1"/>
      <c r="MD27" s="1"/>
      <c r="ME27" s="1"/>
      <c r="MF27" s="1"/>
      <c r="MG27" s="1"/>
      <c r="MH27" s="1"/>
      <c r="MI27" s="1"/>
      <c r="MJ27" s="1"/>
      <c r="MK27" s="1"/>
      <c r="ML27" s="1"/>
      <c r="MM27" s="1"/>
      <c r="MN27" s="1"/>
      <c r="MO27" s="1"/>
      <c r="MP27" s="1"/>
      <c r="MQ27" s="1"/>
      <c r="MR27" s="1"/>
      <c r="MS27" s="1"/>
      <c r="MT27" s="1"/>
      <c r="MU27" s="1"/>
      <c r="MV27" s="1"/>
      <c r="MW27" s="1"/>
      <c r="MX27" s="1"/>
      <c r="MY27" s="1"/>
      <c r="MZ27" s="1"/>
      <c r="NA27" s="1"/>
      <c r="NB27" s="1"/>
      <c r="NC27" s="1"/>
      <c r="ND27" s="1"/>
      <c r="NE27" s="1"/>
      <c r="NF27" s="1"/>
      <c r="NG27" s="1"/>
      <c r="NH27" s="1"/>
      <c r="NI27" s="1"/>
      <c r="NJ27" s="1"/>
      <c r="NK27" s="1"/>
      <c r="NL27" s="1"/>
      <c r="NM27" s="1"/>
      <c r="NN27" s="1"/>
      <c r="NO27" s="1"/>
      <c r="NP27" s="1"/>
      <c r="NQ27" s="1"/>
      <c r="NR27" s="1"/>
      <c r="NS27" s="1"/>
      <c r="NT27" s="1"/>
      <c r="NU27" s="1"/>
      <c r="NV27" s="1"/>
      <c r="NW27" s="1"/>
      <c r="NX27" s="1"/>
      <c r="NY27" s="1"/>
      <c r="NZ27" s="1"/>
      <c r="OA27" s="1"/>
      <c r="OB27" s="1"/>
      <c r="OC27" s="1"/>
      <c r="OD27" s="1"/>
      <c r="OE27" s="1"/>
      <c r="OF27" s="1"/>
      <c r="OG27" s="1"/>
      <c r="OH27" s="1"/>
      <c r="OI27" s="1"/>
      <c r="OJ27" s="1"/>
      <c r="OK27" s="1"/>
      <c r="OL27" s="1"/>
      <c r="OM27" s="1"/>
      <c r="ON27" s="1"/>
      <c r="OO27" s="1"/>
      <c r="OP27" s="1"/>
      <c r="OQ27" s="1"/>
      <c r="OR27" s="1"/>
      <c r="OS27" s="1"/>
      <c r="OT27" s="1"/>
      <c r="OU27" s="1"/>
      <c r="OV27" s="1"/>
      <c r="OW27" s="1"/>
      <c r="OX27" s="1"/>
      <c r="OY27" s="1"/>
      <c r="OZ27" s="1"/>
      <c r="PA27" s="1"/>
      <c r="PB27" s="1"/>
      <c r="PC27" s="1"/>
      <c r="PD27" s="1"/>
      <c r="PE27" s="1"/>
      <c r="PF27" s="1"/>
      <c r="PG27" s="1"/>
      <c r="PH27" s="1"/>
      <c r="PI27" s="1"/>
      <c r="PJ27" s="1"/>
      <c r="PK27" s="1"/>
      <c r="PL27" s="1"/>
      <c r="PM27" s="1"/>
      <c r="PN27" s="1"/>
      <c r="PO27" s="1"/>
      <c r="PP27" s="1"/>
      <c r="PQ27" s="1"/>
      <c r="PR27" s="1"/>
      <c r="PS27" s="1"/>
      <c r="PT27" s="1"/>
      <c r="PU27" s="1"/>
      <c r="PV27" s="1"/>
      <c r="PW27" s="1"/>
      <c r="PX27" s="1"/>
      <c r="PY27" s="1"/>
      <c r="PZ27" s="1"/>
      <c r="QA27" s="1"/>
      <c r="QB27" s="1"/>
      <c r="QC27" s="1"/>
      <c r="QD27" s="1"/>
      <c r="QE27" s="1"/>
      <c r="QF27" s="1"/>
      <c r="QG27" s="1"/>
      <c r="QH27" s="1"/>
      <c r="QI27" s="1"/>
      <c r="QJ27" s="1"/>
      <c r="QK27" s="1"/>
      <c r="QL27" s="1"/>
      <c r="QM27" s="1"/>
      <c r="QN27" s="1"/>
      <c r="QO27" s="1"/>
      <c r="QP27" s="1"/>
      <c r="QQ27" s="1"/>
      <c r="QR27" s="1"/>
      <c r="QS27" s="1"/>
      <c r="QT27" s="1"/>
      <c r="QU27" s="1"/>
      <c r="QV27" s="1"/>
      <c r="QW27" s="1"/>
      <c r="QX27" s="1"/>
      <c r="QY27" s="1"/>
      <c r="QZ27" s="1"/>
      <c r="RA27" s="1"/>
      <c r="RB27" s="1"/>
      <c r="RC27" s="1"/>
      <c r="RD27" s="1"/>
      <c r="RE27" s="1"/>
      <c r="RF27" s="1"/>
      <c r="RG27" s="1"/>
      <c r="RH27" s="1"/>
      <c r="RI27" s="1"/>
      <c r="RJ27" s="1"/>
      <c r="RK27" s="1"/>
      <c r="RL27" s="1"/>
      <c r="RM27" s="1"/>
      <c r="RN27" s="1"/>
      <c r="RO27" s="1"/>
      <c r="RP27" s="1"/>
      <c r="RQ27" s="1"/>
      <c r="RR27" s="1"/>
      <c r="RS27" s="1"/>
      <c r="RT27" s="1"/>
      <c r="RU27" s="1"/>
      <c r="RV27" s="1"/>
      <c r="RW27" s="1"/>
      <c r="RX27" s="1"/>
      <c r="RY27" s="1"/>
      <c r="RZ27" s="1"/>
      <c r="SA27" s="1"/>
      <c r="SB27" s="1"/>
      <c r="SC27" s="1"/>
      <c r="SD27" s="1"/>
      <c r="SE27" s="1"/>
      <c r="SF27" s="1"/>
      <c r="SG27" s="1"/>
      <c r="SH27" s="1"/>
      <c r="SI27" s="1"/>
      <c r="SJ27" s="1"/>
      <c r="SK27" s="1"/>
      <c r="SL27" s="1"/>
      <c r="SM27" s="1"/>
      <c r="SN27" s="1"/>
      <c r="SO27" s="1"/>
      <c r="SP27" s="1"/>
      <c r="SQ27" s="1"/>
      <c r="SR27" s="1"/>
      <c r="SS27" s="1"/>
      <c r="ST27" s="1"/>
      <c r="SU27" s="1"/>
      <c r="SV27" s="1"/>
      <c r="SW27" s="1"/>
      <c r="SX27" s="1"/>
      <c r="SY27" s="1"/>
      <c r="SZ27" s="1"/>
      <c r="TA27" s="1"/>
      <c r="TB27" s="1"/>
      <c r="TC27" s="1"/>
      <c r="TD27" s="1"/>
      <c r="TE27" s="1"/>
      <c r="TF27" s="1"/>
      <c r="TG27" s="1"/>
      <c r="TH27" s="1"/>
      <c r="TI27" s="1"/>
      <c r="TJ27" s="1"/>
      <c r="TK27" s="1"/>
      <c r="TL27" s="1"/>
      <c r="TM27" s="1"/>
      <c r="TN27" s="1"/>
      <c r="TO27" s="1"/>
      <c r="TP27" s="1"/>
      <c r="TQ27" s="1"/>
      <c r="TR27" s="1"/>
      <c r="TS27" s="1"/>
      <c r="TT27" s="1"/>
      <c r="TU27" s="1"/>
      <c r="TV27" s="1"/>
      <c r="TW27" s="1"/>
      <c r="TX27" s="1"/>
      <c r="TY27" s="1"/>
      <c r="TZ27" s="1"/>
      <c r="UA27" s="1"/>
      <c r="UB27" s="1"/>
      <c r="UC27" s="1"/>
      <c r="UD27" s="1"/>
      <c r="UE27" s="1"/>
      <c r="UF27" s="1"/>
      <c r="UG27" s="1"/>
      <c r="UH27" s="1"/>
      <c r="UI27" s="1"/>
      <c r="UJ27" s="1"/>
      <c r="UK27" s="1"/>
      <c r="UL27" s="1"/>
      <c r="UM27" s="1"/>
      <c r="UN27" s="1"/>
      <c r="UO27" s="1"/>
      <c r="UP27" s="1"/>
      <c r="UQ27" s="1"/>
      <c r="UR27" s="1"/>
      <c r="US27" s="1"/>
      <c r="UT27" s="1"/>
      <c r="UU27" s="1"/>
      <c r="UV27" s="1"/>
      <c r="UW27" s="1"/>
      <c r="UX27" s="1"/>
      <c r="UY27" s="1"/>
      <c r="UZ27" s="1"/>
      <c r="VA27" s="1"/>
      <c r="VB27" s="1"/>
      <c r="VC27" s="1"/>
      <c r="VD27" s="1"/>
      <c r="VE27" s="1"/>
      <c r="VF27" s="1"/>
      <c r="VG27" s="1"/>
      <c r="VH27" s="1"/>
      <c r="VI27" s="1"/>
      <c r="VJ27" s="1"/>
      <c r="VK27" s="1"/>
      <c r="VL27" s="1"/>
      <c r="VM27" s="1"/>
      <c r="VN27" s="1"/>
      <c r="VO27" s="1"/>
      <c r="VP27" s="1"/>
      <c r="VQ27" s="1"/>
      <c r="VR27" s="1"/>
      <c r="VS27" s="1"/>
      <c r="VT27" s="1"/>
      <c r="VU27" s="1"/>
      <c r="VV27" s="1"/>
      <c r="VW27" s="1"/>
      <c r="VX27" s="1"/>
      <c r="VY27" s="1"/>
      <c r="VZ27" s="1"/>
      <c r="WA27" s="1"/>
      <c r="WB27" s="1"/>
      <c r="WC27" s="1"/>
      <c r="WD27" s="1"/>
      <c r="WE27" s="1"/>
      <c r="WF27" s="1"/>
      <c r="WG27" s="1"/>
      <c r="WH27" s="1"/>
      <c r="WI27" s="1"/>
      <c r="WJ27" s="1"/>
      <c r="WK27" s="1"/>
      <c r="WL27" s="1"/>
      <c r="WM27" s="1"/>
      <c r="WN27" s="1"/>
      <c r="WO27" s="1"/>
      <c r="WP27" s="1"/>
      <c r="WQ27" s="1"/>
      <c r="WR27" s="1"/>
      <c r="WS27" s="1"/>
      <c r="WT27" s="1"/>
      <c r="WU27" s="1"/>
      <c r="WV27" s="1"/>
      <c r="WW27" s="1"/>
      <c r="WX27" s="1"/>
      <c r="WY27" s="1"/>
      <c r="WZ27" s="1"/>
      <c r="XA27" s="1"/>
      <c r="XB27" s="1"/>
      <c r="XC27" s="1"/>
      <c r="XD27" s="1"/>
      <c r="XE27" s="1"/>
      <c r="XF27" s="1"/>
      <c r="XG27" s="1"/>
      <c r="XH27" s="1"/>
      <c r="XI27" s="1"/>
      <c r="XJ27" s="1"/>
      <c r="XK27" s="1"/>
      <c r="XL27" s="1"/>
      <c r="XM27" s="1"/>
      <c r="XN27" s="1"/>
      <c r="XO27" s="1"/>
      <c r="XP27" s="1"/>
      <c r="XQ27" s="1"/>
      <c r="XR27" s="1"/>
      <c r="XS27" s="1"/>
      <c r="XT27" s="1"/>
      <c r="XU27" s="1"/>
      <c r="XV27" s="1"/>
      <c r="XW27" s="1"/>
      <c r="XX27" s="1"/>
      <c r="XY27" s="1"/>
      <c r="XZ27" s="1"/>
      <c r="YA27" s="1"/>
      <c r="YB27" s="1"/>
      <c r="YC27" s="1"/>
      <c r="YD27" s="1"/>
      <c r="YE27" s="1"/>
      <c r="YF27" s="1"/>
      <c r="YG27" s="1"/>
      <c r="YH27" s="1"/>
      <c r="YI27" s="1"/>
      <c r="YJ27" s="1"/>
      <c r="YK27" s="1"/>
      <c r="YL27" s="1"/>
      <c r="YM27" s="1"/>
      <c r="YN27" s="1"/>
      <c r="YO27" s="1"/>
      <c r="YP27" s="1"/>
      <c r="YQ27" s="1"/>
      <c r="YR27" s="1"/>
      <c r="YS27" s="1"/>
      <c r="YT27" s="1"/>
      <c r="YU27" s="1"/>
      <c r="YV27" s="1"/>
      <c r="YW27" s="1"/>
      <c r="YX27" s="1"/>
      <c r="YY27" s="1"/>
      <c r="YZ27" s="1"/>
      <c r="ZA27" s="1"/>
      <c r="ZB27" s="1"/>
      <c r="ZC27" s="1"/>
      <c r="ZD27" s="1"/>
      <c r="ZE27" s="1"/>
      <c r="ZF27" s="1"/>
      <c r="ZG27" s="1"/>
      <c r="ZH27" s="1"/>
      <c r="ZI27" s="1"/>
      <c r="ZJ27" s="1"/>
      <c r="ZK27" s="1"/>
      <c r="ZL27" s="1"/>
      <c r="ZM27" s="1"/>
      <c r="ZN27" s="1"/>
      <c r="ZO27" s="1"/>
      <c r="ZP27" s="1"/>
      <c r="ZQ27" s="1"/>
      <c r="ZR27" s="1"/>
      <c r="ZS27" s="1"/>
      <c r="ZT27" s="1"/>
      <c r="ZU27" s="1"/>
      <c r="ZV27" s="1"/>
      <c r="ZW27" s="1"/>
      <c r="ZX27" s="3"/>
      <c r="ZY27" s="1"/>
      <c r="ZZ27" s="1"/>
      <c r="AAA27" s="1"/>
      <c r="AAB27" s="1"/>
      <c r="AAC27" s="1"/>
      <c r="AAD27" s="1"/>
      <c r="AAE27" s="1"/>
      <c r="AAF27" s="1"/>
      <c r="AAG27" s="1"/>
      <c r="AAH27" s="1"/>
      <c r="AAI27" s="1"/>
      <c r="AAJ27" s="1"/>
      <c r="AAK27" s="1"/>
      <c r="AAL27" s="1"/>
      <c r="AAM27" s="1"/>
      <c r="AAN27" s="1"/>
      <c r="AAO27" s="1"/>
      <c r="AAP27" s="1"/>
      <c r="AAQ27" s="1"/>
      <c r="AAR27" s="1"/>
      <c r="AAS27" s="1"/>
      <c r="AAT27" s="1"/>
      <c r="AAU27" s="1"/>
      <c r="AAV27" s="1"/>
      <c r="AAW27" s="1"/>
      <c r="AAX27" s="1"/>
      <c r="AAY27" s="1"/>
      <c r="AAZ27" s="1"/>
      <c r="ABA27" s="1"/>
      <c r="ABB27" s="1"/>
      <c r="ABC27" s="1"/>
      <c r="ABD27" s="1"/>
      <c r="ABE27" s="1"/>
      <c r="ABF27" s="1"/>
      <c r="ABG27" s="1"/>
      <c r="ABH27" s="1"/>
      <c r="ABI27" s="1"/>
      <c r="ABJ27" s="1"/>
      <c r="ABK27" s="1"/>
      <c r="ABL27" s="1"/>
      <c r="ABM27" s="1"/>
      <c r="ABN27" s="1"/>
      <c r="ABO27" s="1"/>
      <c r="ABP27" s="1"/>
      <c r="ABQ27" s="1"/>
      <c r="ABR27" s="1"/>
      <c r="ABS27" s="1"/>
      <c r="ABT27" s="1"/>
      <c r="ABU27" s="1"/>
      <c r="ABV27" s="1"/>
      <c r="ABW27" s="1"/>
      <c r="ABX27" s="1"/>
      <c r="ABY27" s="1"/>
      <c r="ABZ27" s="1"/>
      <c r="ACA27" s="1"/>
      <c r="ACB27" s="1"/>
      <c r="ACC27" s="1"/>
      <c r="ACD27" s="1"/>
      <c r="ACE27" s="1"/>
      <c r="ACF27" s="1"/>
      <c r="ACG27" s="1"/>
      <c r="ACH27" s="1"/>
      <c r="ACI27" s="1"/>
      <c r="ACJ27" s="1"/>
      <c r="ACK27" s="1"/>
      <c r="ACL27" s="1"/>
      <c r="ACM27" s="1"/>
      <c r="ACN27" s="1"/>
      <c r="ACO27" s="1"/>
      <c r="ACP27" s="1"/>
      <c r="ACQ27" s="1"/>
      <c r="ACR27" s="1"/>
      <c r="ACS27" s="1"/>
      <c r="ACT27" s="1"/>
      <c r="ACU27" s="1"/>
      <c r="ACV27" s="1"/>
      <c r="ACW27" s="1"/>
      <c r="ACX27" s="1"/>
      <c r="ACY27" s="1"/>
      <c r="ACZ27" s="1"/>
      <c r="ADA27" s="1"/>
      <c r="ADB27" s="1"/>
      <c r="ADC27" s="1"/>
      <c r="ADD27" s="1"/>
      <c r="ADE27" s="1"/>
      <c r="ADF27" s="1"/>
      <c r="ADG27" s="1"/>
      <c r="ADH27" s="1"/>
      <c r="ADI27" s="1"/>
      <c r="ADJ27" s="1"/>
      <c r="ADK27" s="1"/>
      <c r="ADL27" s="1"/>
      <c r="ADM27" s="1"/>
      <c r="ADN27" s="1"/>
      <c r="ADO27" s="1"/>
      <c r="ADP27" s="1"/>
      <c r="ADQ27" s="1"/>
      <c r="ADR27" s="1"/>
      <c r="ADS27" s="1"/>
      <c r="ADT27" s="1"/>
      <c r="ADU27" s="1"/>
      <c r="ADV27" s="1"/>
      <c r="ADW27" s="1"/>
      <c r="ADX27" s="1"/>
      <c r="ADY27" s="1"/>
      <c r="ADZ27" s="1"/>
      <c r="AEA27" s="1"/>
      <c r="AEB27" s="1"/>
      <c r="AEC27" s="1"/>
      <c r="AED27" s="1"/>
      <c r="AEE27" s="1"/>
      <c r="AEF27" s="1"/>
      <c r="AEG27" s="1"/>
      <c r="AEH27" s="1"/>
      <c r="AEI27" s="1"/>
      <c r="AEJ27" s="1"/>
      <c r="AEK27" s="1"/>
      <c r="AEL27" s="1"/>
      <c r="AEM27" s="1"/>
      <c r="AEN27" s="1"/>
      <c r="AEO27" s="1"/>
      <c r="AEP27" s="1"/>
      <c r="AEQ27" s="1"/>
      <c r="AER27" s="1"/>
      <c r="AES27" s="1"/>
      <c r="AET27" s="1"/>
      <c r="AEU27" s="1"/>
      <c r="AEV27" s="1"/>
      <c r="AEW27" s="1"/>
      <c r="AEX27" s="1"/>
      <c r="AEY27" s="1"/>
      <c r="AEZ27" s="1"/>
      <c r="AFA27" s="1"/>
      <c r="AFB27" s="1"/>
      <c r="AFC27" s="1"/>
      <c r="AFD27" s="1"/>
      <c r="AFE27" s="1"/>
      <c r="AFF27" s="1"/>
      <c r="AFG27" s="1"/>
      <c r="AFH27" s="1"/>
      <c r="AFI27" s="1"/>
      <c r="AFJ27" s="1"/>
      <c r="AFK27" s="1"/>
      <c r="AFL27" s="1"/>
      <c r="AFM27" s="1"/>
      <c r="AFN27" s="1"/>
      <c r="AFO27" s="1"/>
      <c r="AFP27" s="1"/>
      <c r="AFQ27" s="1"/>
      <c r="AFR27" s="1"/>
      <c r="AFS27" s="1"/>
      <c r="AFT27" s="1"/>
      <c r="AFU27" s="1"/>
      <c r="AFV27" s="1"/>
      <c r="AFW27" s="1"/>
      <c r="AFX27" s="1"/>
      <c r="AFY27" s="1"/>
      <c r="AFZ27" s="1"/>
      <c r="AGA27" s="1"/>
      <c r="AGB27" s="1"/>
      <c r="AGC27" s="1"/>
      <c r="AGD27" s="1"/>
      <c r="AGE27" s="1"/>
      <c r="AGF27" s="1"/>
      <c r="AGG27" s="1"/>
      <c r="AGH27" s="1"/>
      <c r="AGI27" s="1"/>
      <c r="AGJ27" s="1"/>
      <c r="AGK27" s="1"/>
      <c r="AGL27" s="1"/>
      <c r="AGM27" s="1"/>
      <c r="AGN27" s="1"/>
      <c r="AGO27" s="1"/>
      <c r="AGP27" s="1"/>
      <c r="AGQ27" s="1"/>
      <c r="AGR27" s="1"/>
      <c r="AGS27" s="1"/>
      <c r="AGT27" s="1"/>
      <c r="AGU27" s="1"/>
      <c r="AGV27" s="1"/>
      <c r="AGW27" s="1"/>
      <c r="AGX27" s="1"/>
      <c r="AGY27" s="1"/>
      <c r="AGZ27" s="1"/>
      <c r="AHA27" s="1"/>
      <c r="AHB27" s="1"/>
      <c r="AHC27" s="1"/>
      <c r="AHD27" s="1"/>
      <c r="AHE27" s="1"/>
      <c r="AHF27" s="1"/>
      <c r="AHG27" s="1"/>
      <c r="AHH27" s="1"/>
      <c r="AHI27" s="1"/>
      <c r="AHJ27" s="1"/>
      <c r="AHK27" s="1"/>
      <c r="AHL27" s="1"/>
      <c r="AHM27" s="1"/>
      <c r="AHN27" s="1"/>
      <c r="AHO27" s="1"/>
      <c r="AHP27" s="1"/>
      <c r="AHQ27" s="1"/>
      <c r="AHR27" s="1"/>
      <c r="AHS27" s="1"/>
      <c r="AHT27" s="1"/>
      <c r="AHU27" s="1"/>
      <c r="AHV27" s="1"/>
      <c r="AHW27" s="1"/>
      <c r="AHX27" s="1"/>
      <c r="AHY27" s="1"/>
      <c r="AHZ27" s="1"/>
      <c r="AIA27" s="1"/>
      <c r="AIB27" s="1"/>
      <c r="AIC27" s="1"/>
      <c r="AID27" s="1"/>
      <c r="AIE27" s="1"/>
      <c r="AIF27" s="1"/>
      <c r="AIG27" s="1"/>
      <c r="AIH27" s="1"/>
      <c r="AII27" s="1"/>
      <c r="AIJ27" s="1"/>
      <c r="AIK27" s="1"/>
      <c r="AIL27" s="1"/>
      <c r="AIM27" s="1"/>
      <c r="AIN27" s="1"/>
      <c r="AIO27" s="1"/>
      <c r="AIP27" s="1"/>
      <c r="AIQ27" s="1"/>
      <c r="AIR27" s="1"/>
      <c r="AIS27" s="1"/>
      <c r="AIT27" s="1"/>
      <c r="AIU27" s="1"/>
      <c r="AIV27" s="1"/>
      <c r="AIW27" s="1"/>
      <c r="AIX27" s="1"/>
      <c r="AIY27" s="1"/>
      <c r="AIZ27" s="1"/>
      <c r="AJA27" s="1"/>
      <c r="AJB27" s="1"/>
      <c r="AJC27" s="1"/>
      <c r="AJD27" s="1"/>
      <c r="AJE27" s="1"/>
      <c r="AJF27" s="1"/>
      <c r="AJG27" s="1"/>
      <c r="AJH27" s="1"/>
      <c r="AJI27" s="1"/>
      <c r="AJJ27" s="1"/>
      <c r="AJK27" s="1"/>
      <c r="AJL27" s="1"/>
      <c r="AJM27" s="1"/>
      <c r="AJN27" s="1"/>
      <c r="AJO27" s="1"/>
      <c r="AJP27" s="1"/>
      <c r="AJQ27" s="1"/>
      <c r="AJR27" s="1"/>
      <c r="AJS27" s="1"/>
      <c r="AJT27" s="1"/>
      <c r="AJU27" s="1"/>
      <c r="AJV27" s="1"/>
      <c r="AJW27" s="1"/>
      <c r="AJX27" s="1"/>
      <c r="AJY27" s="1"/>
      <c r="AJZ27" s="1"/>
      <c r="AKA27" s="1"/>
      <c r="AKB27" s="1"/>
      <c r="AKC27" s="1"/>
      <c r="AKD27" s="1"/>
      <c r="AKE27" s="1"/>
      <c r="AKF27" s="1"/>
      <c r="AKG27" s="1"/>
      <c r="AKH27" s="1"/>
      <c r="AKI27" s="1"/>
      <c r="AKJ27" s="1"/>
      <c r="AKK27" s="1"/>
      <c r="AKL27" s="1"/>
      <c r="AKM27" s="1"/>
      <c r="AKN27" s="1"/>
      <c r="AKO27" s="1"/>
      <c r="AKP27" s="1"/>
      <c r="AKQ27" s="1"/>
      <c r="AKR27" s="1"/>
      <c r="AKS27" s="1"/>
      <c r="AKT27" s="1"/>
      <c r="AKU27" s="1"/>
      <c r="AKV27" s="1"/>
      <c r="AKW27" s="1"/>
      <c r="AKX27" s="1"/>
      <c r="AKY27" s="1"/>
      <c r="AKZ27" s="1"/>
      <c r="ALA27" s="1"/>
      <c r="ALB27" s="1"/>
      <c r="ALC27" s="1"/>
      <c r="ALD27" s="1"/>
      <c r="ALE27" s="1"/>
      <c r="ALF27" s="1"/>
      <c r="ALG27" s="1"/>
      <c r="ALH27" s="1"/>
      <c r="ALI27" s="1"/>
      <c r="ALJ27" s="1"/>
      <c r="ALK27" s="1"/>
      <c r="ALL27" s="1"/>
      <c r="ALM27" s="1"/>
      <c r="ALN27" s="1"/>
      <c r="ALO27" s="1"/>
      <c r="ALP27" s="1"/>
      <c r="ALQ27" s="1"/>
      <c r="ALR27" s="1"/>
      <c r="ALS27" s="1"/>
      <c r="ALT27" s="1"/>
      <c r="ALU27" s="1"/>
      <c r="ALV27" s="1"/>
      <c r="ALW27" s="1"/>
      <c r="ALX27" s="1"/>
      <c r="ALY27" s="1"/>
      <c r="ALZ27" s="1"/>
      <c r="AMA27" s="1"/>
      <c r="AMB27" s="1"/>
      <c r="AMC27" s="1"/>
      <c r="AMD27" s="1"/>
      <c r="AME27" s="1"/>
      <c r="AMF27" s="1"/>
      <c r="AMG27" s="1"/>
      <c r="AMH27" s="1"/>
      <c r="AMI27" s="1"/>
      <c r="AMJ27" s="1"/>
      <c r="AMK27" s="1"/>
      <c r="AML27" s="1"/>
      <c r="AMM27" s="1"/>
      <c r="AMN27" s="1"/>
      <c r="AMO27" s="1"/>
      <c r="AMP27" s="1"/>
      <c r="AMQ27" s="1"/>
      <c r="AMR27" s="1"/>
      <c r="AMS27" s="1"/>
      <c r="AMT27" s="1"/>
      <c r="AMU27" s="1"/>
      <c r="AMV27" s="1"/>
      <c r="AMW27" s="1"/>
      <c r="AMX27" s="1"/>
      <c r="AMY27" s="1"/>
      <c r="AMZ27" s="1"/>
      <c r="ANA27" s="1"/>
      <c r="ANB27" s="1"/>
      <c r="ANC27" s="1"/>
      <c r="AND27" s="1"/>
      <c r="ANE27" s="1"/>
      <c r="ANF27" s="1"/>
      <c r="ANG27" s="1"/>
      <c r="ANH27" s="1"/>
      <c r="ANI27" s="1"/>
      <c r="ANJ27" s="1"/>
      <c r="ANK27" s="1"/>
      <c r="ANL27" s="1"/>
      <c r="ANM27" s="1"/>
      <c r="ANN27" s="1"/>
      <c r="ANO27" s="1"/>
      <c r="ANP27" s="1"/>
      <c r="ANQ27" s="1"/>
      <c r="ANR27" s="1"/>
      <c r="ANS27" s="1"/>
      <c r="ANT27" s="1"/>
      <c r="ANU27" s="1"/>
      <c r="ANV27" s="1"/>
      <c r="ANW27" s="1"/>
      <c r="ANX27" s="1"/>
      <c r="ANY27" s="1"/>
      <c r="ANZ27" s="1"/>
      <c r="AOA27" s="1"/>
      <c r="AOB27" s="1"/>
      <c r="AOC27" s="1"/>
      <c r="AOD27" s="1"/>
      <c r="AOE27" s="1"/>
      <c r="AOF27" s="1"/>
      <c r="AOG27" s="1"/>
      <c r="AOH27" s="1"/>
      <c r="AOI27" s="1"/>
      <c r="AOJ27" s="1"/>
      <c r="AOK27" s="1"/>
      <c r="AOL27" s="1"/>
      <c r="AOM27" s="1"/>
      <c r="AON27" s="1"/>
      <c r="AOO27" s="1"/>
      <c r="AOP27" s="1"/>
      <c r="AOQ27" s="1"/>
      <c r="AOR27" s="1"/>
      <c r="AOS27" s="1"/>
      <c r="AOT27" s="1"/>
      <c r="AOU27" s="1"/>
      <c r="AOV27" s="1"/>
      <c r="AOW27" s="1"/>
      <c r="AOX27" s="1"/>
      <c r="AOY27" s="1"/>
      <c r="AOZ27" s="1"/>
      <c r="APA27" s="1"/>
      <c r="APB27" s="1"/>
      <c r="APC27" s="1"/>
      <c r="APD27" s="1"/>
      <c r="APE27" s="1"/>
      <c r="APF27" s="1"/>
      <c r="APG27" s="1"/>
      <c r="APH27" s="1"/>
      <c r="API27" s="1"/>
      <c r="APJ27" s="1"/>
      <c r="APK27" s="1"/>
      <c r="APL27" s="1"/>
      <c r="APM27" s="1"/>
      <c r="APN27" s="1"/>
      <c r="APO27" s="1"/>
      <c r="APP27" s="1"/>
      <c r="APQ27" s="1"/>
      <c r="APR27" s="1"/>
      <c r="APS27" s="1"/>
      <c r="APT27" s="1"/>
      <c r="APU27" s="1"/>
      <c r="APV27" s="1"/>
      <c r="APW27" s="1"/>
      <c r="APX27" s="1"/>
      <c r="APY27" s="1"/>
      <c r="APZ27" s="1"/>
      <c r="AQA27" s="1"/>
      <c r="AQB27" s="1"/>
      <c r="AQC27" s="1"/>
      <c r="AQD27" s="1"/>
      <c r="AQE27" s="1"/>
      <c r="AQF27" s="1"/>
      <c r="AQG27" s="1"/>
      <c r="AQH27" s="1"/>
      <c r="AQI27" s="1"/>
      <c r="AQJ27" s="1"/>
      <c r="AQK27" s="1"/>
      <c r="AQL27" s="1"/>
      <c r="AQM27" s="1"/>
      <c r="AQN27" s="1"/>
      <c r="AQO27" s="1"/>
      <c r="AQP27" s="1"/>
      <c r="AQQ27" s="1"/>
      <c r="AQR27" s="1"/>
      <c r="AQS27" s="1"/>
      <c r="AQT27" s="1"/>
      <c r="AQU27" s="1"/>
      <c r="AQV27" s="1"/>
      <c r="AQW27" s="1"/>
      <c r="AQX27" s="1"/>
      <c r="AQY27" s="1"/>
      <c r="AQZ27" s="1"/>
      <c r="ARA27" s="1"/>
      <c r="ARB27" s="1"/>
      <c r="ARC27" s="1"/>
      <c r="ARD27" s="1"/>
      <c r="ARE27" s="1"/>
      <c r="ARF27" s="1"/>
      <c r="ARG27" s="1"/>
      <c r="ARH27" s="1"/>
      <c r="ARI27" s="1"/>
      <c r="ARJ27" s="1"/>
      <c r="ARK27" s="1"/>
      <c r="ARL27" s="1"/>
      <c r="ARM27" s="1"/>
      <c r="ARN27" s="1"/>
      <c r="ARO27" s="1"/>
      <c r="ARP27" s="1"/>
      <c r="ARQ27" s="1"/>
      <c r="ARR27" s="1"/>
      <c r="ARS27" s="1"/>
      <c r="ART27" s="1"/>
      <c r="ARU27" s="1"/>
      <c r="ARV27" s="1"/>
      <c r="ARW27" s="1"/>
      <c r="ARX27" s="1"/>
      <c r="ARY27" s="1"/>
      <c r="ARZ27" s="1"/>
      <c r="ASA27" s="1"/>
      <c r="ASB27" s="1"/>
      <c r="ASC27" s="1"/>
      <c r="ASD27" s="1"/>
      <c r="ASE27" s="1"/>
      <c r="ASF27" s="1"/>
      <c r="ASG27" s="1"/>
      <c r="ASH27" s="1"/>
      <c r="ASI27" s="1"/>
      <c r="ASJ27" s="1"/>
      <c r="ASK27" s="1"/>
      <c r="ASL27" s="1"/>
      <c r="ASM27" s="1"/>
      <c r="ASN27" s="1"/>
      <c r="ASO27" s="1"/>
      <c r="ASP27" s="1"/>
      <c r="ASQ27" s="1"/>
      <c r="ASR27" s="1"/>
      <c r="ASS27" s="1"/>
      <c r="AST27" s="1">
        <v>111886406</v>
      </c>
      <c r="ASU27" s="1" t="s">
        <v>2127</v>
      </c>
      <c r="ASV27" s="1"/>
      <c r="ASW27" s="1">
        <v>42</v>
      </c>
    </row>
    <row r="28" spans="1:1193" x14ac:dyDescent="0.35">
      <c r="A28" s="1" t="s">
        <v>2128</v>
      </c>
      <c r="B28" s="1" t="s">
        <v>2129</v>
      </c>
      <c r="C28" s="1" t="s">
        <v>2130</v>
      </c>
      <c r="D28" s="1" t="s">
        <v>1898</v>
      </c>
      <c r="E28" s="1" t="s">
        <v>2131</v>
      </c>
      <c r="F28" s="1" t="s">
        <v>1898</v>
      </c>
      <c r="G28" s="1"/>
      <c r="H28" s="1" t="s">
        <v>1193</v>
      </c>
      <c r="I28" s="1" t="s">
        <v>1900</v>
      </c>
      <c r="J28" s="1" t="s">
        <v>1900</v>
      </c>
      <c r="K28" s="1"/>
      <c r="L28" s="1" t="s">
        <v>1197</v>
      </c>
      <c r="M28" s="1" t="s">
        <v>1196</v>
      </c>
      <c r="N28" s="2">
        <v>1</v>
      </c>
      <c r="O28" s="2">
        <v>0</v>
      </c>
      <c r="P28" s="2">
        <v>0</v>
      </c>
      <c r="Q28" s="2">
        <v>0</v>
      </c>
      <c r="R28" s="2">
        <v>0</v>
      </c>
      <c r="S28" s="1" t="s">
        <v>2132</v>
      </c>
      <c r="T28" s="1"/>
      <c r="U28" s="6" t="s">
        <v>1438</v>
      </c>
      <c r="V28" s="1"/>
      <c r="W28" s="6" t="s">
        <v>1200</v>
      </c>
      <c r="X28" s="1"/>
      <c r="Y28" s="1"/>
      <c r="Z28" s="1"/>
      <c r="AA28" s="1"/>
      <c r="AB28" s="1"/>
      <c r="AC28" s="1"/>
      <c r="AD28" s="1"/>
      <c r="AE28" s="1"/>
      <c r="AF28" s="1"/>
      <c r="AG28" s="1"/>
      <c r="AH28" s="1"/>
      <c r="AI28" s="1" t="s">
        <v>1457</v>
      </c>
      <c r="AJ28" s="4">
        <v>752</v>
      </c>
      <c r="AK28" s="1" t="s">
        <v>1200</v>
      </c>
      <c r="AL28" s="1" t="s">
        <v>1201</v>
      </c>
      <c r="AM28" s="1"/>
      <c r="AN28" s="1" t="s">
        <v>1199</v>
      </c>
      <c r="AO28" s="1"/>
      <c r="AP28" s="1"/>
      <c r="AQ28" s="1"/>
      <c r="AR28" s="1"/>
      <c r="AS28" s="1"/>
      <c r="AT28" s="1"/>
      <c r="AU28" s="1"/>
      <c r="AV28" s="1"/>
      <c r="AW28" s="1"/>
      <c r="AX28" s="1"/>
      <c r="AY28" s="1"/>
      <c r="AZ28" s="1"/>
      <c r="BA28" s="1"/>
      <c r="BB28" s="1"/>
      <c r="BC28" s="1"/>
      <c r="BD28" s="1"/>
      <c r="BE28" s="1"/>
      <c r="BF28" s="1"/>
      <c r="BG28" s="1"/>
      <c r="BH28" s="1"/>
      <c r="BI28" s="1" t="s">
        <v>2212</v>
      </c>
      <c r="BJ28" s="2">
        <v>0</v>
      </c>
      <c r="BK28" s="2">
        <v>0</v>
      </c>
      <c r="BL28" s="2">
        <v>0</v>
      </c>
      <c r="BM28" s="2">
        <v>1</v>
      </c>
      <c r="BN28" s="2">
        <v>0</v>
      </c>
      <c r="BO28" s="2">
        <v>0</v>
      </c>
      <c r="BP28" s="2">
        <v>0</v>
      </c>
      <c r="BQ28" s="2">
        <v>0</v>
      </c>
      <c r="BR28" s="2">
        <v>0</v>
      </c>
      <c r="BS28" s="1" t="s">
        <v>2133</v>
      </c>
      <c r="BT28" s="1" t="s">
        <v>1200</v>
      </c>
      <c r="BU28" s="1" t="s">
        <v>1197</v>
      </c>
      <c r="BV28" s="1" t="s">
        <v>2134</v>
      </c>
      <c r="BW28" s="4">
        <v>250</v>
      </c>
      <c r="BX28" s="1" t="s">
        <v>1199</v>
      </c>
      <c r="BY28" s="1"/>
      <c r="BZ28" s="1"/>
      <c r="CA28" s="1"/>
      <c r="CB28" s="1"/>
      <c r="CC28" s="1"/>
      <c r="CD28" s="1"/>
      <c r="CE28" s="1"/>
      <c r="CF28" s="1"/>
      <c r="CG28" s="1"/>
      <c r="CH28" s="1"/>
      <c r="CI28" s="1"/>
      <c r="CJ28" s="1"/>
      <c r="CK28" s="1"/>
      <c r="CL28" s="1"/>
      <c r="CM28" s="1"/>
      <c r="CN28" s="1"/>
      <c r="CO28" s="1"/>
      <c r="CP28" s="1"/>
      <c r="CQ28" s="1"/>
      <c r="CR28" s="1" t="s">
        <v>1204</v>
      </c>
      <c r="CS28" s="2">
        <v>0</v>
      </c>
      <c r="CT28" s="2">
        <v>0</v>
      </c>
      <c r="CU28" s="2">
        <v>1</v>
      </c>
      <c r="CV28" s="2">
        <v>0</v>
      </c>
      <c r="CW28" s="2">
        <v>0</v>
      </c>
      <c r="CX28" s="2">
        <v>0</v>
      </c>
      <c r="CY28" s="2">
        <v>0</v>
      </c>
      <c r="CZ28" s="2">
        <v>0</v>
      </c>
      <c r="DA28" s="1"/>
      <c r="DB28" s="1" t="s">
        <v>1200</v>
      </c>
      <c r="DC28" s="1" t="s">
        <v>1902</v>
      </c>
      <c r="DD28" s="2">
        <v>0</v>
      </c>
      <c r="DE28" s="2">
        <v>1</v>
      </c>
      <c r="DF28" s="2">
        <v>0</v>
      </c>
      <c r="DG28" s="2">
        <v>0</v>
      </c>
      <c r="DH28" s="2">
        <v>0</v>
      </c>
      <c r="DI28" s="1"/>
      <c r="DJ28" s="1" t="s">
        <v>1199</v>
      </c>
      <c r="DK28" s="1" t="s">
        <v>1230</v>
      </c>
      <c r="DL28" s="2">
        <v>0</v>
      </c>
      <c r="DM28" s="2">
        <v>0</v>
      </c>
      <c r="DN28" s="2">
        <v>0</v>
      </c>
      <c r="DO28" s="2">
        <v>0</v>
      </c>
      <c r="DP28" s="2">
        <v>1</v>
      </c>
      <c r="DQ28" s="1"/>
      <c r="DR28" s="1" t="s">
        <v>2135</v>
      </c>
      <c r="DS28" s="2">
        <v>0</v>
      </c>
      <c r="DT28" s="2">
        <v>1</v>
      </c>
      <c r="DU28" s="2">
        <v>0</v>
      </c>
      <c r="DV28" s="2">
        <v>0</v>
      </c>
      <c r="DW28" s="2">
        <v>0</v>
      </c>
      <c r="DX28" s="2">
        <v>0</v>
      </c>
      <c r="DY28" s="2">
        <v>0</v>
      </c>
      <c r="DZ28" s="2">
        <v>0</v>
      </c>
      <c r="EA28" s="2">
        <v>1</v>
      </c>
      <c r="EB28" s="2">
        <v>0</v>
      </c>
      <c r="EC28" s="2">
        <v>0</v>
      </c>
      <c r="ED28" s="2">
        <v>0</v>
      </c>
      <c r="EE28" s="1"/>
      <c r="EF28" s="1" t="s">
        <v>1230</v>
      </c>
      <c r="EG28" s="2">
        <v>0</v>
      </c>
      <c r="EH28" s="2">
        <v>0</v>
      </c>
      <c r="EI28" s="2">
        <v>0</v>
      </c>
      <c r="EJ28" s="2">
        <v>0</v>
      </c>
      <c r="EK28" s="2">
        <v>0</v>
      </c>
      <c r="EL28" s="2">
        <v>0</v>
      </c>
      <c r="EM28" s="2">
        <v>0</v>
      </c>
      <c r="EN28" s="2">
        <v>0</v>
      </c>
      <c r="EO28" s="2">
        <v>0</v>
      </c>
      <c r="EP28" s="2">
        <v>1</v>
      </c>
      <c r="EQ28" s="2">
        <v>0</v>
      </c>
      <c r="ER28" s="2">
        <v>0</v>
      </c>
      <c r="ES28" s="1"/>
      <c r="ET28" s="1" t="s">
        <v>1199</v>
      </c>
      <c r="EU28" s="1"/>
      <c r="EV28" s="1"/>
      <c r="EW28" s="1"/>
      <c r="EX28" s="1"/>
      <c r="EY28" s="1"/>
      <c r="EZ28" s="1"/>
      <c r="FA28" s="1"/>
      <c r="FB28" s="1"/>
      <c r="FC28" s="1"/>
      <c r="FD28" s="1"/>
      <c r="FE28" s="1"/>
      <c r="FF28" s="1"/>
      <c r="FG28" s="1"/>
      <c r="FH28" s="1"/>
      <c r="FI28" s="1"/>
      <c r="FJ28" s="1"/>
      <c r="FK28" s="1"/>
      <c r="FL28" s="1"/>
      <c r="FM28" s="1"/>
      <c r="FN28" s="1"/>
      <c r="FO28" s="1"/>
      <c r="FP28" s="1"/>
      <c r="FQ28" s="1"/>
      <c r="FR28" s="1"/>
      <c r="FS28" s="1"/>
      <c r="FT28" s="1"/>
      <c r="FU28" s="1"/>
      <c r="FV28" s="1"/>
      <c r="FW28" s="1"/>
      <c r="FX28" s="1"/>
      <c r="FY28" s="1"/>
      <c r="FZ28" s="1"/>
      <c r="GA28" s="1" t="s">
        <v>2136</v>
      </c>
      <c r="GB28" s="2">
        <v>0</v>
      </c>
      <c r="GC28" s="2">
        <v>0</v>
      </c>
      <c r="GD28" s="2">
        <v>0</v>
      </c>
      <c r="GE28" s="2">
        <v>0</v>
      </c>
      <c r="GF28" s="2">
        <v>1</v>
      </c>
      <c r="GG28" s="2">
        <v>0</v>
      </c>
      <c r="GH28" s="2">
        <v>1</v>
      </c>
      <c r="GI28" s="2">
        <v>1</v>
      </c>
      <c r="GJ28" s="2">
        <v>0</v>
      </c>
      <c r="GK28" s="2">
        <v>0</v>
      </c>
      <c r="GL28" s="2">
        <v>1</v>
      </c>
      <c r="GM28" s="2">
        <v>0</v>
      </c>
      <c r="GN28" s="2">
        <v>0</v>
      </c>
      <c r="GO28" s="1"/>
      <c r="GP28" s="1"/>
      <c r="GQ28" s="1"/>
      <c r="GR28" s="1"/>
      <c r="GS28" s="1"/>
      <c r="GT28" s="1"/>
      <c r="GU28" s="1"/>
      <c r="GV28" s="1"/>
      <c r="GW28" s="1"/>
      <c r="GX28" s="1"/>
      <c r="GY28" s="1"/>
      <c r="GZ28" s="1"/>
      <c r="HA28" s="1"/>
      <c r="HB28" s="1"/>
      <c r="HC28" s="1"/>
      <c r="HD28" s="1"/>
      <c r="HE28" s="1"/>
      <c r="HF28" s="1"/>
      <c r="HG28" s="1"/>
      <c r="HH28" s="1"/>
      <c r="HI28" s="1"/>
      <c r="HJ28" s="1"/>
      <c r="HK28" s="1"/>
      <c r="HL28" s="1"/>
      <c r="HM28" s="1"/>
      <c r="HN28" s="1"/>
      <c r="HO28" s="1"/>
      <c r="HP28" s="1"/>
      <c r="HQ28" s="1"/>
      <c r="HR28" s="1"/>
      <c r="HS28" s="1"/>
      <c r="HT28" s="1"/>
      <c r="HU28" s="1"/>
      <c r="HV28" s="1"/>
      <c r="HW28" s="1"/>
      <c r="HX28" s="1"/>
      <c r="HY28" s="1"/>
      <c r="HZ28" s="1"/>
      <c r="IA28" s="1"/>
      <c r="IB28" s="1"/>
      <c r="IC28" s="1"/>
      <c r="ID28" s="1"/>
      <c r="IE28" s="1"/>
      <c r="IF28" s="1"/>
      <c r="IG28" s="1"/>
      <c r="IH28" s="1"/>
      <c r="II28" s="1"/>
      <c r="IJ28" s="1"/>
      <c r="IK28" s="1"/>
      <c r="IL28" s="1"/>
      <c r="IM28" s="1"/>
      <c r="IN28" s="1"/>
      <c r="IO28" s="1"/>
      <c r="IP28" s="1"/>
      <c r="IQ28" s="1"/>
      <c r="IR28" s="1"/>
      <c r="IS28" s="1"/>
      <c r="IT28" s="1"/>
      <c r="IU28" s="1"/>
      <c r="IV28" s="1"/>
      <c r="IW28" s="1"/>
      <c r="IX28" s="1"/>
      <c r="IY28" s="1"/>
      <c r="IZ28" s="1"/>
      <c r="JA28" s="1"/>
      <c r="JB28" s="1"/>
      <c r="JC28" s="1"/>
      <c r="JD28" s="1"/>
      <c r="JE28" s="1"/>
      <c r="JF28" s="1"/>
      <c r="JG28" s="1"/>
      <c r="JH28" s="1"/>
      <c r="JI28" s="1"/>
      <c r="JJ28" s="1"/>
      <c r="JK28" s="1"/>
      <c r="JL28" s="1"/>
      <c r="JM28" s="1"/>
      <c r="JN28" s="1"/>
      <c r="JO28" s="1"/>
      <c r="JP28" s="1"/>
      <c r="JQ28" s="1"/>
      <c r="JR28" s="1"/>
      <c r="JS28" s="1"/>
      <c r="JT28" s="1"/>
      <c r="JU28" s="1"/>
      <c r="JV28" s="1"/>
      <c r="JW28" s="1"/>
      <c r="JX28" s="1"/>
      <c r="JY28" s="1"/>
      <c r="JZ28" s="1"/>
      <c r="KA28" s="1"/>
      <c r="KB28" s="1"/>
      <c r="KC28" s="1"/>
      <c r="KD28" s="1"/>
      <c r="KE28" s="1"/>
      <c r="KF28" s="1"/>
      <c r="KG28" s="1"/>
      <c r="KH28" s="1"/>
      <c r="KI28" s="1"/>
      <c r="KJ28" s="1"/>
      <c r="KK28" s="1"/>
      <c r="KL28" s="1"/>
      <c r="KM28" s="1"/>
      <c r="KN28" s="1"/>
      <c r="KO28" s="1"/>
      <c r="KP28" s="1"/>
      <c r="KQ28" s="1"/>
      <c r="KR28" s="1"/>
      <c r="KS28" s="1"/>
      <c r="KT28" s="1"/>
      <c r="KU28" s="1"/>
      <c r="KV28" s="1"/>
      <c r="KW28" s="1"/>
      <c r="KX28" s="1"/>
      <c r="KY28" s="1"/>
      <c r="KZ28" s="1"/>
      <c r="LA28" s="1"/>
      <c r="LB28" s="1"/>
      <c r="LC28" s="1"/>
      <c r="LD28" s="1"/>
      <c r="LE28" s="1"/>
      <c r="LF28" s="1"/>
      <c r="LG28" s="1"/>
      <c r="LH28" s="1"/>
      <c r="LI28" s="1"/>
      <c r="LJ28" s="1"/>
      <c r="LK28" s="1"/>
      <c r="LL28" s="1"/>
      <c r="LM28" s="1"/>
      <c r="LN28" s="1"/>
      <c r="LO28" s="1"/>
      <c r="LP28" s="1"/>
      <c r="LQ28" s="1"/>
      <c r="LR28" s="1"/>
      <c r="LS28" s="1"/>
      <c r="LT28" s="1"/>
      <c r="LU28" s="1"/>
      <c r="LV28" s="1"/>
      <c r="LW28" s="1"/>
      <c r="LX28" s="1"/>
      <c r="LY28" s="1"/>
      <c r="LZ28" s="1"/>
      <c r="MA28" s="1"/>
      <c r="MB28" s="1"/>
      <c r="MC28" s="1"/>
      <c r="MD28" s="1"/>
      <c r="ME28" s="1"/>
      <c r="MF28" s="1"/>
      <c r="MG28" s="1"/>
      <c r="MH28" s="1"/>
      <c r="MI28" s="1"/>
      <c r="MJ28" s="1"/>
      <c r="MK28" s="1"/>
      <c r="ML28" s="1"/>
      <c r="MM28" s="1"/>
      <c r="MN28" s="1"/>
      <c r="MO28" s="1"/>
      <c r="MP28" s="1"/>
      <c r="MQ28" s="1"/>
      <c r="MR28" s="1"/>
      <c r="MS28" s="1"/>
      <c r="MT28" s="1"/>
      <c r="MU28" s="1"/>
      <c r="MV28" s="1"/>
      <c r="MW28" s="1"/>
      <c r="MX28" s="1"/>
      <c r="MY28" s="1"/>
      <c r="MZ28" s="1"/>
      <c r="NA28" s="1"/>
      <c r="NB28" s="1"/>
      <c r="NC28" s="1"/>
      <c r="ND28" s="1"/>
      <c r="NE28" s="1"/>
      <c r="NF28" s="1"/>
      <c r="NG28" s="1"/>
      <c r="NH28" s="1"/>
      <c r="NI28" s="1"/>
      <c r="NJ28" s="1"/>
      <c r="NK28" s="1"/>
      <c r="NL28" s="1"/>
      <c r="NM28" s="1"/>
      <c r="NN28" s="1"/>
      <c r="NO28" s="1"/>
      <c r="NP28" s="1"/>
      <c r="NQ28" s="1"/>
      <c r="NR28" s="1"/>
      <c r="NS28" s="1"/>
      <c r="NT28" s="1"/>
      <c r="NU28" s="1"/>
      <c r="NV28" s="1"/>
      <c r="NW28" s="1"/>
      <c r="NX28" s="1"/>
      <c r="NY28" s="1"/>
      <c r="NZ28" s="1"/>
      <c r="OA28" s="1"/>
      <c r="OB28" s="1"/>
      <c r="OC28" s="1"/>
      <c r="OD28" s="1"/>
      <c r="OE28" s="1"/>
      <c r="OF28" s="1"/>
      <c r="OG28" s="1"/>
      <c r="OH28" s="1"/>
      <c r="OI28" s="1"/>
      <c r="OJ28" s="1"/>
      <c r="OK28" s="1"/>
      <c r="OL28" s="1"/>
      <c r="OM28" s="1"/>
      <c r="ON28" s="1"/>
      <c r="OO28" s="1"/>
      <c r="OP28" s="1"/>
      <c r="OQ28" s="1"/>
      <c r="OR28" s="1"/>
      <c r="OS28" s="1"/>
      <c r="OT28" s="1"/>
      <c r="OU28" s="1"/>
      <c r="OV28" s="1"/>
      <c r="OW28" s="1"/>
      <c r="OX28" s="1"/>
      <c r="OY28" s="1"/>
      <c r="OZ28" s="1"/>
      <c r="PA28" s="1"/>
      <c r="PB28" s="1"/>
      <c r="PC28" s="1"/>
      <c r="PD28" s="1"/>
      <c r="PE28" s="1"/>
      <c r="PF28" s="1"/>
      <c r="PG28" s="1"/>
      <c r="PH28" s="1"/>
      <c r="PI28" s="1"/>
      <c r="PJ28" s="1"/>
      <c r="PK28" s="1"/>
      <c r="PL28" s="1"/>
      <c r="PM28" s="1"/>
      <c r="PN28" s="1"/>
      <c r="PO28" s="1"/>
      <c r="PP28" s="1"/>
      <c r="PQ28" s="1"/>
      <c r="PR28" s="1"/>
      <c r="PS28" s="1"/>
      <c r="PT28" s="1"/>
      <c r="PU28" s="1"/>
      <c r="PV28" s="1"/>
      <c r="PW28" s="1"/>
      <c r="PX28" s="1"/>
      <c r="PY28" s="1"/>
      <c r="PZ28" s="1"/>
      <c r="QA28" s="1"/>
      <c r="QB28" s="1"/>
      <c r="QC28" s="1"/>
      <c r="QD28" s="1"/>
      <c r="QE28" s="1"/>
      <c r="QF28" s="1"/>
      <c r="QG28" s="1"/>
      <c r="QH28" s="1"/>
      <c r="QI28" s="1"/>
      <c r="QJ28" s="1"/>
      <c r="QK28" s="1"/>
      <c r="QL28" s="1"/>
      <c r="QM28" s="1"/>
      <c r="QN28" s="1"/>
      <c r="QO28" s="1"/>
      <c r="QP28" s="1"/>
      <c r="QQ28" s="1"/>
      <c r="QR28" s="1"/>
      <c r="QS28" s="1"/>
      <c r="QT28" s="1"/>
      <c r="QU28" s="1"/>
      <c r="QV28" s="1"/>
      <c r="QW28" s="1"/>
      <c r="QX28" s="1"/>
      <c r="QY28" s="1"/>
      <c r="QZ28" s="1"/>
      <c r="RA28" s="1"/>
      <c r="RB28" s="1"/>
      <c r="RC28" s="1"/>
      <c r="RD28" s="1"/>
      <c r="RE28" s="1"/>
      <c r="RF28" s="1"/>
      <c r="RG28" s="1"/>
      <c r="RH28" s="1"/>
      <c r="RI28" s="1"/>
      <c r="RJ28" s="1"/>
      <c r="RK28" s="1"/>
      <c r="RL28" s="1"/>
      <c r="RM28" s="1"/>
      <c r="RN28" s="1"/>
      <c r="RO28" s="1"/>
      <c r="RP28" s="1"/>
      <c r="RQ28" s="1"/>
      <c r="RR28" s="1"/>
      <c r="RS28" s="1"/>
      <c r="RT28" s="1"/>
      <c r="RU28" s="1"/>
      <c r="RV28" s="1"/>
      <c r="RW28" s="1"/>
      <c r="RX28" s="1"/>
      <c r="RY28" s="1"/>
      <c r="RZ28" s="1"/>
      <c r="SA28" s="1"/>
      <c r="SB28" s="1"/>
      <c r="SC28" s="1"/>
      <c r="SD28" s="1"/>
      <c r="SE28" s="1"/>
      <c r="SF28" s="1"/>
      <c r="SG28" s="1"/>
      <c r="SH28" s="1"/>
      <c r="SI28" s="1"/>
      <c r="SJ28" s="1"/>
      <c r="SK28" s="1"/>
      <c r="SL28" s="1"/>
      <c r="SM28" s="1"/>
      <c r="SN28" s="1"/>
      <c r="SO28" s="1"/>
      <c r="SP28" s="1"/>
      <c r="SQ28" s="1"/>
      <c r="SR28" s="1"/>
      <c r="SS28" s="1"/>
      <c r="ST28" s="1"/>
      <c r="SU28" s="1"/>
      <c r="SV28" s="1"/>
      <c r="SW28" s="1"/>
      <c r="SX28" s="1"/>
      <c r="SY28" s="1"/>
      <c r="SZ28" s="1"/>
      <c r="TA28" s="1"/>
      <c r="TB28" s="1"/>
      <c r="TC28" s="1"/>
      <c r="TD28" s="1"/>
      <c r="TE28" s="1"/>
      <c r="TF28" s="1"/>
      <c r="TG28" s="1"/>
      <c r="TH28" s="1"/>
      <c r="TI28" s="1"/>
      <c r="TJ28" s="1"/>
      <c r="TK28" s="1"/>
      <c r="TL28" s="1"/>
      <c r="TM28" s="1"/>
      <c r="TN28" s="1"/>
      <c r="TO28" s="1"/>
      <c r="TP28" s="1"/>
      <c r="TQ28" s="1"/>
      <c r="TR28" s="1"/>
      <c r="TS28" s="1"/>
      <c r="TT28" s="1"/>
      <c r="TU28" s="1"/>
      <c r="TV28" s="1"/>
      <c r="TW28" s="1"/>
      <c r="TX28" s="1"/>
      <c r="TY28" s="1"/>
      <c r="TZ28" s="1"/>
      <c r="UA28" s="1"/>
      <c r="UB28" s="1"/>
      <c r="UC28" s="1"/>
      <c r="UD28" s="1"/>
      <c r="UE28" s="1"/>
      <c r="UF28" s="1"/>
      <c r="UG28" s="1"/>
      <c r="UH28" s="1"/>
      <c r="UI28" s="1"/>
      <c r="UJ28" s="1"/>
      <c r="UK28" s="1"/>
      <c r="UL28" s="1"/>
      <c r="UM28" s="1"/>
      <c r="UN28" s="1"/>
      <c r="UO28" s="1"/>
      <c r="UP28" s="1"/>
      <c r="UQ28" s="1"/>
      <c r="UR28" s="1"/>
      <c r="US28" s="1"/>
      <c r="UT28" s="1"/>
      <c r="UU28" s="1"/>
      <c r="UV28" s="1"/>
      <c r="UW28" s="1"/>
      <c r="UX28" s="1"/>
      <c r="UY28" s="1"/>
      <c r="UZ28" s="1"/>
      <c r="VA28" s="1"/>
      <c r="VB28" s="1"/>
      <c r="VC28" s="1"/>
      <c r="VD28" s="1"/>
      <c r="VE28" s="1"/>
      <c r="VF28" s="1"/>
      <c r="VG28" s="1"/>
      <c r="VH28" s="1"/>
      <c r="VI28" s="1"/>
      <c r="VJ28" s="1"/>
      <c r="VK28" s="1"/>
      <c r="VL28" s="1"/>
      <c r="VM28" s="1"/>
      <c r="VN28" s="1"/>
      <c r="VO28" s="1"/>
      <c r="VP28" s="1"/>
      <c r="VQ28" s="1"/>
      <c r="VR28" s="1"/>
      <c r="VS28" s="1"/>
      <c r="VT28" s="1"/>
      <c r="VU28" s="1"/>
      <c r="VV28" s="1"/>
      <c r="VW28" s="1"/>
      <c r="VX28" s="1"/>
      <c r="VY28" s="1"/>
      <c r="VZ28" s="1"/>
      <c r="WA28" s="1"/>
      <c r="WB28" s="1"/>
      <c r="WC28" s="1"/>
      <c r="WD28" s="1"/>
      <c r="WE28" s="1"/>
      <c r="WF28" s="1"/>
      <c r="WG28" s="1"/>
      <c r="WH28" s="1"/>
      <c r="WI28" s="1"/>
      <c r="WJ28" s="1"/>
      <c r="WK28" s="1"/>
      <c r="WL28" s="1"/>
      <c r="WM28" s="1"/>
      <c r="WN28" s="1"/>
      <c r="WO28" s="1"/>
      <c r="WP28" s="1"/>
      <c r="WQ28" s="1"/>
      <c r="WR28" s="1"/>
      <c r="WS28" s="1"/>
      <c r="WT28" s="1"/>
      <c r="WU28" s="1"/>
      <c r="WV28" s="1"/>
      <c r="WW28" s="1"/>
      <c r="WX28" s="1"/>
      <c r="WY28" s="1"/>
      <c r="WZ28" s="1"/>
      <c r="XA28" s="1"/>
      <c r="XB28" s="1"/>
      <c r="XC28" s="1"/>
      <c r="XD28" s="1"/>
      <c r="XE28" s="1"/>
      <c r="XF28" s="1"/>
      <c r="XG28" s="1"/>
      <c r="XH28" s="1"/>
      <c r="XI28" s="1"/>
      <c r="XJ28" s="1"/>
      <c r="XK28" s="1"/>
      <c r="XL28" s="1"/>
      <c r="XM28" s="1"/>
      <c r="XN28" s="1"/>
      <c r="XO28" s="1"/>
      <c r="XP28" s="1"/>
      <c r="XQ28" s="1"/>
      <c r="XR28" s="1"/>
      <c r="XS28" s="1"/>
      <c r="XT28" s="1"/>
      <c r="XU28" s="1"/>
      <c r="XV28" s="1"/>
      <c r="XW28" s="1"/>
      <c r="XX28" s="1"/>
      <c r="XY28" s="1"/>
      <c r="XZ28" s="1"/>
      <c r="YA28" s="1"/>
      <c r="YB28" s="1"/>
      <c r="YC28" s="1"/>
      <c r="YD28" s="1"/>
      <c r="YE28" s="1"/>
      <c r="YF28" s="1"/>
      <c r="YG28" s="1"/>
      <c r="YH28" s="1"/>
      <c r="YI28" s="1"/>
      <c r="YJ28" s="1"/>
      <c r="YK28" s="1"/>
      <c r="YL28" s="1"/>
      <c r="YM28" s="1"/>
      <c r="YN28" s="1"/>
      <c r="YO28" s="1"/>
      <c r="YP28" s="1"/>
      <c r="YQ28" s="1"/>
      <c r="YR28" s="1"/>
      <c r="YS28" s="1"/>
      <c r="YT28" s="1"/>
      <c r="YU28" s="1"/>
      <c r="YV28" s="1"/>
      <c r="YW28" s="1"/>
      <c r="YX28" s="1"/>
      <c r="YY28" s="1"/>
      <c r="YZ28" s="1"/>
      <c r="ZA28" s="1"/>
      <c r="ZB28" s="1"/>
      <c r="ZC28" s="1"/>
      <c r="ZD28" s="1"/>
      <c r="ZE28" s="1"/>
      <c r="ZF28" s="1"/>
      <c r="ZG28" s="1"/>
      <c r="ZH28" s="1"/>
      <c r="ZI28" s="1"/>
      <c r="ZJ28" s="1"/>
      <c r="ZK28" s="1"/>
      <c r="ZL28" s="1"/>
      <c r="ZM28" s="1"/>
      <c r="ZN28" s="1"/>
      <c r="ZO28" s="1"/>
      <c r="ZP28" s="1"/>
      <c r="ZQ28" s="1"/>
      <c r="ZR28" s="1"/>
      <c r="ZS28" s="1"/>
      <c r="ZT28" s="1"/>
      <c r="ZU28" s="1"/>
      <c r="ZV28" s="1"/>
      <c r="ZW28" s="1"/>
      <c r="ZX28" s="3"/>
      <c r="ZY28" s="1"/>
      <c r="ZZ28" s="1"/>
      <c r="AAA28" s="1"/>
      <c r="AAB28" s="1"/>
      <c r="AAC28" s="1"/>
      <c r="AAD28" s="1"/>
      <c r="AAE28" s="1"/>
      <c r="AAF28" s="1"/>
      <c r="AAG28" s="1"/>
      <c r="AAH28" s="1"/>
      <c r="AAI28" s="1"/>
      <c r="AAJ28" s="1"/>
      <c r="AAK28" s="1"/>
      <c r="AAL28" s="1"/>
      <c r="AAM28" s="1"/>
      <c r="AAN28" s="1"/>
      <c r="AAO28" s="1"/>
      <c r="AAP28" s="1"/>
      <c r="AAQ28" s="1"/>
      <c r="AAR28" s="1"/>
      <c r="AAS28" s="1"/>
      <c r="AAT28" s="1"/>
      <c r="AAU28" s="1"/>
      <c r="AAV28" s="1"/>
      <c r="AAW28" s="1"/>
      <c r="AAX28" s="1"/>
      <c r="AAY28" s="1"/>
      <c r="AAZ28" s="1"/>
      <c r="ABA28" s="1"/>
      <c r="ABB28" s="1"/>
      <c r="ABC28" s="1"/>
      <c r="ABD28" s="1"/>
      <c r="ABE28" s="1"/>
      <c r="ABF28" s="1"/>
      <c r="ABG28" s="1"/>
      <c r="ABH28" s="1"/>
      <c r="ABI28" s="1"/>
      <c r="ABJ28" s="1"/>
      <c r="ABK28" s="1"/>
      <c r="ABL28" s="1"/>
      <c r="ABM28" s="1"/>
      <c r="ABN28" s="1"/>
      <c r="ABO28" s="1"/>
      <c r="ABP28" s="1"/>
      <c r="ABQ28" s="1"/>
      <c r="ABR28" s="1"/>
      <c r="ABS28" s="1"/>
      <c r="ABT28" s="1"/>
      <c r="ABU28" s="1"/>
      <c r="ABV28" s="1"/>
      <c r="ABW28" s="1"/>
      <c r="ABX28" s="1"/>
      <c r="ABY28" s="1"/>
      <c r="ABZ28" s="1"/>
      <c r="ACA28" s="1"/>
      <c r="ACB28" s="1"/>
      <c r="ACC28" s="1"/>
      <c r="ACD28" s="1"/>
      <c r="ACE28" s="1"/>
      <c r="ACF28" s="1"/>
      <c r="ACG28" s="1"/>
      <c r="ACH28" s="1"/>
      <c r="ACI28" s="1"/>
      <c r="ACJ28" s="1"/>
      <c r="ACK28" s="1"/>
      <c r="ACL28" s="1"/>
      <c r="ACM28" s="1"/>
      <c r="ACN28" s="1"/>
      <c r="ACO28" s="1"/>
      <c r="ACP28" s="1"/>
      <c r="ACQ28" s="1"/>
      <c r="ACR28" s="1"/>
      <c r="ACS28" s="1"/>
      <c r="ACT28" s="1"/>
      <c r="ACU28" s="1"/>
      <c r="ACV28" s="1"/>
      <c r="ACW28" s="1"/>
      <c r="ACX28" s="1"/>
      <c r="ACY28" s="1"/>
      <c r="ACZ28" s="1"/>
      <c r="ADA28" s="1"/>
      <c r="ADB28" s="1"/>
      <c r="ADC28" s="1"/>
      <c r="ADD28" s="1"/>
      <c r="ADE28" s="1"/>
      <c r="ADF28" s="1"/>
      <c r="ADG28" s="1"/>
      <c r="ADH28" s="1"/>
      <c r="ADI28" s="1"/>
      <c r="ADJ28" s="1"/>
      <c r="ADK28" s="1"/>
      <c r="ADL28" s="1"/>
      <c r="ADM28" s="1"/>
      <c r="ADN28" s="1"/>
      <c r="ADO28" s="1"/>
      <c r="ADP28" s="1"/>
      <c r="ADQ28" s="1"/>
      <c r="ADR28" s="1"/>
      <c r="ADS28" s="1"/>
      <c r="ADT28" s="1"/>
      <c r="ADU28" s="1"/>
      <c r="ADV28" s="1"/>
      <c r="ADW28" s="1"/>
      <c r="ADX28" s="1"/>
      <c r="ADY28" s="1"/>
      <c r="ADZ28" s="1"/>
      <c r="AEA28" s="1"/>
      <c r="AEB28" s="1"/>
      <c r="AEC28" s="1"/>
      <c r="AED28" s="1"/>
      <c r="AEE28" s="1"/>
      <c r="AEF28" s="1"/>
      <c r="AEG28" s="1"/>
      <c r="AEH28" s="1"/>
      <c r="AEI28" s="1"/>
      <c r="AEJ28" s="1"/>
      <c r="AEK28" s="1"/>
      <c r="AEL28" s="1"/>
      <c r="AEM28" s="1"/>
      <c r="AEN28" s="1"/>
      <c r="AEO28" s="1"/>
      <c r="AEP28" s="1"/>
      <c r="AEQ28" s="1"/>
      <c r="AER28" s="1"/>
      <c r="AES28" s="1"/>
      <c r="AET28" s="1"/>
      <c r="AEU28" s="1"/>
      <c r="AEV28" s="1"/>
      <c r="AEW28" s="1"/>
      <c r="AEX28" s="1"/>
      <c r="AEY28" s="1"/>
      <c r="AEZ28" s="1"/>
      <c r="AFA28" s="1"/>
      <c r="AFB28" s="1"/>
      <c r="AFC28" s="1"/>
      <c r="AFD28" s="1"/>
      <c r="AFE28" s="1"/>
      <c r="AFF28" s="1"/>
      <c r="AFG28" s="1"/>
      <c r="AFH28" s="1"/>
      <c r="AFI28" s="1"/>
      <c r="AFJ28" s="1"/>
      <c r="AFK28" s="1"/>
      <c r="AFL28" s="1"/>
      <c r="AFM28" s="1"/>
      <c r="AFN28" s="1"/>
      <c r="AFO28" s="1"/>
      <c r="AFP28" s="1"/>
      <c r="AFQ28" s="1"/>
      <c r="AFR28" s="1"/>
      <c r="AFS28" s="1"/>
      <c r="AFT28" s="1"/>
      <c r="AFU28" s="1"/>
      <c r="AFV28" s="1"/>
      <c r="AFW28" s="1"/>
      <c r="AFX28" s="1"/>
      <c r="AFY28" s="1"/>
      <c r="AFZ28" s="1"/>
      <c r="AGA28" s="1"/>
      <c r="AGB28" s="1"/>
      <c r="AGC28" s="1"/>
      <c r="AGD28" s="1"/>
      <c r="AGE28" s="1"/>
      <c r="AGF28" s="1"/>
      <c r="AGG28" s="1"/>
      <c r="AGH28" s="1"/>
      <c r="AGI28" s="1"/>
      <c r="AGJ28" s="1"/>
      <c r="AGK28" s="1"/>
      <c r="AGL28" s="1"/>
      <c r="AGM28" s="1"/>
      <c r="AGN28" s="1"/>
      <c r="AGO28" s="1"/>
      <c r="AGP28" s="1"/>
      <c r="AGQ28" s="1"/>
      <c r="AGR28" s="1"/>
      <c r="AGS28" s="1"/>
      <c r="AGT28" s="1"/>
      <c r="AGU28" s="1"/>
      <c r="AGV28" s="1"/>
      <c r="AGW28" s="1"/>
      <c r="AGX28" s="1"/>
      <c r="AGY28" s="1"/>
      <c r="AGZ28" s="1"/>
      <c r="AHA28" s="1"/>
      <c r="AHB28" s="1"/>
      <c r="AHC28" s="1"/>
      <c r="AHD28" s="1"/>
      <c r="AHE28" s="1"/>
      <c r="AHF28" s="1"/>
      <c r="AHG28" s="1"/>
      <c r="AHH28" s="1"/>
      <c r="AHI28" s="1"/>
      <c r="AHJ28" s="1"/>
      <c r="AHK28" s="1"/>
      <c r="AHL28" s="1"/>
      <c r="AHM28" s="1"/>
      <c r="AHN28" s="1"/>
      <c r="AHO28" s="1"/>
      <c r="AHP28" s="1"/>
      <c r="AHQ28" s="1"/>
      <c r="AHR28" s="1"/>
      <c r="AHS28" s="1"/>
      <c r="AHT28" s="1"/>
      <c r="AHU28" s="1"/>
      <c r="AHV28" s="1"/>
      <c r="AHW28" s="1"/>
      <c r="AHX28" s="1"/>
      <c r="AHY28" s="1"/>
      <c r="AHZ28" s="1"/>
      <c r="AIA28" s="1"/>
      <c r="AIB28" s="1"/>
      <c r="AIC28" s="1"/>
      <c r="AID28" s="1"/>
      <c r="AIE28" s="1"/>
      <c r="AIF28" s="1"/>
      <c r="AIG28" s="1"/>
      <c r="AIH28" s="1"/>
      <c r="AII28" s="1"/>
      <c r="AIJ28" s="1"/>
      <c r="AIK28" s="1"/>
      <c r="AIL28" s="1"/>
      <c r="AIM28" s="1"/>
      <c r="AIN28" s="1"/>
      <c r="AIO28" s="1"/>
      <c r="AIP28" s="1"/>
      <c r="AIQ28" s="1"/>
      <c r="AIR28" s="1"/>
      <c r="AIS28" s="1"/>
      <c r="AIT28" s="1"/>
      <c r="AIU28" s="1"/>
      <c r="AIV28" s="1"/>
      <c r="AIW28" s="1"/>
      <c r="AIX28" s="1"/>
      <c r="AIY28" s="1"/>
      <c r="AIZ28" s="1"/>
      <c r="AJA28" s="1"/>
      <c r="AJB28" s="1"/>
      <c r="AJC28" s="1"/>
      <c r="AJD28" s="1"/>
      <c r="AJE28" s="1"/>
      <c r="AJF28" s="1"/>
      <c r="AJG28" s="1"/>
      <c r="AJH28" s="1"/>
      <c r="AJI28" s="1"/>
      <c r="AJJ28" s="1"/>
      <c r="AJK28" s="1"/>
      <c r="AJL28" s="1"/>
      <c r="AJM28" s="1"/>
      <c r="AJN28" s="1"/>
      <c r="AJO28" s="1"/>
      <c r="AJP28" s="1"/>
      <c r="AJQ28" s="1"/>
      <c r="AJR28" s="1"/>
      <c r="AJS28" s="1"/>
      <c r="AJT28" s="1"/>
      <c r="AJU28" s="1"/>
      <c r="AJV28" s="1"/>
      <c r="AJW28" s="1"/>
      <c r="AJX28" s="1"/>
      <c r="AJY28" s="1"/>
      <c r="AJZ28" s="1"/>
      <c r="AKA28" s="1"/>
      <c r="AKB28" s="1"/>
      <c r="AKC28" s="1"/>
      <c r="AKD28" s="1"/>
      <c r="AKE28" s="1"/>
      <c r="AKF28" s="1"/>
      <c r="AKG28" s="1"/>
      <c r="AKH28" s="1"/>
      <c r="AKI28" s="1"/>
      <c r="AKJ28" s="1"/>
      <c r="AKK28" s="1"/>
      <c r="AKL28" s="1"/>
      <c r="AKM28" s="1"/>
      <c r="AKN28" s="1"/>
      <c r="AKO28" s="1"/>
      <c r="AKP28" s="1"/>
      <c r="AKQ28" s="1"/>
      <c r="AKR28" s="1"/>
      <c r="AKS28" s="1"/>
      <c r="AKT28" s="1"/>
      <c r="AKU28" s="1"/>
      <c r="AKV28" s="1"/>
      <c r="AKW28" s="1"/>
      <c r="AKX28" s="1"/>
      <c r="AKY28" s="1"/>
      <c r="AKZ28" s="1"/>
      <c r="ALA28" s="1"/>
      <c r="ALB28" s="1"/>
      <c r="ALC28" s="1"/>
      <c r="ALD28" s="1"/>
      <c r="ALE28" s="1"/>
      <c r="ALF28" s="1"/>
      <c r="ALG28" s="1"/>
      <c r="ALH28" s="1"/>
      <c r="ALI28" s="1"/>
      <c r="ALJ28" s="1"/>
      <c r="ALK28" s="1"/>
      <c r="ALL28" s="1"/>
      <c r="ALM28" s="1"/>
      <c r="ALN28" s="1"/>
      <c r="ALO28" s="1"/>
      <c r="ALP28" s="1"/>
      <c r="ALQ28" s="1"/>
      <c r="ALR28" s="1"/>
      <c r="ALS28" s="1"/>
      <c r="ALT28" s="1"/>
      <c r="ALU28" s="1"/>
      <c r="ALV28" s="1"/>
      <c r="ALW28" s="1"/>
      <c r="ALX28" s="1"/>
      <c r="ALY28" s="1"/>
      <c r="ALZ28" s="1"/>
      <c r="AMA28" s="1"/>
      <c r="AMB28" s="1"/>
      <c r="AMC28" s="1"/>
      <c r="AMD28" s="1"/>
      <c r="AME28" s="1"/>
      <c r="AMF28" s="1"/>
      <c r="AMG28" s="1"/>
      <c r="AMH28" s="1"/>
      <c r="AMI28" s="1"/>
      <c r="AMJ28" s="1"/>
      <c r="AMK28" s="1"/>
      <c r="AML28" s="1"/>
      <c r="AMM28" s="1"/>
      <c r="AMN28" s="1"/>
      <c r="AMO28" s="1"/>
      <c r="AMP28" s="1"/>
      <c r="AMQ28" s="1"/>
      <c r="AMR28" s="1"/>
      <c r="AMS28" s="1"/>
      <c r="AMT28" s="1"/>
      <c r="AMU28" s="1"/>
      <c r="AMV28" s="1"/>
      <c r="AMW28" s="1"/>
      <c r="AMX28" s="1"/>
      <c r="AMY28" s="1"/>
      <c r="AMZ28" s="1"/>
      <c r="ANA28" s="1"/>
      <c r="ANB28" s="1"/>
      <c r="ANC28" s="1"/>
      <c r="AND28" s="1"/>
      <c r="ANE28" s="1"/>
      <c r="ANF28" s="1"/>
      <c r="ANG28" s="1"/>
      <c r="ANH28" s="1"/>
      <c r="ANI28" s="1"/>
      <c r="ANJ28" s="1"/>
      <c r="ANK28" s="1"/>
      <c r="ANL28" s="1"/>
      <c r="ANM28" s="1"/>
      <c r="ANN28" s="1"/>
      <c r="ANO28" s="1"/>
      <c r="ANP28" s="1"/>
      <c r="ANQ28" s="1"/>
      <c r="ANR28" s="1"/>
      <c r="ANS28" s="1"/>
      <c r="ANT28" s="1"/>
      <c r="ANU28" s="1"/>
      <c r="ANV28" s="1"/>
      <c r="ANW28" s="1"/>
      <c r="ANX28" s="1"/>
      <c r="ANY28" s="1"/>
      <c r="ANZ28" s="1"/>
      <c r="AOA28" s="1"/>
      <c r="AOB28" s="1"/>
      <c r="AOC28" s="1"/>
      <c r="AOD28" s="1"/>
      <c r="AOE28" s="1"/>
      <c r="AOF28" s="1"/>
      <c r="AOG28" s="1"/>
      <c r="AOH28" s="1"/>
      <c r="AOI28" s="1"/>
      <c r="AOJ28" s="1"/>
      <c r="AOK28" s="1"/>
      <c r="AOL28" s="1"/>
      <c r="AOM28" s="1"/>
      <c r="AON28" s="1"/>
      <c r="AOO28" s="1"/>
      <c r="AOP28" s="1"/>
      <c r="AOQ28" s="1"/>
      <c r="AOR28" s="1"/>
      <c r="AOS28" s="1"/>
      <c r="AOT28" s="1"/>
      <c r="AOU28" s="1"/>
      <c r="AOV28" s="1"/>
      <c r="AOW28" s="1"/>
      <c r="AOX28" s="1"/>
      <c r="AOY28" s="1"/>
      <c r="AOZ28" s="1"/>
      <c r="APA28" s="1"/>
      <c r="APB28" s="1"/>
      <c r="APC28" s="1"/>
      <c r="APD28" s="1"/>
      <c r="APE28" s="1"/>
      <c r="APF28" s="1"/>
      <c r="APG28" s="1"/>
      <c r="APH28" s="1"/>
      <c r="API28" s="1"/>
      <c r="APJ28" s="1"/>
      <c r="APK28" s="1"/>
      <c r="APL28" s="1"/>
      <c r="APM28" s="1"/>
      <c r="APN28" s="1"/>
      <c r="APO28" s="1"/>
      <c r="APP28" s="1"/>
      <c r="APQ28" s="1"/>
      <c r="APR28" s="1"/>
      <c r="APS28" s="1"/>
      <c r="APT28" s="1"/>
      <c r="APU28" s="1"/>
      <c r="APV28" s="1"/>
      <c r="APW28" s="1"/>
      <c r="APX28" s="1"/>
      <c r="APY28" s="1"/>
      <c r="APZ28" s="1"/>
      <c r="AQA28" s="1"/>
      <c r="AQB28" s="1"/>
      <c r="AQC28" s="1"/>
      <c r="AQD28" s="1"/>
      <c r="AQE28" s="1"/>
      <c r="AQF28" s="1"/>
      <c r="AQG28" s="1"/>
      <c r="AQH28" s="1"/>
      <c r="AQI28" s="1"/>
      <c r="AQJ28" s="1"/>
      <c r="AQK28" s="1"/>
      <c r="AQL28" s="1"/>
      <c r="AQM28" s="1"/>
      <c r="AQN28" s="1"/>
      <c r="AQO28" s="1"/>
      <c r="AQP28" s="1"/>
      <c r="AQQ28" s="1"/>
      <c r="AQR28" s="1"/>
      <c r="AQS28" s="1"/>
      <c r="AQT28" s="1"/>
      <c r="AQU28" s="1"/>
      <c r="AQV28" s="1"/>
      <c r="AQW28" s="1"/>
      <c r="AQX28" s="1"/>
      <c r="AQY28" s="1"/>
      <c r="AQZ28" s="1"/>
      <c r="ARA28" s="1"/>
      <c r="ARB28" s="1"/>
      <c r="ARC28" s="1"/>
      <c r="ARD28" s="1"/>
      <c r="ARE28" s="1"/>
      <c r="ARF28" s="1"/>
      <c r="ARG28" s="1"/>
      <c r="ARH28" s="1"/>
      <c r="ARI28" s="1"/>
      <c r="ARJ28" s="1"/>
      <c r="ARK28" s="1"/>
      <c r="ARL28" s="1"/>
      <c r="ARM28" s="1"/>
      <c r="ARN28" s="1"/>
      <c r="ARO28" s="1"/>
      <c r="ARP28" s="1"/>
      <c r="ARQ28" s="1"/>
      <c r="ARR28" s="1"/>
      <c r="ARS28" s="1"/>
      <c r="ART28" s="1"/>
      <c r="ARU28" s="1"/>
      <c r="ARV28" s="1"/>
      <c r="ARW28" s="1"/>
      <c r="ARX28" s="1"/>
      <c r="ARY28" s="1"/>
      <c r="ARZ28" s="1"/>
      <c r="ASA28" s="1"/>
      <c r="ASB28" s="1"/>
      <c r="ASC28" s="1"/>
      <c r="ASD28" s="1"/>
      <c r="ASE28" s="1"/>
      <c r="ASF28" s="1"/>
      <c r="ASG28" s="1"/>
      <c r="ASH28" s="1"/>
      <c r="ASI28" s="1"/>
      <c r="ASJ28" s="1"/>
      <c r="ASK28" s="1"/>
      <c r="ASL28" s="1"/>
      <c r="ASM28" s="1"/>
      <c r="ASN28" s="1"/>
      <c r="ASO28" s="1"/>
      <c r="ASP28" s="1"/>
      <c r="ASQ28" s="1"/>
      <c r="ASR28" s="1"/>
      <c r="ASS28" s="1"/>
      <c r="AST28" s="1">
        <v>111886590</v>
      </c>
      <c r="ASU28" s="1" t="s">
        <v>2137</v>
      </c>
      <c r="ASV28" s="1"/>
      <c r="ASW28" s="1">
        <v>43</v>
      </c>
    </row>
    <row r="29" spans="1:1193" x14ac:dyDescent="0.35">
      <c r="A29" s="1" t="s">
        <v>2138</v>
      </c>
      <c r="B29" s="1" t="s">
        <v>2139</v>
      </c>
      <c r="C29" s="1" t="s">
        <v>2140</v>
      </c>
      <c r="D29" s="1" t="s">
        <v>1947</v>
      </c>
      <c r="E29" s="1" t="s">
        <v>1908</v>
      </c>
      <c r="F29" s="1" t="s">
        <v>1947</v>
      </c>
      <c r="G29" s="1"/>
      <c r="H29" s="1" t="s">
        <v>1193</v>
      </c>
      <c r="I29" s="1" t="s">
        <v>1900</v>
      </c>
      <c r="J29" s="1" t="s">
        <v>1900</v>
      </c>
      <c r="K29" s="1"/>
      <c r="L29" s="1" t="s">
        <v>1909</v>
      </c>
      <c r="M29" s="1" t="s">
        <v>1196</v>
      </c>
      <c r="N29" s="2">
        <v>1</v>
      </c>
      <c r="O29" s="2">
        <v>0</v>
      </c>
      <c r="P29" s="2">
        <v>0</v>
      </c>
      <c r="Q29" s="2">
        <v>0</v>
      </c>
      <c r="R29" s="2">
        <v>0</v>
      </c>
      <c r="S29" s="1"/>
      <c r="T29" s="1"/>
      <c r="U29" s="6" t="s">
        <v>1438</v>
      </c>
      <c r="V29" s="1"/>
      <c r="W29" s="6" t="s">
        <v>1200</v>
      </c>
      <c r="X29" s="1"/>
      <c r="Y29" s="1"/>
      <c r="Z29" s="1"/>
      <c r="AA29" s="1"/>
      <c r="AB29" s="1"/>
      <c r="AC29" s="1"/>
      <c r="AD29" s="1"/>
      <c r="AE29" s="1"/>
      <c r="AF29" s="1"/>
      <c r="AG29" s="1"/>
      <c r="AH29" s="1"/>
      <c r="AI29" s="1" t="s">
        <v>1360</v>
      </c>
      <c r="AJ29" s="4">
        <v>80</v>
      </c>
      <c r="AK29" s="1" t="s">
        <v>1200</v>
      </c>
      <c r="AL29" s="1" t="s">
        <v>1201</v>
      </c>
      <c r="AM29" s="1"/>
      <c r="AN29" s="1" t="s">
        <v>1200</v>
      </c>
      <c r="AO29" s="1" t="s">
        <v>1202</v>
      </c>
      <c r="AP29" s="1" t="s">
        <v>1517</v>
      </c>
      <c r="AQ29" s="2">
        <v>0</v>
      </c>
      <c r="AR29" s="2">
        <v>0</v>
      </c>
      <c r="AS29" s="2">
        <v>1</v>
      </c>
      <c r="AT29" s="2">
        <v>0</v>
      </c>
      <c r="AU29" s="2">
        <v>0</v>
      </c>
      <c r="AV29" s="2">
        <v>0</v>
      </c>
      <c r="AW29" s="2">
        <v>0</v>
      </c>
      <c r="AX29" s="2">
        <v>0</v>
      </c>
      <c r="AY29" s="1"/>
      <c r="AZ29" s="1"/>
      <c r="BA29" s="1"/>
      <c r="BB29" s="1"/>
      <c r="BC29" s="1"/>
      <c r="BD29" s="1"/>
      <c r="BE29" s="1"/>
      <c r="BF29" s="1"/>
      <c r="BG29" s="1"/>
      <c r="BH29" s="1"/>
      <c r="BI29" s="1" t="s">
        <v>1203</v>
      </c>
      <c r="BJ29" s="2">
        <v>0</v>
      </c>
      <c r="BK29" s="2">
        <v>0</v>
      </c>
      <c r="BL29" s="2">
        <v>0</v>
      </c>
      <c r="BM29" s="2">
        <v>0</v>
      </c>
      <c r="BN29" s="2">
        <v>0</v>
      </c>
      <c r="BO29" s="2">
        <v>1</v>
      </c>
      <c r="BP29" s="2">
        <v>0</v>
      </c>
      <c r="BQ29" s="2">
        <v>0</v>
      </c>
      <c r="BR29" s="2">
        <v>0</v>
      </c>
      <c r="BS29" s="1"/>
      <c r="BT29" s="1" t="s">
        <v>1199</v>
      </c>
      <c r="BU29" s="1"/>
      <c r="BV29" s="1"/>
      <c r="BW29" s="4"/>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t="s">
        <v>2010</v>
      </c>
      <c r="DL29" s="2">
        <v>1</v>
      </c>
      <c r="DM29" s="2">
        <v>0</v>
      </c>
      <c r="DN29" s="2">
        <v>0</v>
      </c>
      <c r="DO29" s="2">
        <v>0</v>
      </c>
      <c r="DP29" s="2">
        <v>0</v>
      </c>
      <c r="DQ29" s="1"/>
      <c r="DR29" s="1" t="s">
        <v>1439</v>
      </c>
      <c r="DS29" s="2">
        <v>0</v>
      </c>
      <c r="DT29" s="2">
        <v>1</v>
      </c>
      <c r="DU29" s="2">
        <v>0</v>
      </c>
      <c r="DV29" s="2">
        <v>0</v>
      </c>
      <c r="DW29" s="2">
        <v>0</v>
      </c>
      <c r="DX29" s="2">
        <v>0</v>
      </c>
      <c r="DY29" s="2">
        <v>0</v>
      </c>
      <c r="DZ29" s="2">
        <v>0</v>
      </c>
      <c r="EA29" s="2">
        <v>0</v>
      </c>
      <c r="EB29" s="2">
        <v>0</v>
      </c>
      <c r="EC29" s="2">
        <v>0</v>
      </c>
      <c r="ED29" s="2">
        <v>0</v>
      </c>
      <c r="EE29" s="1"/>
      <c r="EF29" s="1" t="s">
        <v>1229</v>
      </c>
      <c r="EG29" s="2">
        <v>1</v>
      </c>
      <c r="EH29" s="2">
        <v>0</v>
      </c>
      <c r="EI29" s="2">
        <v>0</v>
      </c>
      <c r="EJ29" s="2">
        <v>0</v>
      </c>
      <c r="EK29" s="2">
        <v>0</v>
      </c>
      <c r="EL29" s="2">
        <v>0</v>
      </c>
      <c r="EM29" s="2">
        <v>0</v>
      </c>
      <c r="EN29" s="2">
        <v>0</v>
      </c>
      <c r="EO29" s="2">
        <v>0</v>
      </c>
      <c r="EP29" s="2">
        <v>0</v>
      </c>
      <c r="EQ29" s="2">
        <v>0</v>
      </c>
      <c r="ER29" s="2">
        <v>0</v>
      </c>
      <c r="ES29" s="1"/>
      <c r="ET29" s="1" t="s">
        <v>1199</v>
      </c>
      <c r="EU29" s="1"/>
      <c r="EV29" s="1"/>
      <c r="EW29" s="1"/>
      <c r="EX29" s="1"/>
      <c r="EY29" s="1"/>
      <c r="EZ29" s="1"/>
      <c r="FA29" s="1"/>
      <c r="FB29" s="1"/>
      <c r="FC29" s="1"/>
      <c r="FD29" s="1"/>
      <c r="FE29" s="1"/>
      <c r="FF29" s="1"/>
      <c r="FG29" s="1"/>
      <c r="FH29" s="1"/>
      <c r="FI29" s="1"/>
      <c r="FJ29" s="1"/>
      <c r="FK29" s="1"/>
      <c r="FL29" s="1"/>
      <c r="FM29" s="1"/>
      <c r="FN29" s="1"/>
      <c r="FO29" s="1"/>
      <c r="FP29" s="1"/>
      <c r="FQ29" s="1"/>
      <c r="FR29" s="1"/>
      <c r="FS29" s="1"/>
      <c r="FT29" s="1"/>
      <c r="FU29" s="1"/>
      <c r="FV29" s="1"/>
      <c r="FW29" s="1"/>
      <c r="FX29" s="1"/>
      <c r="FY29" s="1"/>
      <c r="FZ29" s="1"/>
      <c r="GA29" s="1" t="s">
        <v>1595</v>
      </c>
      <c r="GB29" s="2">
        <v>0</v>
      </c>
      <c r="GC29" s="2">
        <v>1</v>
      </c>
      <c r="GD29" s="2">
        <v>0</v>
      </c>
      <c r="GE29" s="2">
        <v>0</v>
      </c>
      <c r="GF29" s="2">
        <v>1</v>
      </c>
      <c r="GG29" s="2">
        <v>0</v>
      </c>
      <c r="GH29" s="2">
        <v>0</v>
      </c>
      <c r="GI29" s="2">
        <v>0</v>
      </c>
      <c r="GJ29" s="2">
        <v>0</v>
      </c>
      <c r="GK29" s="2">
        <v>0</v>
      </c>
      <c r="GL29" s="2">
        <v>0</v>
      </c>
      <c r="GM29" s="2">
        <v>0</v>
      </c>
      <c r="GN29" s="2">
        <v>0</v>
      </c>
      <c r="GO29" s="1"/>
      <c r="GP29" s="1"/>
      <c r="GQ29" s="1"/>
      <c r="GR29" s="1"/>
      <c r="GS29" s="1"/>
      <c r="GT29" s="1"/>
      <c r="GU29" s="1"/>
      <c r="GV29" s="1"/>
      <c r="GW29" s="1"/>
      <c r="GX29" s="1"/>
      <c r="GY29" s="1"/>
      <c r="GZ29" s="1"/>
      <c r="HA29" s="1"/>
      <c r="HB29" s="1"/>
      <c r="HC29" s="1"/>
      <c r="HD29" s="1"/>
      <c r="HE29" s="1"/>
      <c r="HF29" s="1"/>
      <c r="HG29" s="1"/>
      <c r="HH29" s="1"/>
      <c r="HI29" s="1"/>
      <c r="HJ29" s="1"/>
      <c r="HK29" s="1"/>
      <c r="HL29" s="1"/>
      <c r="HM29" s="1"/>
      <c r="HN29" s="1"/>
      <c r="HO29" s="1"/>
      <c r="HP29" s="1"/>
      <c r="HQ29" s="1"/>
      <c r="HR29" s="1"/>
      <c r="HS29" s="1"/>
      <c r="HT29" s="1"/>
      <c r="HU29" s="1"/>
      <c r="HV29" s="1"/>
      <c r="HW29" s="1"/>
      <c r="HX29" s="1"/>
      <c r="HY29" s="1"/>
      <c r="HZ29" s="1"/>
      <c r="IA29" s="1"/>
      <c r="IB29" s="1"/>
      <c r="IC29" s="1"/>
      <c r="ID29" s="1"/>
      <c r="IE29" s="1"/>
      <c r="IF29" s="1"/>
      <c r="IG29" s="1"/>
      <c r="IH29" s="1"/>
      <c r="II29" s="1"/>
      <c r="IJ29" s="1"/>
      <c r="IK29" s="1"/>
      <c r="IL29" s="1"/>
      <c r="IM29" s="1"/>
      <c r="IN29" s="1"/>
      <c r="IO29" s="1"/>
      <c r="IP29" s="1"/>
      <c r="IQ29" s="1"/>
      <c r="IR29" s="1"/>
      <c r="IS29" s="1"/>
      <c r="IT29" s="1"/>
      <c r="IU29" s="1"/>
      <c r="IV29" s="1"/>
      <c r="IW29" s="1"/>
      <c r="IX29" s="1"/>
      <c r="IY29" s="1"/>
      <c r="IZ29" s="1"/>
      <c r="JA29" s="1"/>
      <c r="JB29" s="1"/>
      <c r="JC29" s="1"/>
      <c r="JD29" s="1"/>
      <c r="JE29" s="1"/>
      <c r="JF29" s="1"/>
      <c r="JG29" s="1"/>
      <c r="JH29" s="1"/>
      <c r="JI29" s="1"/>
      <c r="JJ29" s="1"/>
      <c r="JK29" s="1"/>
      <c r="JL29" s="1"/>
      <c r="JM29" s="1"/>
      <c r="JN29" s="1"/>
      <c r="JO29" s="1"/>
      <c r="JP29" s="1"/>
      <c r="JQ29" s="1"/>
      <c r="JR29" s="1"/>
      <c r="JS29" s="1"/>
      <c r="JT29" s="1"/>
      <c r="JU29" s="1"/>
      <c r="JV29" s="1"/>
      <c r="JW29" s="1"/>
      <c r="JX29" s="1"/>
      <c r="JY29" s="1"/>
      <c r="JZ29" s="1"/>
      <c r="KA29" s="1"/>
      <c r="KB29" s="1"/>
      <c r="KC29" s="1"/>
      <c r="KD29" s="1"/>
      <c r="KE29" s="1"/>
      <c r="KF29" s="1"/>
      <c r="KG29" s="1"/>
      <c r="KH29" s="1"/>
      <c r="KI29" s="1"/>
      <c r="KJ29" s="1"/>
      <c r="KK29" s="1"/>
      <c r="KL29" s="1"/>
      <c r="KM29" s="1"/>
      <c r="KN29" s="1"/>
      <c r="KO29" s="1"/>
      <c r="KP29" s="1"/>
      <c r="KQ29" s="1"/>
      <c r="KR29" s="1"/>
      <c r="KS29" s="1"/>
      <c r="KT29" s="1"/>
      <c r="KU29" s="1"/>
      <c r="KV29" s="1"/>
      <c r="KW29" s="1"/>
      <c r="KX29" s="1"/>
      <c r="KY29" s="1"/>
      <c r="KZ29" s="1"/>
      <c r="LA29" s="1"/>
      <c r="LB29" s="1"/>
      <c r="LC29" s="1"/>
      <c r="LD29" s="1"/>
      <c r="LE29" s="1"/>
      <c r="LF29" s="1"/>
      <c r="LG29" s="1"/>
      <c r="LH29" s="1"/>
      <c r="LI29" s="1"/>
      <c r="LJ29" s="1"/>
      <c r="LK29" s="1"/>
      <c r="LL29" s="1"/>
      <c r="LM29" s="1"/>
      <c r="LN29" s="1"/>
      <c r="LO29" s="1"/>
      <c r="LP29" s="1"/>
      <c r="LQ29" s="1"/>
      <c r="LR29" s="1"/>
      <c r="LS29" s="1"/>
      <c r="LT29" s="1"/>
      <c r="LU29" s="1"/>
      <c r="LV29" s="1"/>
      <c r="LW29" s="1"/>
      <c r="LX29" s="1"/>
      <c r="LY29" s="1"/>
      <c r="LZ29" s="1"/>
      <c r="MA29" s="1"/>
      <c r="MB29" s="1"/>
      <c r="MC29" s="1"/>
      <c r="MD29" s="1"/>
      <c r="ME29" s="1"/>
      <c r="MF29" s="1"/>
      <c r="MG29" s="1"/>
      <c r="MH29" s="1"/>
      <c r="MI29" s="1"/>
      <c r="MJ29" s="1"/>
      <c r="MK29" s="1"/>
      <c r="ML29" s="1"/>
      <c r="MM29" s="1"/>
      <c r="MN29" s="1"/>
      <c r="MO29" s="1"/>
      <c r="MP29" s="1"/>
      <c r="MQ29" s="1"/>
      <c r="MR29" s="1"/>
      <c r="MS29" s="1"/>
      <c r="MT29" s="1"/>
      <c r="MU29" s="1"/>
      <c r="MV29" s="1"/>
      <c r="MW29" s="1"/>
      <c r="MX29" s="1"/>
      <c r="MY29" s="1"/>
      <c r="MZ29" s="1"/>
      <c r="NA29" s="1"/>
      <c r="NB29" s="1"/>
      <c r="NC29" s="1"/>
      <c r="ND29" s="1"/>
      <c r="NE29" s="1"/>
      <c r="NF29" s="1"/>
      <c r="NG29" s="1"/>
      <c r="NH29" s="1"/>
      <c r="NI29" s="1"/>
      <c r="NJ29" s="1"/>
      <c r="NK29" s="1"/>
      <c r="NL29" s="1"/>
      <c r="NM29" s="1"/>
      <c r="NN29" s="1"/>
      <c r="NO29" s="1"/>
      <c r="NP29" s="1"/>
      <c r="NQ29" s="1"/>
      <c r="NR29" s="1"/>
      <c r="NS29" s="1"/>
      <c r="NT29" s="1"/>
      <c r="NU29" s="1"/>
      <c r="NV29" s="1"/>
      <c r="NW29" s="1"/>
      <c r="NX29" s="1"/>
      <c r="NY29" s="1"/>
      <c r="NZ29" s="1"/>
      <c r="OA29" s="1"/>
      <c r="OB29" s="1"/>
      <c r="OC29" s="1"/>
      <c r="OD29" s="1"/>
      <c r="OE29" s="1"/>
      <c r="OF29" s="1"/>
      <c r="OG29" s="1"/>
      <c r="OH29" s="1"/>
      <c r="OI29" s="1"/>
      <c r="OJ29" s="1"/>
      <c r="OK29" s="1"/>
      <c r="OL29" s="1"/>
      <c r="OM29" s="1"/>
      <c r="ON29" s="1"/>
      <c r="OO29" s="1"/>
      <c r="OP29" s="1"/>
      <c r="OQ29" s="1"/>
      <c r="OR29" s="1"/>
      <c r="OS29" s="1"/>
      <c r="OT29" s="1"/>
      <c r="OU29" s="1"/>
      <c r="OV29" s="1"/>
      <c r="OW29" s="1"/>
      <c r="OX29" s="1"/>
      <c r="OY29" s="1"/>
      <c r="OZ29" s="1"/>
      <c r="PA29" s="1"/>
      <c r="PB29" s="1"/>
      <c r="PC29" s="1"/>
      <c r="PD29" s="1"/>
      <c r="PE29" s="1"/>
      <c r="PF29" s="1"/>
      <c r="PG29" s="1"/>
      <c r="PH29" s="1"/>
      <c r="PI29" s="1"/>
      <c r="PJ29" s="1"/>
      <c r="PK29" s="1"/>
      <c r="PL29" s="1"/>
      <c r="PM29" s="1"/>
      <c r="PN29" s="1"/>
      <c r="PO29" s="1"/>
      <c r="PP29" s="1"/>
      <c r="PQ29" s="1"/>
      <c r="PR29" s="1"/>
      <c r="PS29" s="1"/>
      <c r="PT29" s="1"/>
      <c r="PU29" s="1"/>
      <c r="PV29" s="1"/>
      <c r="PW29" s="1"/>
      <c r="PX29" s="1"/>
      <c r="PY29" s="1"/>
      <c r="PZ29" s="1"/>
      <c r="QA29" s="1"/>
      <c r="QB29" s="1"/>
      <c r="QC29" s="1"/>
      <c r="QD29" s="1"/>
      <c r="QE29" s="1"/>
      <c r="QF29" s="1"/>
      <c r="QG29" s="1"/>
      <c r="QH29" s="1"/>
      <c r="QI29" s="1"/>
      <c r="QJ29" s="1"/>
      <c r="QK29" s="1"/>
      <c r="QL29" s="1"/>
      <c r="QM29" s="1"/>
      <c r="QN29" s="1"/>
      <c r="QO29" s="1"/>
      <c r="QP29" s="1"/>
      <c r="QQ29" s="1"/>
      <c r="QR29" s="1"/>
      <c r="QS29" s="1"/>
      <c r="QT29" s="1"/>
      <c r="QU29" s="1"/>
      <c r="QV29" s="1"/>
      <c r="QW29" s="1"/>
      <c r="QX29" s="1"/>
      <c r="QY29" s="1"/>
      <c r="QZ29" s="1"/>
      <c r="RA29" s="1"/>
      <c r="RB29" s="1"/>
      <c r="RC29" s="1"/>
      <c r="RD29" s="1"/>
      <c r="RE29" s="1"/>
      <c r="RF29" s="1"/>
      <c r="RG29" s="1"/>
      <c r="RH29" s="1"/>
      <c r="RI29" s="1"/>
      <c r="RJ29" s="1"/>
      <c r="RK29" s="1"/>
      <c r="RL29" s="1"/>
      <c r="RM29" s="1"/>
      <c r="RN29" s="1"/>
      <c r="RO29" s="1"/>
      <c r="RP29" s="1"/>
      <c r="RQ29" s="1"/>
      <c r="RR29" s="1"/>
      <c r="RS29" s="1"/>
      <c r="RT29" s="1"/>
      <c r="RU29" s="1"/>
      <c r="RV29" s="1"/>
      <c r="RW29" s="1"/>
      <c r="RX29" s="1"/>
      <c r="RY29" s="1"/>
      <c r="RZ29" s="1"/>
      <c r="SA29" s="1"/>
      <c r="SB29" s="1"/>
      <c r="SC29" s="1"/>
      <c r="SD29" s="1"/>
      <c r="SE29" s="1"/>
      <c r="SF29" s="1"/>
      <c r="SG29" s="1"/>
      <c r="SH29" s="1"/>
      <c r="SI29" s="1"/>
      <c r="SJ29" s="1"/>
      <c r="SK29" s="1"/>
      <c r="SL29" s="1"/>
      <c r="SM29" s="1"/>
      <c r="SN29" s="1"/>
      <c r="SO29" s="1"/>
      <c r="SP29" s="1"/>
      <c r="SQ29" s="1"/>
      <c r="SR29" s="1"/>
      <c r="SS29" s="1"/>
      <c r="ST29" s="1"/>
      <c r="SU29" s="1"/>
      <c r="SV29" s="1"/>
      <c r="SW29" s="1"/>
      <c r="SX29" s="1"/>
      <c r="SY29" s="1"/>
      <c r="SZ29" s="1"/>
      <c r="TA29" s="1"/>
      <c r="TB29" s="1"/>
      <c r="TC29" s="1"/>
      <c r="TD29" s="1"/>
      <c r="TE29" s="1"/>
      <c r="TF29" s="1"/>
      <c r="TG29" s="1"/>
      <c r="TH29" s="1"/>
      <c r="TI29" s="1"/>
      <c r="TJ29" s="1"/>
      <c r="TK29" s="1"/>
      <c r="TL29" s="1"/>
      <c r="TM29" s="1"/>
      <c r="TN29" s="1"/>
      <c r="TO29" s="1"/>
      <c r="TP29" s="1"/>
      <c r="TQ29" s="1"/>
      <c r="TR29" s="1"/>
      <c r="TS29" s="1"/>
      <c r="TT29" s="1"/>
      <c r="TU29" s="1"/>
      <c r="TV29" s="1"/>
      <c r="TW29" s="1"/>
      <c r="TX29" s="1"/>
      <c r="TY29" s="1"/>
      <c r="TZ29" s="1"/>
      <c r="UA29" s="1"/>
      <c r="UB29" s="1"/>
      <c r="UC29" s="1"/>
      <c r="UD29" s="1"/>
      <c r="UE29" s="1"/>
      <c r="UF29" s="1"/>
      <c r="UG29" s="1"/>
      <c r="UH29" s="1"/>
      <c r="UI29" s="1"/>
      <c r="UJ29" s="1"/>
      <c r="UK29" s="1"/>
      <c r="UL29" s="1"/>
      <c r="UM29" s="1"/>
      <c r="UN29" s="1"/>
      <c r="UO29" s="1"/>
      <c r="UP29" s="1"/>
      <c r="UQ29" s="1"/>
      <c r="UR29" s="1"/>
      <c r="US29" s="1"/>
      <c r="UT29" s="1"/>
      <c r="UU29" s="1"/>
      <c r="UV29" s="1"/>
      <c r="UW29" s="1"/>
      <c r="UX29" s="1"/>
      <c r="UY29" s="1"/>
      <c r="UZ29" s="1"/>
      <c r="VA29" s="1"/>
      <c r="VB29" s="1"/>
      <c r="VC29" s="1"/>
      <c r="VD29" s="1"/>
      <c r="VE29" s="1"/>
      <c r="VF29" s="1"/>
      <c r="VG29" s="1"/>
      <c r="VH29" s="1"/>
      <c r="VI29" s="1"/>
      <c r="VJ29" s="1"/>
      <c r="VK29" s="1"/>
      <c r="VL29" s="1"/>
      <c r="VM29" s="1"/>
      <c r="VN29" s="1"/>
      <c r="VO29" s="1"/>
      <c r="VP29" s="1"/>
      <c r="VQ29" s="1"/>
      <c r="VR29" s="1"/>
      <c r="VS29" s="1"/>
      <c r="VT29" s="1"/>
      <c r="VU29" s="1"/>
      <c r="VV29" s="1"/>
      <c r="VW29" s="1"/>
      <c r="VX29" s="1"/>
      <c r="VY29" s="1"/>
      <c r="VZ29" s="1"/>
      <c r="WA29" s="1"/>
      <c r="WB29" s="1"/>
      <c r="WC29" s="1"/>
      <c r="WD29" s="1"/>
      <c r="WE29" s="1"/>
      <c r="WF29" s="1"/>
      <c r="WG29" s="1"/>
      <c r="WH29" s="1"/>
      <c r="WI29" s="1"/>
      <c r="WJ29" s="1"/>
      <c r="WK29" s="1"/>
      <c r="WL29" s="1"/>
      <c r="WM29" s="1"/>
      <c r="WN29" s="1"/>
      <c r="WO29" s="1"/>
      <c r="WP29" s="1"/>
      <c r="WQ29" s="1"/>
      <c r="WR29" s="1"/>
      <c r="WS29" s="1"/>
      <c r="WT29" s="1"/>
      <c r="WU29" s="1"/>
      <c r="WV29" s="1"/>
      <c r="WW29" s="1"/>
      <c r="WX29" s="1"/>
      <c r="WY29" s="1"/>
      <c r="WZ29" s="1"/>
      <c r="XA29" s="1"/>
      <c r="XB29" s="1"/>
      <c r="XC29" s="1"/>
      <c r="XD29" s="1"/>
      <c r="XE29" s="1"/>
      <c r="XF29" s="1"/>
      <c r="XG29" s="1"/>
      <c r="XH29" s="1"/>
      <c r="XI29" s="1"/>
      <c r="XJ29" s="1"/>
      <c r="XK29" s="1"/>
      <c r="XL29" s="1"/>
      <c r="XM29" s="1"/>
      <c r="XN29" s="1"/>
      <c r="XO29" s="1"/>
      <c r="XP29" s="1"/>
      <c r="XQ29" s="1"/>
      <c r="XR29" s="1"/>
      <c r="XS29" s="1"/>
      <c r="XT29" s="1"/>
      <c r="XU29" s="1"/>
      <c r="XV29" s="1"/>
      <c r="XW29" s="1"/>
      <c r="XX29" s="1"/>
      <c r="XY29" s="1"/>
      <c r="XZ29" s="1"/>
      <c r="YA29" s="1"/>
      <c r="YB29" s="1"/>
      <c r="YC29" s="1"/>
      <c r="YD29" s="1"/>
      <c r="YE29" s="1"/>
      <c r="YF29" s="1"/>
      <c r="YG29" s="1"/>
      <c r="YH29" s="1"/>
      <c r="YI29" s="1"/>
      <c r="YJ29" s="1"/>
      <c r="YK29" s="1"/>
      <c r="YL29" s="1"/>
      <c r="YM29" s="1"/>
      <c r="YN29" s="1"/>
      <c r="YO29" s="1"/>
      <c r="YP29" s="1"/>
      <c r="YQ29" s="1"/>
      <c r="YR29" s="1"/>
      <c r="YS29" s="1"/>
      <c r="YT29" s="1"/>
      <c r="YU29" s="1"/>
      <c r="YV29" s="1"/>
      <c r="YW29" s="1"/>
      <c r="YX29" s="1"/>
      <c r="YY29" s="1"/>
      <c r="YZ29" s="1"/>
      <c r="ZA29" s="1"/>
      <c r="ZB29" s="1"/>
      <c r="ZC29" s="1"/>
      <c r="ZD29" s="1"/>
      <c r="ZE29" s="1"/>
      <c r="ZF29" s="1"/>
      <c r="ZG29" s="1"/>
      <c r="ZH29" s="1"/>
      <c r="ZI29" s="1"/>
      <c r="ZJ29" s="1"/>
      <c r="ZK29" s="1"/>
      <c r="ZL29" s="1"/>
      <c r="ZM29" s="1"/>
      <c r="ZN29" s="1"/>
      <c r="ZO29" s="1"/>
      <c r="ZP29" s="1"/>
      <c r="ZQ29" s="1"/>
      <c r="ZR29" s="1"/>
      <c r="ZS29" s="1"/>
      <c r="ZT29" s="1"/>
      <c r="ZU29" s="1"/>
      <c r="ZV29" s="1"/>
      <c r="ZW29" s="1"/>
      <c r="ZX29" s="3"/>
      <c r="ZY29" s="1"/>
      <c r="ZZ29" s="1"/>
      <c r="AAA29" s="1"/>
      <c r="AAB29" s="1"/>
      <c r="AAC29" s="1"/>
      <c r="AAD29" s="1"/>
      <c r="AAE29" s="1"/>
      <c r="AAF29" s="1"/>
      <c r="AAG29" s="1"/>
      <c r="AAH29" s="1"/>
      <c r="AAI29" s="1"/>
      <c r="AAJ29" s="1"/>
      <c r="AAK29" s="1"/>
      <c r="AAL29" s="1"/>
      <c r="AAM29" s="1"/>
      <c r="AAN29" s="1"/>
      <c r="AAO29" s="1"/>
      <c r="AAP29" s="1"/>
      <c r="AAQ29" s="1"/>
      <c r="AAR29" s="1"/>
      <c r="AAS29" s="1"/>
      <c r="AAT29" s="1"/>
      <c r="AAU29" s="1"/>
      <c r="AAV29" s="1"/>
      <c r="AAW29" s="1"/>
      <c r="AAX29" s="1"/>
      <c r="AAY29" s="1"/>
      <c r="AAZ29" s="1"/>
      <c r="ABA29" s="1"/>
      <c r="ABB29" s="1"/>
      <c r="ABC29" s="1"/>
      <c r="ABD29" s="1"/>
      <c r="ABE29" s="1"/>
      <c r="ABF29" s="1"/>
      <c r="ABG29" s="1"/>
      <c r="ABH29" s="1"/>
      <c r="ABI29" s="1"/>
      <c r="ABJ29" s="1"/>
      <c r="ABK29" s="1"/>
      <c r="ABL29" s="1"/>
      <c r="ABM29" s="1"/>
      <c r="ABN29" s="1"/>
      <c r="ABO29" s="1"/>
      <c r="ABP29" s="1"/>
      <c r="ABQ29" s="1"/>
      <c r="ABR29" s="1"/>
      <c r="ABS29" s="1"/>
      <c r="ABT29" s="1"/>
      <c r="ABU29" s="1"/>
      <c r="ABV29" s="1"/>
      <c r="ABW29" s="1"/>
      <c r="ABX29" s="1"/>
      <c r="ABY29" s="1"/>
      <c r="ABZ29" s="1"/>
      <c r="ACA29" s="1"/>
      <c r="ACB29" s="1"/>
      <c r="ACC29" s="1"/>
      <c r="ACD29" s="1"/>
      <c r="ACE29" s="1"/>
      <c r="ACF29" s="1"/>
      <c r="ACG29" s="1"/>
      <c r="ACH29" s="1"/>
      <c r="ACI29" s="1"/>
      <c r="ACJ29" s="1"/>
      <c r="ACK29" s="1"/>
      <c r="ACL29" s="1"/>
      <c r="ACM29" s="1"/>
      <c r="ACN29" s="1"/>
      <c r="ACO29" s="1"/>
      <c r="ACP29" s="1"/>
      <c r="ACQ29" s="1"/>
      <c r="ACR29" s="1"/>
      <c r="ACS29" s="1"/>
      <c r="ACT29" s="1"/>
      <c r="ACU29" s="1"/>
      <c r="ACV29" s="1"/>
      <c r="ACW29" s="1"/>
      <c r="ACX29" s="1"/>
      <c r="ACY29" s="1"/>
      <c r="ACZ29" s="1"/>
      <c r="ADA29" s="1"/>
      <c r="ADB29" s="1"/>
      <c r="ADC29" s="1"/>
      <c r="ADD29" s="1"/>
      <c r="ADE29" s="1"/>
      <c r="ADF29" s="1"/>
      <c r="ADG29" s="1"/>
      <c r="ADH29" s="1"/>
      <c r="ADI29" s="1"/>
      <c r="ADJ29" s="1"/>
      <c r="ADK29" s="1"/>
      <c r="ADL29" s="1"/>
      <c r="ADM29" s="1"/>
      <c r="ADN29" s="1"/>
      <c r="ADO29" s="1"/>
      <c r="ADP29" s="1"/>
      <c r="ADQ29" s="1"/>
      <c r="ADR29" s="1"/>
      <c r="ADS29" s="1"/>
      <c r="ADT29" s="1"/>
      <c r="ADU29" s="1"/>
      <c r="ADV29" s="1"/>
      <c r="ADW29" s="1"/>
      <c r="ADX29" s="1"/>
      <c r="ADY29" s="1"/>
      <c r="ADZ29" s="1"/>
      <c r="AEA29" s="1"/>
      <c r="AEB29" s="1"/>
      <c r="AEC29" s="1"/>
      <c r="AED29" s="1"/>
      <c r="AEE29" s="1"/>
      <c r="AEF29" s="1"/>
      <c r="AEG29" s="1"/>
      <c r="AEH29" s="1"/>
      <c r="AEI29" s="1"/>
      <c r="AEJ29" s="1"/>
      <c r="AEK29" s="1"/>
      <c r="AEL29" s="1"/>
      <c r="AEM29" s="1"/>
      <c r="AEN29" s="1"/>
      <c r="AEO29" s="1"/>
      <c r="AEP29" s="1"/>
      <c r="AEQ29" s="1"/>
      <c r="AER29" s="1"/>
      <c r="AES29" s="1"/>
      <c r="AET29" s="1"/>
      <c r="AEU29" s="1"/>
      <c r="AEV29" s="1"/>
      <c r="AEW29" s="1"/>
      <c r="AEX29" s="1"/>
      <c r="AEY29" s="1"/>
      <c r="AEZ29" s="1"/>
      <c r="AFA29" s="1"/>
      <c r="AFB29" s="1"/>
      <c r="AFC29" s="1"/>
      <c r="AFD29" s="1"/>
      <c r="AFE29" s="1"/>
      <c r="AFF29" s="1"/>
      <c r="AFG29" s="1"/>
      <c r="AFH29" s="1"/>
      <c r="AFI29" s="1"/>
      <c r="AFJ29" s="1"/>
      <c r="AFK29" s="1"/>
      <c r="AFL29" s="1"/>
      <c r="AFM29" s="1"/>
      <c r="AFN29" s="1"/>
      <c r="AFO29" s="1"/>
      <c r="AFP29" s="1"/>
      <c r="AFQ29" s="1"/>
      <c r="AFR29" s="1"/>
      <c r="AFS29" s="1"/>
      <c r="AFT29" s="1"/>
      <c r="AFU29" s="1"/>
      <c r="AFV29" s="1"/>
      <c r="AFW29" s="1"/>
      <c r="AFX29" s="1"/>
      <c r="AFY29" s="1"/>
      <c r="AFZ29" s="1"/>
      <c r="AGA29" s="1"/>
      <c r="AGB29" s="1"/>
      <c r="AGC29" s="1"/>
      <c r="AGD29" s="1"/>
      <c r="AGE29" s="1"/>
      <c r="AGF29" s="1"/>
      <c r="AGG29" s="1"/>
      <c r="AGH29" s="1"/>
      <c r="AGI29" s="1"/>
      <c r="AGJ29" s="1"/>
      <c r="AGK29" s="1"/>
      <c r="AGL29" s="1"/>
      <c r="AGM29" s="1"/>
      <c r="AGN29" s="1"/>
      <c r="AGO29" s="1"/>
      <c r="AGP29" s="1"/>
      <c r="AGQ29" s="1"/>
      <c r="AGR29" s="1"/>
      <c r="AGS29" s="1"/>
      <c r="AGT29" s="1"/>
      <c r="AGU29" s="1"/>
      <c r="AGV29" s="1"/>
      <c r="AGW29" s="1"/>
      <c r="AGX29" s="1"/>
      <c r="AGY29" s="1"/>
      <c r="AGZ29" s="1"/>
      <c r="AHA29" s="1"/>
      <c r="AHB29" s="1"/>
      <c r="AHC29" s="1"/>
      <c r="AHD29" s="1"/>
      <c r="AHE29" s="1"/>
      <c r="AHF29" s="1"/>
      <c r="AHG29" s="1"/>
      <c r="AHH29" s="1"/>
      <c r="AHI29" s="1"/>
      <c r="AHJ29" s="1"/>
      <c r="AHK29" s="1"/>
      <c r="AHL29" s="1"/>
      <c r="AHM29" s="1"/>
      <c r="AHN29" s="1"/>
      <c r="AHO29" s="1"/>
      <c r="AHP29" s="1"/>
      <c r="AHQ29" s="1"/>
      <c r="AHR29" s="1"/>
      <c r="AHS29" s="1"/>
      <c r="AHT29" s="1"/>
      <c r="AHU29" s="1"/>
      <c r="AHV29" s="1"/>
      <c r="AHW29" s="1"/>
      <c r="AHX29" s="1"/>
      <c r="AHY29" s="1"/>
      <c r="AHZ29" s="1"/>
      <c r="AIA29" s="1"/>
      <c r="AIB29" s="1"/>
      <c r="AIC29" s="1"/>
      <c r="AID29" s="1"/>
      <c r="AIE29" s="1"/>
      <c r="AIF29" s="1"/>
      <c r="AIG29" s="1"/>
      <c r="AIH29" s="1"/>
      <c r="AII29" s="1"/>
      <c r="AIJ29" s="1"/>
      <c r="AIK29" s="1"/>
      <c r="AIL29" s="1"/>
      <c r="AIM29" s="1"/>
      <c r="AIN29" s="1"/>
      <c r="AIO29" s="1"/>
      <c r="AIP29" s="1"/>
      <c r="AIQ29" s="1"/>
      <c r="AIR29" s="1"/>
      <c r="AIS29" s="1"/>
      <c r="AIT29" s="1"/>
      <c r="AIU29" s="1"/>
      <c r="AIV29" s="1"/>
      <c r="AIW29" s="1"/>
      <c r="AIX29" s="1"/>
      <c r="AIY29" s="1"/>
      <c r="AIZ29" s="1"/>
      <c r="AJA29" s="1"/>
      <c r="AJB29" s="1"/>
      <c r="AJC29" s="1"/>
      <c r="AJD29" s="1"/>
      <c r="AJE29" s="1"/>
      <c r="AJF29" s="1"/>
      <c r="AJG29" s="1"/>
      <c r="AJH29" s="1"/>
      <c r="AJI29" s="1"/>
      <c r="AJJ29" s="1"/>
      <c r="AJK29" s="1"/>
      <c r="AJL29" s="1"/>
      <c r="AJM29" s="1"/>
      <c r="AJN29" s="1"/>
      <c r="AJO29" s="1"/>
      <c r="AJP29" s="1"/>
      <c r="AJQ29" s="1"/>
      <c r="AJR29" s="1"/>
      <c r="AJS29" s="1"/>
      <c r="AJT29" s="1"/>
      <c r="AJU29" s="1"/>
      <c r="AJV29" s="1"/>
      <c r="AJW29" s="1"/>
      <c r="AJX29" s="1"/>
      <c r="AJY29" s="1"/>
      <c r="AJZ29" s="1"/>
      <c r="AKA29" s="1"/>
      <c r="AKB29" s="1"/>
      <c r="AKC29" s="1"/>
      <c r="AKD29" s="1"/>
      <c r="AKE29" s="1"/>
      <c r="AKF29" s="1"/>
      <c r="AKG29" s="1"/>
      <c r="AKH29" s="1"/>
      <c r="AKI29" s="1"/>
      <c r="AKJ29" s="1"/>
      <c r="AKK29" s="1"/>
      <c r="AKL29" s="1"/>
      <c r="AKM29" s="1"/>
      <c r="AKN29" s="1"/>
      <c r="AKO29" s="1"/>
      <c r="AKP29" s="1"/>
      <c r="AKQ29" s="1"/>
      <c r="AKR29" s="1"/>
      <c r="AKS29" s="1"/>
      <c r="AKT29" s="1"/>
      <c r="AKU29" s="1"/>
      <c r="AKV29" s="1"/>
      <c r="AKW29" s="1"/>
      <c r="AKX29" s="1"/>
      <c r="AKY29" s="1"/>
      <c r="AKZ29" s="1"/>
      <c r="ALA29" s="1"/>
      <c r="ALB29" s="1"/>
      <c r="ALC29" s="1"/>
      <c r="ALD29" s="1"/>
      <c r="ALE29" s="1"/>
      <c r="ALF29" s="1"/>
      <c r="ALG29" s="1"/>
      <c r="ALH29" s="1"/>
      <c r="ALI29" s="1"/>
      <c r="ALJ29" s="1"/>
      <c r="ALK29" s="1"/>
      <c r="ALL29" s="1"/>
      <c r="ALM29" s="1"/>
      <c r="ALN29" s="1"/>
      <c r="ALO29" s="1"/>
      <c r="ALP29" s="1"/>
      <c r="ALQ29" s="1"/>
      <c r="ALR29" s="1"/>
      <c r="ALS29" s="1"/>
      <c r="ALT29" s="1"/>
      <c r="ALU29" s="1"/>
      <c r="ALV29" s="1"/>
      <c r="ALW29" s="1"/>
      <c r="ALX29" s="1"/>
      <c r="ALY29" s="1"/>
      <c r="ALZ29" s="1"/>
      <c r="AMA29" s="1"/>
      <c r="AMB29" s="1"/>
      <c r="AMC29" s="1"/>
      <c r="AMD29" s="1"/>
      <c r="AME29" s="1"/>
      <c r="AMF29" s="1"/>
      <c r="AMG29" s="1"/>
      <c r="AMH29" s="1"/>
      <c r="AMI29" s="1"/>
      <c r="AMJ29" s="1"/>
      <c r="AMK29" s="1"/>
      <c r="AML29" s="1"/>
      <c r="AMM29" s="1"/>
      <c r="AMN29" s="1"/>
      <c r="AMO29" s="1"/>
      <c r="AMP29" s="1"/>
      <c r="AMQ29" s="1"/>
      <c r="AMR29" s="1"/>
      <c r="AMS29" s="1"/>
      <c r="AMT29" s="1"/>
      <c r="AMU29" s="1"/>
      <c r="AMV29" s="1"/>
      <c r="AMW29" s="1"/>
      <c r="AMX29" s="1"/>
      <c r="AMY29" s="1"/>
      <c r="AMZ29" s="1"/>
      <c r="ANA29" s="1"/>
      <c r="ANB29" s="1"/>
      <c r="ANC29" s="1"/>
      <c r="AND29" s="1"/>
      <c r="ANE29" s="1"/>
      <c r="ANF29" s="1"/>
      <c r="ANG29" s="1"/>
      <c r="ANH29" s="1"/>
      <c r="ANI29" s="1"/>
      <c r="ANJ29" s="1"/>
      <c r="ANK29" s="1"/>
      <c r="ANL29" s="1"/>
      <c r="ANM29" s="1"/>
      <c r="ANN29" s="1"/>
      <c r="ANO29" s="1"/>
      <c r="ANP29" s="1"/>
      <c r="ANQ29" s="1"/>
      <c r="ANR29" s="1"/>
      <c r="ANS29" s="1"/>
      <c r="ANT29" s="1"/>
      <c r="ANU29" s="1"/>
      <c r="ANV29" s="1"/>
      <c r="ANW29" s="1"/>
      <c r="ANX29" s="1"/>
      <c r="ANY29" s="1"/>
      <c r="ANZ29" s="1"/>
      <c r="AOA29" s="1"/>
      <c r="AOB29" s="1"/>
      <c r="AOC29" s="1"/>
      <c r="AOD29" s="1"/>
      <c r="AOE29" s="1"/>
      <c r="AOF29" s="1"/>
      <c r="AOG29" s="1"/>
      <c r="AOH29" s="1"/>
      <c r="AOI29" s="1"/>
      <c r="AOJ29" s="1"/>
      <c r="AOK29" s="1"/>
      <c r="AOL29" s="1"/>
      <c r="AOM29" s="1"/>
      <c r="AON29" s="1"/>
      <c r="AOO29" s="1"/>
      <c r="AOP29" s="1"/>
      <c r="AOQ29" s="1"/>
      <c r="AOR29" s="1"/>
      <c r="AOS29" s="1"/>
      <c r="AOT29" s="1"/>
      <c r="AOU29" s="1"/>
      <c r="AOV29" s="1"/>
      <c r="AOW29" s="1"/>
      <c r="AOX29" s="1"/>
      <c r="AOY29" s="1"/>
      <c r="AOZ29" s="1"/>
      <c r="APA29" s="1"/>
      <c r="APB29" s="1"/>
      <c r="APC29" s="1"/>
      <c r="APD29" s="1"/>
      <c r="APE29" s="1"/>
      <c r="APF29" s="1"/>
      <c r="APG29" s="1"/>
      <c r="APH29" s="1"/>
      <c r="API29" s="1"/>
      <c r="APJ29" s="1"/>
      <c r="APK29" s="1"/>
      <c r="APL29" s="1"/>
      <c r="APM29" s="1"/>
      <c r="APN29" s="1"/>
      <c r="APO29" s="1"/>
      <c r="APP29" s="1"/>
      <c r="APQ29" s="1"/>
      <c r="APR29" s="1"/>
      <c r="APS29" s="1"/>
      <c r="APT29" s="1"/>
      <c r="APU29" s="1"/>
      <c r="APV29" s="1"/>
      <c r="APW29" s="1"/>
      <c r="APX29" s="1"/>
      <c r="APY29" s="1"/>
      <c r="APZ29" s="1"/>
      <c r="AQA29" s="1"/>
      <c r="AQB29" s="1"/>
      <c r="AQC29" s="1"/>
      <c r="AQD29" s="1"/>
      <c r="AQE29" s="1"/>
      <c r="AQF29" s="1"/>
      <c r="AQG29" s="1"/>
      <c r="AQH29" s="1"/>
      <c r="AQI29" s="1"/>
      <c r="AQJ29" s="1"/>
      <c r="AQK29" s="1"/>
      <c r="AQL29" s="1"/>
      <c r="AQM29" s="1"/>
      <c r="AQN29" s="1"/>
      <c r="AQO29" s="1"/>
      <c r="AQP29" s="1"/>
      <c r="AQQ29" s="1"/>
      <c r="AQR29" s="1"/>
      <c r="AQS29" s="1"/>
      <c r="AQT29" s="1"/>
      <c r="AQU29" s="1"/>
      <c r="AQV29" s="1"/>
      <c r="AQW29" s="1"/>
      <c r="AQX29" s="1"/>
      <c r="AQY29" s="1"/>
      <c r="AQZ29" s="1"/>
      <c r="ARA29" s="1"/>
      <c r="ARB29" s="1"/>
      <c r="ARC29" s="1"/>
      <c r="ARD29" s="1"/>
      <c r="ARE29" s="1"/>
      <c r="ARF29" s="1"/>
      <c r="ARG29" s="1"/>
      <c r="ARH29" s="1"/>
      <c r="ARI29" s="1"/>
      <c r="ARJ29" s="1"/>
      <c r="ARK29" s="1"/>
      <c r="ARL29" s="1"/>
      <c r="ARM29" s="1"/>
      <c r="ARN29" s="1"/>
      <c r="ARO29" s="1"/>
      <c r="ARP29" s="1"/>
      <c r="ARQ29" s="1"/>
      <c r="ARR29" s="1"/>
      <c r="ARS29" s="1"/>
      <c r="ART29" s="1"/>
      <c r="ARU29" s="1"/>
      <c r="ARV29" s="1"/>
      <c r="ARW29" s="1"/>
      <c r="ARX29" s="1"/>
      <c r="ARY29" s="1"/>
      <c r="ARZ29" s="1"/>
      <c r="ASA29" s="1"/>
      <c r="ASB29" s="1"/>
      <c r="ASC29" s="1"/>
      <c r="ASD29" s="1"/>
      <c r="ASE29" s="1"/>
      <c r="ASF29" s="1"/>
      <c r="ASG29" s="1"/>
      <c r="ASH29" s="1"/>
      <c r="ASI29" s="1"/>
      <c r="ASJ29" s="1"/>
      <c r="ASK29" s="1"/>
      <c r="ASL29" s="1"/>
      <c r="ASM29" s="1"/>
      <c r="ASN29" s="1"/>
      <c r="ASO29" s="1"/>
      <c r="ASP29" s="1"/>
      <c r="ASQ29" s="1"/>
      <c r="ASR29" s="1"/>
      <c r="ASS29" s="1"/>
      <c r="AST29" s="1">
        <v>111886662</v>
      </c>
      <c r="ASU29" s="1" t="s">
        <v>2141</v>
      </c>
      <c r="ASV29" s="1"/>
      <c r="ASW29" s="1">
        <v>44</v>
      </c>
    </row>
    <row r="30" spans="1:1193" x14ac:dyDescent="0.35">
      <c r="A30" s="1" t="s">
        <v>2142</v>
      </c>
      <c r="B30" s="1" t="s">
        <v>2143</v>
      </c>
      <c r="C30" s="1" t="s">
        <v>2144</v>
      </c>
      <c r="D30" s="1" t="s">
        <v>1947</v>
      </c>
      <c r="E30" s="1" t="s">
        <v>1908</v>
      </c>
      <c r="F30" s="1" t="s">
        <v>1947</v>
      </c>
      <c r="G30" s="1"/>
      <c r="H30" s="1" t="s">
        <v>1193</v>
      </c>
      <c r="I30" s="1" t="s">
        <v>1900</v>
      </c>
      <c r="J30" s="1" t="s">
        <v>1900</v>
      </c>
      <c r="K30" s="1"/>
      <c r="L30" s="1" t="s">
        <v>1909</v>
      </c>
      <c r="M30" s="1" t="s">
        <v>1196</v>
      </c>
      <c r="N30" s="2">
        <v>1</v>
      </c>
      <c r="O30" s="2">
        <v>0</v>
      </c>
      <c r="P30" s="2">
        <v>0</v>
      </c>
      <c r="Q30" s="2">
        <v>0</v>
      </c>
      <c r="R30" s="2">
        <v>0</v>
      </c>
      <c r="S30" s="1"/>
      <c r="T30" s="1"/>
      <c r="U30" s="6" t="s">
        <v>1972</v>
      </c>
      <c r="V30" s="1"/>
      <c r="W30" s="6" t="s">
        <v>1372</v>
      </c>
      <c r="X30" s="1" t="s">
        <v>1568</v>
      </c>
      <c r="Y30" s="2">
        <v>0</v>
      </c>
      <c r="Z30" s="2">
        <v>0</v>
      </c>
      <c r="AA30" s="2">
        <v>0</v>
      </c>
      <c r="AB30" s="2">
        <v>0</v>
      </c>
      <c r="AC30" s="2">
        <v>0</v>
      </c>
      <c r="AD30" s="2">
        <v>0</v>
      </c>
      <c r="AE30" s="2">
        <v>1</v>
      </c>
      <c r="AF30" s="2">
        <v>0</v>
      </c>
      <c r="AG30" s="2">
        <v>0</v>
      </c>
      <c r="AH30" s="1"/>
      <c r="AI30" s="1" t="s">
        <v>1448</v>
      </c>
      <c r="AJ30" s="4">
        <v>40</v>
      </c>
      <c r="AK30" s="1" t="s">
        <v>1200</v>
      </c>
      <c r="AL30" s="1" t="s">
        <v>1201</v>
      </c>
      <c r="AM30" s="1"/>
      <c r="AN30" s="1" t="s">
        <v>1200</v>
      </c>
      <c r="AO30" s="1" t="s">
        <v>1202</v>
      </c>
      <c r="AP30" s="1" t="s">
        <v>1917</v>
      </c>
      <c r="AQ30" s="2">
        <v>0</v>
      </c>
      <c r="AR30" s="2">
        <v>0</v>
      </c>
      <c r="AS30" s="2">
        <v>0</v>
      </c>
      <c r="AT30" s="2">
        <v>1</v>
      </c>
      <c r="AU30" s="2">
        <v>0</v>
      </c>
      <c r="AV30" s="2">
        <v>0</v>
      </c>
      <c r="AW30" s="2">
        <v>0</v>
      </c>
      <c r="AX30" s="2">
        <v>0</v>
      </c>
      <c r="AY30" s="1"/>
      <c r="AZ30" s="1"/>
      <c r="BA30" s="1"/>
      <c r="BB30" s="1"/>
      <c r="BC30" s="1"/>
      <c r="BD30" s="1"/>
      <c r="BE30" s="1"/>
      <c r="BF30" s="1"/>
      <c r="BG30" s="1"/>
      <c r="BH30" s="1"/>
      <c r="BI30" s="1" t="s">
        <v>1204</v>
      </c>
      <c r="BJ30" s="2">
        <v>0</v>
      </c>
      <c r="BK30" s="2">
        <v>0</v>
      </c>
      <c r="BL30" s="2">
        <v>1</v>
      </c>
      <c r="BM30" s="2">
        <v>0</v>
      </c>
      <c r="BN30" s="2">
        <v>0</v>
      </c>
      <c r="BO30" s="2">
        <v>0</v>
      </c>
      <c r="BP30" s="2">
        <v>0</v>
      </c>
      <c r="BQ30" s="2">
        <v>0</v>
      </c>
      <c r="BR30" s="2">
        <v>0</v>
      </c>
      <c r="BS30" s="1"/>
      <c r="BT30" s="1" t="s">
        <v>1199</v>
      </c>
      <c r="BU30" s="1"/>
      <c r="BV30" s="1"/>
      <c r="BW30" s="4"/>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t="s">
        <v>1263</v>
      </c>
      <c r="DL30" s="2">
        <v>0</v>
      </c>
      <c r="DM30" s="2">
        <v>1</v>
      </c>
      <c r="DN30" s="2">
        <v>0</v>
      </c>
      <c r="DO30" s="2">
        <v>0</v>
      </c>
      <c r="DP30" s="2">
        <v>0</v>
      </c>
      <c r="DQ30" s="1"/>
      <c r="DR30" s="1" t="s">
        <v>1974</v>
      </c>
      <c r="DS30" s="2">
        <v>1</v>
      </c>
      <c r="DT30" s="2">
        <v>0</v>
      </c>
      <c r="DU30" s="2">
        <v>0</v>
      </c>
      <c r="DV30" s="2">
        <v>0</v>
      </c>
      <c r="DW30" s="2">
        <v>0</v>
      </c>
      <c r="DX30" s="2">
        <v>0</v>
      </c>
      <c r="DY30" s="2">
        <v>0</v>
      </c>
      <c r="DZ30" s="2">
        <v>0</v>
      </c>
      <c r="EA30" s="2">
        <v>0</v>
      </c>
      <c r="EB30" s="2">
        <v>0</v>
      </c>
      <c r="EC30" s="2">
        <v>0</v>
      </c>
      <c r="ED30" s="2">
        <v>0</v>
      </c>
      <c r="EE30" s="1"/>
      <c r="EF30" s="1" t="s">
        <v>1492</v>
      </c>
      <c r="EG30" s="2">
        <v>0</v>
      </c>
      <c r="EH30" s="2">
        <v>0</v>
      </c>
      <c r="EI30" s="2">
        <v>0</v>
      </c>
      <c r="EJ30" s="2">
        <v>0</v>
      </c>
      <c r="EK30" s="2">
        <v>0</v>
      </c>
      <c r="EL30" s="2">
        <v>0</v>
      </c>
      <c r="EM30" s="2">
        <v>0</v>
      </c>
      <c r="EN30" s="2">
        <v>1</v>
      </c>
      <c r="EO30" s="2">
        <v>0</v>
      </c>
      <c r="EP30" s="2">
        <v>0</v>
      </c>
      <c r="EQ30" s="2">
        <v>0</v>
      </c>
      <c r="ER30" s="2">
        <v>0</v>
      </c>
      <c r="ES30" s="1"/>
      <c r="ET30" s="1" t="s">
        <v>1199</v>
      </c>
      <c r="EU30" s="1"/>
      <c r="EV30" s="1"/>
      <c r="EW30" s="1"/>
      <c r="EX30" s="1"/>
      <c r="EY30" s="1"/>
      <c r="EZ30" s="1"/>
      <c r="FA30" s="1"/>
      <c r="FB30" s="1"/>
      <c r="FC30" s="1"/>
      <c r="FD30" s="1"/>
      <c r="FE30" s="1"/>
      <c r="FF30" s="1"/>
      <c r="FG30" s="1"/>
      <c r="FH30" s="1"/>
      <c r="FI30" s="1"/>
      <c r="FJ30" s="1"/>
      <c r="FK30" s="1"/>
      <c r="FL30" s="1"/>
      <c r="FM30" s="1"/>
      <c r="FN30" s="1"/>
      <c r="FO30" s="1"/>
      <c r="FP30" s="1"/>
      <c r="FQ30" s="1"/>
      <c r="FR30" s="1"/>
      <c r="FS30" s="1"/>
      <c r="FT30" s="1"/>
      <c r="FU30" s="1"/>
      <c r="FV30" s="1"/>
      <c r="FW30" s="1"/>
      <c r="FX30" s="1"/>
      <c r="FY30" s="1"/>
      <c r="FZ30" s="1"/>
      <c r="GA30" s="1" t="s">
        <v>2145</v>
      </c>
      <c r="GB30" s="2">
        <v>0</v>
      </c>
      <c r="GC30" s="2">
        <v>0</v>
      </c>
      <c r="GD30" s="2">
        <v>0</v>
      </c>
      <c r="GE30" s="2">
        <v>0</v>
      </c>
      <c r="GF30" s="2">
        <v>0</v>
      </c>
      <c r="GG30" s="2">
        <v>0</v>
      </c>
      <c r="GH30" s="2">
        <v>0</v>
      </c>
      <c r="GI30" s="2">
        <v>1</v>
      </c>
      <c r="GJ30" s="2">
        <v>0</v>
      </c>
      <c r="GK30" s="2">
        <v>0</v>
      </c>
      <c r="GL30" s="2">
        <v>0</v>
      </c>
      <c r="GM30" s="2">
        <v>0</v>
      </c>
      <c r="GN30" s="2">
        <v>0</v>
      </c>
      <c r="GO30" s="1"/>
      <c r="GP30" s="1"/>
      <c r="GQ30" s="1"/>
      <c r="GR30" s="1"/>
      <c r="GS30" s="1"/>
      <c r="GT30" s="1"/>
      <c r="GU30" s="1"/>
      <c r="GV30" s="1"/>
      <c r="GW30" s="1"/>
      <c r="GX30" s="1"/>
      <c r="GY30" s="1"/>
      <c r="GZ30" s="1"/>
      <c r="HA30" s="1"/>
      <c r="HB30" s="1"/>
      <c r="HC30" s="1"/>
      <c r="HD30" s="1"/>
      <c r="HE30" s="1"/>
      <c r="HF30" s="1"/>
      <c r="HG30" s="1"/>
      <c r="HH30" s="1"/>
      <c r="HI30" s="1"/>
      <c r="HJ30" s="1"/>
      <c r="HK30" s="1"/>
      <c r="HL30" s="1"/>
      <c r="HM30" s="1"/>
      <c r="HN30" s="1"/>
      <c r="HO30" s="1"/>
      <c r="HP30" s="1"/>
      <c r="HQ30" s="1"/>
      <c r="HR30" s="1"/>
      <c r="HS30" s="1"/>
      <c r="HT30" s="1"/>
      <c r="HU30" s="1"/>
      <c r="HV30" s="1"/>
      <c r="HW30" s="1"/>
      <c r="HX30" s="1"/>
      <c r="HY30" s="1"/>
      <c r="HZ30" s="1"/>
      <c r="IA30" s="1"/>
      <c r="IB30" s="1"/>
      <c r="IC30" s="1"/>
      <c r="ID30" s="1"/>
      <c r="IE30" s="1"/>
      <c r="IF30" s="1"/>
      <c r="IG30" s="1"/>
      <c r="IH30" s="1"/>
      <c r="II30" s="1"/>
      <c r="IJ30" s="1"/>
      <c r="IK30" s="1"/>
      <c r="IL30" s="1"/>
      <c r="IM30" s="1"/>
      <c r="IN30" s="1"/>
      <c r="IO30" s="1"/>
      <c r="IP30" s="1"/>
      <c r="IQ30" s="1"/>
      <c r="IR30" s="1"/>
      <c r="IS30" s="1"/>
      <c r="IT30" s="1"/>
      <c r="IU30" s="1"/>
      <c r="IV30" s="1"/>
      <c r="IW30" s="1"/>
      <c r="IX30" s="1"/>
      <c r="IY30" s="1"/>
      <c r="IZ30" s="1"/>
      <c r="JA30" s="1"/>
      <c r="JB30" s="1"/>
      <c r="JC30" s="1"/>
      <c r="JD30" s="1"/>
      <c r="JE30" s="1"/>
      <c r="JF30" s="1"/>
      <c r="JG30" s="1"/>
      <c r="JH30" s="1"/>
      <c r="JI30" s="1"/>
      <c r="JJ30" s="1"/>
      <c r="JK30" s="1"/>
      <c r="JL30" s="1"/>
      <c r="JM30" s="1"/>
      <c r="JN30" s="1"/>
      <c r="JO30" s="1"/>
      <c r="JP30" s="1"/>
      <c r="JQ30" s="1"/>
      <c r="JR30" s="1"/>
      <c r="JS30" s="1"/>
      <c r="JT30" s="1"/>
      <c r="JU30" s="1"/>
      <c r="JV30" s="1"/>
      <c r="JW30" s="1"/>
      <c r="JX30" s="1"/>
      <c r="JY30" s="1"/>
      <c r="JZ30" s="1"/>
      <c r="KA30" s="1"/>
      <c r="KB30" s="1"/>
      <c r="KC30" s="1"/>
      <c r="KD30" s="1"/>
      <c r="KE30" s="1"/>
      <c r="KF30" s="1"/>
      <c r="KG30" s="1"/>
      <c r="KH30" s="1"/>
      <c r="KI30" s="1"/>
      <c r="KJ30" s="1"/>
      <c r="KK30" s="1"/>
      <c r="KL30" s="1"/>
      <c r="KM30" s="1"/>
      <c r="KN30" s="1"/>
      <c r="KO30" s="1"/>
      <c r="KP30" s="1"/>
      <c r="KQ30" s="1"/>
      <c r="KR30" s="1"/>
      <c r="KS30" s="1"/>
      <c r="KT30" s="1"/>
      <c r="KU30" s="1"/>
      <c r="KV30" s="1"/>
      <c r="KW30" s="1"/>
      <c r="KX30" s="1"/>
      <c r="KY30" s="1"/>
      <c r="KZ30" s="1"/>
      <c r="LA30" s="1"/>
      <c r="LB30" s="1"/>
      <c r="LC30" s="1"/>
      <c r="LD30" s="1"/>
      <c r="LE30" s="1"/>
      <c r="LF30" s="1"/>
      <c r="LG30" s="1"/>
      <c r="LH30" s="1"/>
      <c r="LI30" s="1"/>
      <c r="LJ30" s="1"/>
      <c r="LK30" s="1"/>
      <c r="LL30" s="1"/>
      <c r="LM30" s="1"/>
      <c r="LN30" s="1"/>
      <c r="LO30" s="1"/>
      <c r="LP30" s="1"/>
      <c r="LQ30" s="1"/>
      <c r="LR30" s="1"/>
      <c r="LS30" s="1"/>
      <c r="LT30" s="1"/>
      <c r="LU30" s="1"/>
      <c r="LV30" s="1"/>
      <c r="LW30" s="1"/>
      <c r="LX30" s="1"/>
      <c r="LY30" s="1"/>
      <c r="LZ30" s="1"/>
      <c r="MA30" s="1"/>
      <c r="MB30" s="1"/>
      <c r="MC30" s="1"/>
      <c r="MD30" s="1"/>
      <c r="ME30" s="1"/>
      <c r="MF30" s="1"/>
      <c r="MG30" s="1"/>
      <c r="MH30" s="1"/>
      <c r="MI30" s="1"/>
      <c r="MJ30" s="1"/>
      <c r="MK30" s="1"/>
      <c r="ML30" s="1"/>
      <c r="MM30" s="1"/>
      <c r="MN30" s="1"/>
      <c r="MO30" s="1"/>
      <c r="MP30" s="1"/>
      <c r="MQ30" s="1"/>
      <c r="MR30" s="1"/>
      <c r="MS30" s="1"/>
      <c r="MT30" s="1"/>
      <c r="MU30" s="1"/>
      <c r="MV30" s="1"/>
      <c r="MW30" s="1"/>
      <c r="MX30" s="1"/>
      <c r="MY30" s="1"/>
      <c r="MZ30" s="1"/>
      <c r="NA30" s="1"/>
      <c r="NB30" s="1"/>
      <c r="NC30" s="1"/>
      <c r="ND30" s="1"/>
      <c r="NE30" s="1"/>
      <c r="NF30" s="1"/>
      <c r="NG30" s="1"/>
      <c r="NH30" s="1"/>
      <c r="NI30" s="1"/>
      <c r="NJ30" s="1"/>
      <c r="NK30" s="1"/>
      <c r="NL30" s="1"/>
      <c r="NM30" s="1"/>
      <c r="NN30" s="1"/>
      <c r="NO30" s="1"/>
      <c r="NP30" s="1"/>
      <c r="NQ30" s="1"/>
      <c r="NR30" s="1"/>
      <c r="NS30" s="1"/>
      <c r="NT30" s="1"/>
      <c r="NU30" s="1"/>
      <c r="NV30" s="1"/>
      <c r="NW30" s="1"/>
      <c r="NX30" s="1"/>
      <c r="NY30" s="1"/>
      <c r="NZ30" s="1"/>
      <c r="OA30" s="1"/>
      <c r="OB30" s="1"/>
      <c r="OC30" s="1"/>
      <c r="OD30" s="1"/>
      <c r="OE30" s="1"/>
      <c r="OF30" s="1"/>
      <c r="OG30" s="1"/>
      <c r="OH30" s="1"/>
      <c r="OI30" s="1"/>
      <c r="OJ30" s="1"/>
      <c r="OK30" s="1"/>
      <c r="OL30" s="1"/>
      <c r="OM30" s="1"/>
      <c r="ON30" s="1"/>
      <c r="OO30" s="1"/>
      <c r="OP30" s="1"/>
      <c r="OQ30" s="1"/>
      <c r="OR30" s="1"/>
      <c r="OS30" s="1"/>
      <c r="OT30" s="1"/>
      <c r="OU30" s="1"/>
      <c r="OV30" s="1"/>
      <c r="OW30" s="1"/>
      <c r="OX30" s="1"/>
      <c r="OY30" s="1"/>
      <c r="OZ30" s="1"/>
      <c r="PA30" s="1"/>
      <c r="PB30" s="1"/>
      <c r="PC30" s="1"/>
      <c r="PD30" s="1"/>
      <c r="PE30" s="1"/>
      <c r="PF30" s="1"/>
      <c r="PG30" s="1"/>
      <c r="PH30" s="1"/>
      <c r="PI30" s="1"/>
      <c r="PJ30" s="1"/>
      <c r="PK30" s="1"/>
      <c r="PL30" s="1"/>
      <c r="PM30" s="1"/>
      <c r="PN30" s="1"/>
      <c r="PO30" s="1"/>
      <c r="PP30" s="1"/>
      <c r="PQ30" s="1"/>
      <c r="PR30" s="1"/>
      <c r="PS30" s="1"/>
      <c r="PT30" s="1"/>
      <c r="PU30" s="1"/>
      <c r="PV30" s="1"/>
      <c r="PW30" s="1"/>
      <c r="PX30" s="1"/>
      <c r="PY30" s="1"/>
      <c r="PZ30" s="1"/>
      <c r="QA30" s="1"/>
      <c r="QB30" s="1"/>
      <c r="QC30" s="1"/>
      <c r="QD30" s="1"/>
      <c r="QE30" s="1"/>
      <c r="QF30" s="1"/>
      <c r="QG30" s="1"/>
      <c r="QH30" s="1"/>
      <c r="QI30" s="1"/>
      <c r="QJ30" s="1"/>
      <c r="QK30" s="1"/>
      <c r="QL30" s="1"/>
      <c r="QM30" s="1"/>
      <c r="QN30" s="1"/>
      <c r="QO30" s="1"/>
      <c r="QP30" s="1"/>
      <c r="QQ30" s="1"/>
      <c r="QR30" s="1"/>
      <c r="QS30" s="1"/>
      <c r="QT30" s="1"/>
      <c r="QU30" s="1"/>
      <c r="QV30" s="1"/>
      <c r="QW30" s="1"/>
      <c r="QX30" s="1"/>
      <c r="QY30" s="1"/>
      <c r="QZ30" s="1"/>
      <c r="RA30" s="1"/>
      <c r="RB30" s="1"/>
      <c r="RC30" s="1"/>
      <c r="RD30" s="1"/>
      <c r="RE30" s="1"/>
      <c r="RF30" s="1"/>
      <c r="RG30" s="1"/>
      <c r="RH30" s="1"/>
      <c r="RI30" s="1"/>
      <c r="RJ30" s="1"/>
      <c r="RK30" s="1"/>
      <c r="RL30" s="1"/>
      <c r="RM30" s="1"/>
      <c r="RN30" s="1"/>
      <c r="RO30" s="1"/>
      <c r="RP30" s="1"/>
      <c r="RQ30" s="1"/>
      <c r="RR30" s="1"/>
      <c r="RS30" s="1"/>
      <c r="RT30" s="1"/>
      <c r="RU30" s="1"/>
      <c r="RV30" s="1"/>
      <c r="RW30" s="1"/>
      <c r="RX30" s="1"/>
      <c r="RY30" s="1"/>
      <c r="RZ30" s="1"/>
      <c r="SA30" s="1"/>
      <c r="SB30" s="1"/>
      <c r="SC30" s="1"/>
      <c r="SD30" s="1"/>
      <c r="SE30" s="1"/>
      <c r="SF30" s="1"/>
      <c r="SG30" s="1"/>
      <c r="SH30" s="1"/>
      <c r="SI30" s="1"/>
      <c r="SJ30" s="1"/>
      <c r="SK30" s="1"/>
      <c r="SL30" s="1"/>
      <c r="SM30" s="1"/>
      <c r="SN30" s="1"/>
      <c r="SO30" s="1"/>
      <c r="SP30" s="1"/>
      <c r="SQ30" s="1"/>
      <c r="SR30" s="1"/>
      <c r="SS30" s="1"/>
      <c r="ST30" s="1"/>
      <c r="SU30" s="1"/>
      <c r="SV30" s="1"/>
      <c r="SW30" s="1"/>
      <c r="SX30" s="1"/>
      <c r="SY30" s="1"/>
      <c r="SZ30" s="1"/>
      <c r="TA30" s="1"/>
      <c r="TB30" s="1"/>
      <c r="TC30" s="1"/>
      <c r="TD30" s="1"/>
      <c r="TE30" s="1"/>
      <c r="TF30" s="1"/>
      <c r="TG30" s="1"/>
      <c r="TH30" s="1"/>
      <c r="TI30" s="1"/>
      <c r="TJ30" s="1"/>
      <c r="TK30" s="1"/>
      <c r="TL30" s="1"/>
      <c r="TM30" s="1"/>
      <c r="TN30" s="1"/>
      <c r="TO30" s="1"/>
      <c r="TP30" s="1"/>
      <c r="TQ30" s="1"/>
      <c r="TR30" s="1"/>
      <c r="TS30" s="1"/>
      <c r="TT30" s="1"/>
      <c r="TU30" s="1"/>
      <c r="TV30" s="1"/>
      <c r="TW30" s="1"/>
      <c r="TX30" s="1"/>
      <c r="TY30" s="1"/>
      <c r="TZ30" s="1"/>
      <c r="UA30" s="1"/>
      <c r="UB30" s="1"/>
      <c r="UC30" s="1"/>
      <c r="UD30" s="1"/>
      <c r="UE30" s="1"/>
      <c r="UF30" s="1"/>
      <c r="UG30" s="1"/>
      <c r="UH30" s="1"/>
      <c r="UI30" s="1"/>
      <c r="UJ30" s="1"/>
      <c r="UK30" s="1"/>
      <c r="UL30" s="1"/>
      <c r="UM30" s="1"/>
      <c r="UN30" s="1"/>
      <c r="UO30" s="1"/>
      <c r="UP30" s="1"/>
      <c r="UQ30" s="1"/>
      <c r="UR30" s="1"/>
      <c r="US30" s="1"/>
      <c r="UT30" s="1"/>
      <c r="UU30" s="1"/>
      <c r="UV30" s="1"/>
      <c r="UW30" s="1"/>
      <c r="UX30" s="1"/>
      <c r="UY30" s="1"/>
      <c r="UZ30" s="1"/>
      <c r="VA30" s="1"/>
      <c r="VB30" s="1"/>
      <c r="VC30" s="1"/>
      <c r="VD30" s="1"/>
      <c r="VE30" s="1"/>
      <c r="VF30" s="1"/>
      <c r="VG30" s="1"/>
      <c r="VH30" s="1"/>
      <c r="VI30" s="1"/>
      <c r="VJ30" s="1"/>
      <c r="VK30" s="1"/>
      <c r="VL30" s="1"/>
      <c r="VM30" s="1"/>
      <c r="VN30" s="1"/>
      <c r="VO30" s="1"/>
      <c r="VP30" s="1"/>
      <c r="VQ30" s="1"/>
      <c r="VR30" s="1"/>
      <c r="VS30" s="1"/>
      <c r="VT30" s="1"/>
      <c r="VU30" s="1"/>
      <c r="VV30" s="1"/>
      <c r="VW30" s="1"/>
      <c r="VX30" s="1"/>
      <c r="VY30" s="1"/>
      <c r="VZ30" s="1"/>
      <c r="WA30" s="1"/>
      <c r="WB30" s="1"/>
      <c r="WC30" s="1"/>
      <c r="WD30" s="1"/>
      <c r="WE30" s="1"/>
      <c r="WF30" s="1"/>
      <c r="WG30" s="1"/>
      <c r="WH30" s="1"/>
      <c r="WI30" s="1"/>
      <c r="WJ30" s="1"/>
      <c r="WK30" s="1"/>
      <c r="WL30" s="1"/>
      <c r="WM30" s="1"/>
      <c r="WN30" s="1"/>
      <c r="WO30" s="1"/>
      <c r="WP30" s="1"/>
      <c r="WQ30" s="1"/>
      <c r="WR30" s="1"/>
      <c r="WS30" s="1"/>
      <c r="WT30" s="1"/>
      <c r="WU30" s="1"/>
      <c r="WV30" s="1"/>
      <c r="WW30" s="1"/>
      <c r="WX30" s="1"/>
      <c r="WY30" s="1"/>
      <c r="WZ30" s="1"/>
      <c r="XA30" s="1"/>
      <c r="XB30" s="1"/>
      <c r="XC30" s="1"/>
      <c r="XD30" s="1"/>
      <c r="XE30" s="1"/>
      <c r="XF30" s="1"/>
      <c r="XG30" s="1"/>
      <c r="XH30" s="1"/>
      <c r="XI30" s="1"/>
      <c r="XJ30" s="1"/>
      <c r="XK30" s="1"/>
      <c r="XL30" s="1"/>
      <c r="XM30" s="1"/>
      <c r="XN30" s="1"/>
      <c r="XO30" s="1"/>
      <c r="XP30" s="1"/>
      <c r="XQ30" s="1"/>
      <c r="XR30" s="1"/>
      <c r="XS30" s="1"/>
      <c r="XT30" s="1"/>
      <c r="XU30" s="1"/>
      <c r="XV30" s="1"/>
      <c r="XW30" s="1"/>
      <c r="XX30" s="1"/>
      <c r="XY30" s="1"/>
      <c r="XZ30" s="1"/>
      <c r="YA30" s="1"/>
      <c r="YB30" s="1"/>
      <c r="YC30" s="1"/>
      <c r="YD30" s="1"/>
      <c r="YE30" s="1"/>
      <c r="YF30" s="1"/>
      <c r="YG30" s="1"/>
      <c r="YH30" s="1"/>
      <c r="YI30" s="1"/>
      <c r="YJ30" s="1"/>
      <c r="YK30" s="1"/>
      <c r="YL30" s="1"/>
      <c r="YM30" s="1"/>
      <c r="YN30" s="1"/>
      <c r="YO30" s="1"/>
      <c r="YP30" s="1"/>
      <c r="YQ30" s="1"/>
      <c r="YR30" s="1"/>
      <c r="YS30" s="1"/>
      <c r="YT30" s="1"/>
      <c r="YU30" s="1"/>
      <c r="YV30" s="1"/>
      <c r="YW30" s="1"/>
      <c r="YX30" s="1"/>
      <c r="YY30" s="1"/>
      <c r="YZ30" s="1"/>
      <c r="ZA30" s="1"/>
      <c r="ZB30" s="1"/>
      <c r="ZC30" s="1"/>
      <c r="ZD30" s="1"/>
      <c r="ZE30" s="1"/>
      <c r="ZF30" s="1"/>
      <c r="ZG30" s="1"/>
      <c r="ZH30" s="1"/>
      <c r="ZI30" s="1"/>
      <c r="ZJ30" s="1"/>
      <c r="ZK30" s="1"/>
      <c r="ZL30" s="1"/>
      <c r="ZM30" s="1"/>
      <c r="ZN30" s="1"/>
      <c r="ZO30" s="1"/>
      <c r="ZP30" s="1"/>
      <c r="ZQ30" s="1"/>
      <c r="ZR30" s="1"/>
      <c r="ZS30" s="1"/>
      <c r="ZT30" s="1"/>
      <c r="ZU30" s="1"/>
      <c r="ZV30" s="1"/>
      <c r="ZW30" s="1"/>
      <c r="ZX30" s="3"/>
      <c r="ZY30" s="1"/>
      <c r="ZZ30" s="1"/>
      <c r="AAA30" s="1"/>
      <c r="AAB30" s="1"/>
      <c r="AAC30" s="1"/>
      <c r="AAD30" s="1"/>
      <c r="AAE30" s="1"/>
      <c r="AAF30" s="1"/>
      <c r="AAG30" s="1"/>
      <c r="AAH30" s="1"/>
      <c r="AAI30" s="1"/>
      <c r="AAJ30" s="1"/>
      <c r="AAK30" s="1"/>
      <c r="AAL30" s="1"/>
      <c r="AAM30" s="1"/>
      <c r="AAN30" s="1"/>
      <c r="AAO30" s="1"/>
      <c r="AAP30" s="1"/>
      <c r="AAQ30" s="1"/>
      <c r="AAR30" s="1"/>
      <c r="AAS30" s="1"/>
      <c r="AAT30" s="1"/>
      <c r="AAU30" s="1"/>
      <c r="AAV30" s="1"/>
      <c r="AAW30" s="1"/>
      <c r="AAX30" s="1"/>
      <c r="AAY30" s="1"/>
      <c r="AAZ30" s="1"/>
      <c r="ABA30" s="1"/>
      <c r="ABB30" s="1"/>
      <c r="ABC30" s="1"/>
      <c r="ABD30" s="1"/>
      <c r="ABE30" s="1"/>
      <c r="ABF30" s="1"/>
      <c r="ABG30" s="1"/>
      <c r="ABH30" s="1"/>
      <c r="ABI30" s="1"/>
      <c r="ABJ30" s="1"/>
      <c r="ABK30" s="1"/>
      <c r="ABL30" s="1"/>
      <c r="ABM30" s="1"/>
      <c r="ABN30" s="1"/>
      <c r="ABO30" s="1"/>
      <c r="ABP30" s="1"/>
      <c r="ABQ30" s="1"/>
      <c r="ABR30" s="1"/>
      <c r="ABS30" s="1"/>
      <c r="ABT30" s="1"/>
      <c r="ABU30" s="1"/>
      <c r="ABV30" s="1"/>
      <c r="ABW30" s="1"/>
      <c r="ABX30" s="1"/>
      <c r="ABY30" s="1"/>
      <c r="ABZ30" s="1"/>
      <c r="ACA30" s="1"/>
      <c r="ACB30" s="1"/>
      <c r="ACC30" s="1"/>
      <c r="ACD30" s="1"/>
      <c r="ACE30" s="1"/>
      <c r="ACF30" s="1"/>
      <c r="ACG30" s="1"/>
      <c r="ACH30" s="1"/>
      <c r="ACI30" s="1"/>
      <c r="ACJ30" s="1"/>
      <c r="ACK30" s="1"/>
      <c r="ACL30" s="1"/>
      <c r="ACM30" s="1"/>
      <c r="ACN30" s="1"/>
      <c r="ACO30" s="1"/>
      <c r="ACP30" s="1"/>
      <c r="ACQ30" s="1"/>
      <c r="ACR30" s="1"/>
      <c r="ACS30" s="1"/>
      <c r="ACT30" s="1"/>
      <c r="ACU30" s="1"/>
      <c r="ACV30" s="1"/>
      <c r="ACW30" s="1"/>
      <c r="ACX30" s="1"/>
      <c r="ACY30" s="1"/>
      <c r="ACZ30" s="1"/>
      <c r="ADA30" s="1"/>
      <c r="ADB30" s="1"/>
      <c r="ADC30" s="1"/>
      <c r="ADD30" s="1"/>
      <c r="ADE30" s="1"/>
      <c r="ADF30" s="1"/>
      <c r="ADG30" s="1"/>
      <c r="ADH30" s="1"/>
      <c r="ADI30" s="1"/>
      <c r="ADJ30" s="1"/>
      <c r="ADK30" s="1"/>
      <c r="ADL30" s="1"/>
      <c r="ADM30" s="1"/>
      <c r="ADN30" s="1"/>
      <c r="ADO30" s="1"/>
      <c r="ADP30" s="1"/>
      <c r="ADQ30" s="1"/>
      <c r="ADR30" s="1"/>
      <c r="ADS30" s="1"/>
      <c r="ADT30" s="1"/>
      <c r="ADU30" s="1"/>
      <c r="ADV30" s="1"/>
      <c r="ADW30" s="1"/>
      <c r="ADX30" s="1"/>
      <c r="ADY30" s="1"/>
      <c r="ADZ30" s="1"/>
      <c r="AEA30" s="1"/>
      <c r="AEB30" s="1"/>
      <c r="AEC30" s="1"/>
      <c r="AED30" s="1"/>
      <c r="AEE30" s="1"/>
      <c r="AEF30" s="1"/>
      <c r="AEG30" s="1"/>
      <c r="AEH30" s="1"/>
      <c r="AEI30" s="1"/>
      <c r="AEJ30" s="1"/>
      <c r="AEK30" s="1"/>
      <c r="AEL30" s="1"/>
      <c r="AEM30" s="1"/>
      <c r="AEN30" s="1"/>
      <c r="AEO30" s="1"/>
      <c r="AEP30" s="1"/>
      <c r="AEQ30" s="1"/>
      <c r="AER30" s="1"/>
      <c r="AES30" s="1"/>
      <c r="AET30" s="1"/>
      <c r="AEU30" s="1"/>
      <c r="AEV30" s="1"/>
      <c r="AEW30" s="1"/>
      <c r="AEX30" s="1"/>
      <c r="AEY30" s="1"/>
      <c r="AEZ30" s="1"/>
      <c r="AFA30" s="1"/>
      <c r="AFB30" s="1"/>
      <c r="AFC30" s="1"/>
      <c r="AFD30" s="1"/>
      <c r="AFE30" s="1"/>
      <c r="AFF30" s="1"/>
      <c r="AFG30" s="1"/>
      <c r="AFH30" s="1"/>
      <c r="AFI30" s="1"/>
      <c r="AFJ30" s="1"/>
      <c r="AFK30" s="1"/>
      <c r="AFL30" s="1"/>
      <c r="AFM30" s="1"/>
      <c r="AFN30" s="1"/>
      <c r="AFO30" s="1"/>
      <c r="AFP30" s="1"/>
      <c r="AFQ30" s="1"/>
      <c r="AFR30" s="1"/>
      <c r="AFS30" s="1"/>
      <c r="AFT30" s="1"/>
      <c r="AFU30" s="1"/>
      <c r="AFV30" s="1"/>
      <c r="AFW30" s="1"/>
      <c r="AFX30" s="1"/>
      <c r="AFY30" s="1"/>
      <c r="AFZ30" s="1"/>
      <c r="AGA30" s="1"/>
      <c r="AGB30" s="1"/>
      <c r="AGC30" s="1"/>
      <c r="AGD30" s="1"/>
      <c r="AGE30" s="1"/>
      <c r="AGF30" s="1"/>
      <c r="AGG30" s="1"/>
      <c r="AGH30" s="1"/>
      <c r="AGI30" s="1"/>
      <c r="AGJ30" s="1"/>
      <c r="AGK30" s="1"/>
      <c r="AGL30" s="1"/>
      <c r="AGM30" s="1"/>
      <c r="AGN30" s="1"/>
      <c r="AGO30" s="1"/>
      <c r="AGP30" s="1"/>
      <c r="AGQ30" s="1"/>
      <c r="AGR30" s="1"/>
      <c r="AGS30" s="1"/>
      <c r="AGT30" s="1"/>
      <c r="AGU30" s="1"/>
      <c r="AGV30" s="1"/>
      <c r="AGW30" s="1"/>
      <c r="AGX30" s="1"/>
      <c r="AGY30" s="1"/>
      <c r="AGZ30" s="1"/>
      <c r="AHA30" s="1"/>
      <c r="AHB30" s="1"/>
      <c r="AHC30" s="1"/>
      <c r="AHD30" s="1"/>
      <c r="AHE30" s="1"/>
      <c r="AHF30" s="1"/>
      <c r="AHG30" s="1"/>
      <c r="AHH30" s="1"/>
      <c r="AHI30" s="1"/>
      <c r="AHJ30" s="1"/>
      <c r="AHK30" s="1"/>
      <c r="AHL30" s="1"/>
      <c r="AHM30" s="1"/>
      <c r="AHN30" s="1"/>
      <c r="AHO30" s="1"/>
      <c r="AHP30" s="1"/>
      <c r="AHQ30" s="1"/>
      <c r="AHR30" s="1"/>
      <c r="AHS30" s="1"/>
      <c r="AHT30" s="1"/>
      <c r="AHU30" s="1"/>
      <c r="AHV30" s="1"/>
      <c r="AHW30" s="1"/>
      <c r="AHX30" s="1"/>
      <c r="AHY30" s="1"/>
      <c r="AHZ30" s="1"/>
      <c r="AIA30" s="1"/>
      <c r="AIB30" s="1"/>
      <c r="AIC30" s="1"/>
      <c r="AID30" s="1"/>
      <c r="AIE30" s="1"/>
      <c r="AIF30" s="1"/>
      <c r="AIG30" s="1"/>
      <c r="AIH30" s="1"/>
      <c r="AII30" s="1"/>
      <c r="AIJ30" s="1"/>
      <c r="AIK30" s="1"/>
      <c r="AIL30" s="1"/>
      <c r="AIM30" s="1"/>
      <c r="AIN30" s="1"/>
      <c r="AIO30" s="1"/>
      <c r="AIP30" s="1"/>
      <c r="AIQ30" s="1"/>
      <c r="AIR30" s="1"/>
      <c r="AIS30" s="1"/>
      <c r="AIT30" s="1"/>
      <c r="AIU30" s="1"/>
      <c r="AIV30" s="1"/>
      <c r="AIW30" s="1"/>
      <c r="AIX30" s="1"/>
      <c r="AIY30" s="1"/>
      <c r="AIZ30" s="1"/>
      <c r="AJA30" s="1"/>
      <c r="AJB30" s="1"/>
      <c r="AJC30" s="1"/>
      <c r="AJD30" s="1"/>
      <c r="AJE30" s="1"/>
      <c r="AJF30" s="1"/>
      <c r="AJG30" s="1"/>
      <c r="AJH30" s="1"/>
      <c r="AJI30" s="1"/>
      <c r="AJJ30" s="1"/>
      <c r="AJK30" s="1"/>
      <c r="AJL30" s="1"/>
      <c r="AJM30" s="1"/>
      <c r="AJN30" s="1"/>
      <c r="AJO30" s="1"/>
      <c r="AJP30" s="1"/>
      <c r="AJQ30" s="1"/>
      <c r="AJR30" s="1"/>
      <c r="AJS30" s="1"/>
      <c r="AJT30" s="1"/>
      <c r="AJU30" s="1"/>
      <c r="AJV30" s="1"/>
      <c r="AJW30" s="1"/>
      <c r="AJX30" s="1"/>
      <c r="AJY30" s="1"/>
      <c r="AJZ30" s="1"/>
      <c r="AKA30" s="1"/>
      <c r="AKB30" s="1"/>
      <c r="AKC30" s="1"/>
      <c r="AKD30" s="1"/>
      <c r="AKE30" s="1"/>
      <c r="AKF30" s="1"/>
      <c r="AKG30" s="1"/>
      <c r="AKH30" s="1"/>
      <c r="AKI30" s="1"/>
      <c r="AKJ30" s="1"/>
      <c r="AKK30" s="1"/>
      <c r="AKL30" s="1"/>
      <c r="AKM30" s="1"/>
      <c r="AKN30" s="1"/>
      <c r="AKO30" s="1"/>
      <c r="AKP30" s="1"/>
      <c r="AKQ30" s="1"/>
      <c r="AKR30" s="1"/>
      <c r="AKS30" s="1"/>
      <c r="AKT30" s="1"/>
      <c r="AKU30" s="1"/>
      <c r="AKV30" s="1"/>
      <c r="AKW30" s="1"/>
      <c r="AKX30" s="1"/>
      <c r="AKY30" s="1"/>
      <c r="AKZ30" s="1"/>
      <c r="ALA30" s="1"/>
      <c r="ALB30" s="1"/>
      <c r="ALC30" s="1"/>
      <c r="ALD30" s="1"/>
      <c r="ALE30" s="1"/>
      <c r="ALF30" s="1"/>
      <c r="ALG30" s="1"/>
      <c r="ALH30" s="1"/>
      <c r="ALI30" s="1"/>
      <c r="ALJ30" s="1"/>
      <c r="ALK30" s="1"/>
      <c r="ALL30" s="1"/>
      <c r="ALM30" s="1"/>
      <c r="ALN30" s="1"/>
      <c r="ALO30" s="1"/>
      <c r="ALP30" s="1"/>
      <c r="ALQ30" s="1"/>
      <c r="ALR30" s="1"/>
      <c r="ALS30" s="1"/>
      <c r="ALT30" s="1"/>
      <c r="ALU30" s="1"/>
      <c r="ALV30" s="1"/>
      <c r="ALW30" s="1"/>
      <c r="ALX30" s="1"/>
      <c r="ALY30" s="1"/>
      <c r="ALZ30" s="1"/>
      <c r="AMA30" s="1"/>
      <c r="AMB30" s="1"/>
      <c r="AMC30" s="1"/>
      <c r="AMD30" s="1"/>
      <c r="AME30" s="1"/>
      <c r="AMF30" s="1"/>
      <c r="AMG30" s="1"/>
      <c r="AMH30" s="1"/>
      <c r="AMI30" s="1"/>
      <c r="AMJ30" s="1"/>
      <c r="AMK30" s="1"/>
      <c r="AML30" s="1"/>
      <c r="AMM30" s="1"/>
      <c r="AMN30" s="1"/>
      <c r="AMO30" s="1"/>
      <c r="AMP30" s="1"/>
      <c r="AMQ30" s="1"/>
      <c r="AMR30" s="1"/>
      <c r="AMS30" s="1"/>
      <c r="AMT30" s="1"/>
      <c r="AMU30" s="1"/>
      <c r="AMV30" s="1"/>
      <c r="AMW30" s="1"/>
      <c r="AMX30" s="1"/>
      <c r="AMY30" s="1"/>
      <c r="AMZ30" s="1"/>
      <c r="ANA30" s="1"/>
      <c r="ANB30" s="1"/>
      <c r="ANC30" s="1"/>
      <c r="AND30" s="1"/>
      <c r="ANE30" s="1"/>
      <c r="ANF30" s="1"/>
      <c r="ANG30" s="1"/>
      <c r="ANH30" s="1"/>
      <c r="ANI30" s="1"/>
      <c r="ANJ30" s="1"/>
      <c r="ANK30" s="1"/>
      <c r="ANL30" s="1"/>
      <c r="ANM30" s="1"/>
      <c r="ANN30" s="1"/>
      <c r="ANO30" s="1"/>
      <c r="ANP30" s="1"/>
      <c r="ANQ30" s="1"/>
      <c r="ANR30" s="1"/>
      <c r="ANS30" s="1"/>
      <c r="ANT30" s="1"/>
      <c r="ANU30" s="1"/>
      <c r="ANV30" s="1"/>
      <c r="ANW30" s="1"/>
      <c r="ANX30" s="1"/>
      <c r="ANY30" s="1"/>
      <c r="ANZ30" s="1"/>
      <c r="AOA30" s="1"/>
      <c r="AOB30" s="1"/>
      <c r="AOC30" s="1"/>
      <c r="AOD30" s="1"/>
      <c r="AOE30" s="1"/>
      <c r="AOF30" s="1"/>
      <c r="AOG30" s="1"/>
      <c r="AOH30" s="1"/>
      <c r="AOI30" s="1"/>
      <c r="AOJ30" s="1"/>
      <c r="AOK30" s="1"/>
      <c r="AOL30" s="1"/>
      <c r="AOM30" s="1"/>
      <c r="AON30" s="1"/>
      <c r="AOO30" s="1"/>
      <c r="AOP30" s="1"/>
      <c r="AOQ30" s="1"/>
      <c r="AOR30" s="1"/>
      <c r="AOS30" s="1"/>
      <c r="AOT30" s="1"/>
      <c r="AOU30" s="1"/>
      <c r="AOV30" s="1"/>
      <c r="AOW30" s="1"/>
      <c r="AOX30" s="1"/>
      <c r="AOY30" s="1"/>
      <c r="AOZ30" s="1"/>
      <c r="APA30" s="1"/>
      <c r="APB30" s="1"/>
      <c r="APC30" s="1"/>
      <c r="APD30" s="1"/>
      <c r="APE30" s="1"/>
      <c r="APF30" s="1"/>
      <c r="APG30" s="1"/>
      <c r="APH30" s="1"/>
      <c r="API30" s="1"/>
      <c r="APJ30" s="1"/>
      <c r="APK30" s="1"/>
      <c r="APL30" s="1"/>
      <c r="APM30" s="1"/>
      <c r="APN30" s="1"/>
      <c r="APO30" s="1"/>
      <c r="APP30" s="1"/>
      <c r="APQ30" s="1"/>
      <c r="APR30" s="1"/>
      <c r="APS30" s="1"/>
      <c r="APT30" s="1"/>
      <c r="APU30" s="1"/>
      <c r="APV30" s="1"/>
      <c r="APW30" s="1"/>
      <c r="APX30" s="1"/>
      <c r="APY30" s="1"/>
      <c r="APZ30" s="1"/>
      <c r="AQA30" s="1"/>
      <c r="AQB30" s="1"/>
      <c r="AQC30" s="1"/>
      <c r="AQD30" s="1"/>
      <c r="AQE30" s="1"/>
      <c r="AQF30" s="1"/>
      <c r="AQG30" s="1"/>
      <c r="AQH30" s="1"/>
      <c r="AQI30" s="1"/>
      <c r="AQJ30" s="1"/>
      <c r="AQK30" s="1"/>
      <c r="AQL30" s="1"/>
      <c r="AQM30" s="1"/>
      <c r="AQN30" s="1"/>
      <c r="AQO30" s="1"/>
      <c r="AQP30" s="1"/>
      <c r="AQQ30" s="1"/>
      <c r="AQR30" s="1"/>
      <c r="AQS30" s="1"/>
      <c r="AQT30" s="1"/>
      <c r="AQU30" s="1"/>
      <c r="AQV30" s="1"/>
      <c r="AQW30" s="1"/>
      <c r="AQX30" s="1"/>
      <c r="AQY30" s="1"/>
      <c r="AQZ30" s="1"/>
      <c r="ARA30" s="1"/>
      <c r="ARB30" s="1"/>
      <c r="ARC30" s="1"/>
      <c r="ARD30" s="1"/>
      <c r="ARE30" s="1"/>
      <c r="ARF30" s="1"/>
      <c r="ARG30" s="1"/>
      <c r="ARH30" s="1"/>
      <c r="ARI30" s="1"/>
      <c r="ARJ30" s="1"/>
      <c r="ARK30" s="1"/>
      <c r="ARL30" s="1"/>
      <c r="ARM30" s="1"/>
      <c r="ARN30" s="1"/>
      <c r="ARO30" s="1"/>
      <c r="ARP30" s="1"/>
      <c r="ARQ30" s="1"/>
      <c r="ARR30" s="1"/>
      <c r="ARS30" s="1"/>
      <c r="ART30" s="1"/>
      <c r="ARU30" s="1"/>
      <c r="ARV30" s="1"/>
      <c r="ARW30" s="1"/>
      <c r="ARX30" s="1"/>
      <c r="ARY30" s="1"/>
      <c r="ARZ30" s="1"/>
      <c r="ASA30" s="1"/>
      <c r="ASB30" s="1"/>
      <c r="ASC30" s="1"/>
      <c r="ASD30" s="1"/>
      <c r="ASE30" s="1"/>
      <c r="ASF30" s="1"/>
      <c r="ASG30" s="1"/>
      <c r="ASH30" s="1"/>
      <c r="ASI30" s="1"/>
      <c r="ASJ30" s="1"/>
      <c r="ASK30" s="1"/>
      <c r="ASL30" s="1"/>
      <c r="ASM30" s="1"/>
      <c r="ASN30" s="1"/>
      <c r="ASO30" s="1"/>
      <c r="ASP30" s="1"/>
      <c r="ASQ30" s="1"/>
      <c r="ASR30" s="1"/>
      <c r="ASS30" s="1"/>
      <c r="AST30" s="1">
        <v>111886713</v>
      </c>
      <c r="ASU30" s="1" t="s">
        <v>2146</v>
      </c>
      <c r="ASV30" s="1"/>
      <c r="ASW30" s="1">
        <v>45</v>
      </c>
    </row>
    <row r="31" spans="1:1193" x14ac:dyDescent="0.35">
      <c r="A31" s="1" t="s">
        <v>2147</v>
      </c>
      <c r="B31" s="1" t="s">
        <v>2148</v>
      </c>
      <c r="C31" s="1" t="s">
        <v>2149</v>
      </c>
      <c r="D31" s="1" t="s">
        <v>1898</v>
      </c>
      <c r="E31" s="1" t="s">
        <v>2131</v>
      </c>
      <c r="F31" s="1" t="s">
        <v>1898</v>
      </c>
      <c r="G31" s="1"/>
      <c r="H31" s="1" t="s">
        <v>1193</v>
      </c>
      <c r="I31" s="1" t="s">
        <v>1900</v>
      </c>
      <c r="J31" s="1" t="s">
        <v>1900</v>
      </c>
      <c r="K31" s="1"/>
      <c r="L31" s="1" t="s">
        <v>1528</v>
      </c>
      <c r="M31" s="1" t="s">
        <v>1196</v>
      </c>
      <c r="N31" s="2">
        <v>1</v>
      </c>
      <c r="O31" s="2">
        <v>0</v>
      </c>
      <c r="P31" s="2">
        <v>0</v>
      </c>
      <c r="Q31" s="2">
        <v>0</v>
      </c>
      <c r="R31" s="2">
        <v>0</v>
      </c>
      <c r="S31" s="1"/>
      <c r="T31" s="1"/>
      <c r="U31" s="6" t="s">
        <v>1438</v>
      </c>
      <c r="V31" s="1"/>
      <c r="W31" s="6" t="s">
        <v>1200</v>
      </c>
      <c r="X31" s="1"/>
      <c r="Y31" s="1"/>
      <c r="Z31" s="1"/>
      <c r="AA31" s="1"/>
      <c r="AB31" s="1"/>
      <c r="AC31" s="1"/>
      <c r="AD31" s="1"/>
      <c r="AE31" s="1"/>
      <c r="AF31" s="1"/>
      <c r="AG31" s="1"/>
      <c r="AH31" s="1"/>
      <c r="AI31" s="1" t="s">
        <v>1360</v>
      </c>
      <c r="AJ31" s="4">
        <v>457</v>
      </c>
      <c r="AK31" s="1" t="s">
        <v>1200</v>
      </c>
      <c r="AL31" s="1" t="s">
        <v>1201</v>
      </c>
      <c r="AM31" s="1"/>
      <c r="AN31" s="1" t="s">
        <v>1200</v>
      </c>
      <c r="AO31" s="1" t="s">
        <v>1412</v>
      </c>
      <c r="AP31" s="1" t="s">
        <v>1466</v>
      </c>
      <c r="AQ31" s="2">
        <v>0</v>
      </c>
      <c r="AR31" s="2">
        <v>0</v>
      </c>
      <c r="AS31" s="2">
        <v>1</v>
      </c>
      <c r="AT31" s="2">
        <v>1</v>
      </c>
      <c r="AU31" s="2">
        <v>0</v>
      </c>
      <c r="AV31" s="2">
        <v>0</v>
      </c>
      <c r="AW31" s="2">
        <v>0</v>
      </c>
      <c r="AX31" s="2">
        <v>0</v>
      </c>
      <c r="AY31" s="1"/>
      <c r="AZ31" s="1"/>
      <c r="BA31" s="1"/>
      <c r="BB31" s="1"/>
      <c r="BC31" s="1"/>
      <c r="BD31" s="1"/>
      <c r="BE31" s="1"/>
      <c r="BF31" s="1"/>
      <c r="BG31" s="1"/>
      <c r="BH31" s="1"/>
      <c r="BI31" s="1" t="s">
        <v>1467</v>
      </c>
      <c r="BJ31" s="2">
        <v>0</v>
      </c>
      <c r="BK31" s="2">
        <v>0</v>
      </c>
      <c r="BL31" s="2">
        <v>0</v>
      </c>
      <c r="BM31" s="2">
        <v>0</v>
      </c>
      <c r="BN31" s="2">
        <v>1</v>
      </c>
      <c r="BO31" s="2">
        <v>0</v>
      </c>
      <c r="BP31" s="2">
        <v>0</v>
      </c>
      <c r="BQ31" s="2">
        <v>0</v>
      </c>
      <c r="BR31" s="2">
        <v>0</v>
      </c>
      <c r="BS31" s="1"/>
      <c r="BT31" s="1" t="s">
        <v>1199</v>
      </c>
      <c r="BU31" s="1"/>
      <c r="BV31" s="1"/>
      <c r="BW31" s="4"/>
      <c r="BX31" s="1"/>
      <c r="BY31" s="1"/>
      <c r="BZ31" s="1"/>
      <c r="CA31" s="1"/>
      <c r="CB31" s="1"/>
      <c r="CC31" s="1"/>
      <c r="CD31" s="1"/>
      <c r="CE31" s="1"/>
      <c r="CF31" s="1"/>
      <c r="CG31" s="1"/>
      <c r="CH31" s="1"/>
      <c r="CI31" s="1"/>
      <c r="CJ31" s="1"/>
      <c r="CK31" s="1"/>
      <c r="CL31" s="1"/>
      <c r="CM31" s="1"/>
      <c r="CN31" s="1"/>
      <c r="CO31" s="1"/>
      <c r="CP31" s="1"/>
      <c r="CQ31" s="1"/>
      <c r="CR31" s="1"/>
      <c r="CS31" s="1"/>
      <c r="CT31" s="1"/>
      <c r="CU31" s="1"/>
      <c r="CV31" s="1"/>
      <c r="CW31" s="1"/>
      <c r="CX31" s="1"/>
      <c r="CY31" s="1"/>
      <c r="CZ31" s="1"/>
      <c r="DA31" s="1"/>
      <c r="DB31" s="1"/>
      <c r="DC31" s="1"/>
      <c r="DD31" s="1"/>
      <c r="DE31" s="1"/>
      <c r="DF31" s="1"/>
      <c r="DG31" s="1"/>
      <c r="DH31" s="1"/>
      <c r="DI31" s="1"/>
      <c r="DJ31" s="1"/>
      <c r="DK31" s="1" t="s">
        <v>1230</v>
      </c>
      <c r="DL31" s="2">
        <v>0</v>
      </c>
      <c r="DM31" s="2">
        <v>0</v>
      </c>
      <c r="DN31" s="2">
        <v>0</v>
      </c>
      <c r="DO31" s="2">
        <v>0</v>
      </c>
      <c r="DP31" s="2">
        <v>1</v>
      </c>
      <c r="DQ31" s="1"/>
      <c r="DR31" s="1" t="s">
        <v>1364</v>
      </c>
      <c r="DS31" s="2">
        <v>1</v>
      </c>
      <c r="DT31" s="2">
        <v>1</v>
      </c>
      <c r="DU31" s="2">
        <v>0</v>
      </c>
      <c r="DV31" s="2">
        <v>0</v>
      </c>
      <c r="DW31" s="2">
        <v>0</v>
      </c>
      <c r="DX31" s="2">
        <v>0</v>
      </c>
      <c r="DY31" s="2">
        <v>0</v>
      </c>
      <c r="DZ31" s="2">
        <v>0</v>
      </c>
      <c r="EA31" s="2">
        <v>1</v>
      </c>
      <c r="EB31" s="2">
        <v>0</v>
      </c>
      <c r="EC31" s="2">
        <v>0</v>
      </c>
      <c r="ED31" s="2">
        <v>0</v>
      </c>
      <c r="EE31" s="1"/>
      <c r="EF31" s="1" t="s">
        <v>2038</v>
      </c>
      <c r="EG31" s="2">
        <v>0</v>
      </c>
      <c r="EH31" s="2">
        <v>0</v>
      </c>
      <c r="EI31" s="2">
        <v>0</v>
      </c>
      <c r="EJ31" s="2">
        <v>0</v>
      </c>
      <c r="EK31" s="2">
        <v>0</v>
      </c>
      <c r="EL31" s="2">
        <v>1</v>
      </c>
      <c r="EM31" s="2">
        <v>0</v>
      </c>
      <c r="EN31" s="2">
        <v>0</v>
      </c>
      <c r="EO31" s="2">
        <v>0</v>
      </c>
      <c r="EP31" s="2">
        <v>0</v>
      </c>
      <c r="EQ31" s="2">
        <v>0</v>
      </c>
      <c r="ER31" s="2">
        <v>0</v>
      </c>
      <c r="ES31" s="1"/>
      <c r="ET31" s="1" t="s">
        <v>1199</v>
      </c>
      <c r="EU31" s="1"/>
      <c r="EV31" s="1"/>
      <c r="EW31" s="1"/>
      <c r="EX31" s="1"/>
      <c r="EY31" s="1"/>
      <c r="EZ31" s="1"/>
      <c r="FA31" s="1"/>
      <c r="FB31" s="1"/>
      <c r="FC31" s="1"/>
      <c r="FD31" s="1"/>
      <c r="FE31" s="1"/>
      <c r="FF31" s="1"/>
      <c r="FG31" s="1"/>
      <c r="FH31" s="1"/>
      <c r="FI31" s="1"/>
      <c r="FJ31" s="1"/>
      <c r="FK31" s="1"/>
      <c r="FL31" s="1"/>
      <c r="FM31" s="1"/>
      <c r="FN31" s="1"/>
      <c r="FO31" s="1"/>
      <c r="FP31" s="1"/>
      <c r="FQ31" s="1"/>
      <c r="FR31" s="1"/>
      <c r="FS31" s="1"/>
      <c r="FT31" s="1"/>
      <c r="FU31" s="1"/>
      <c r="FV31" s="1"/>
      <c r="FW31" s="1"/>
      <c r="FX31" s="1"/>
      <c r="FY31" s="1"/>
      <c r="FZ31" s="1"/>
      <c r="GA31" s="1" t="s">
        <v>2150</v>
      </c>
      <c r="GB31" s="2">
        <v>0</v>
      </c>
      <c r="GC31" s="2">
        <v>1</v>
      </c>
      <c r="GD31" s="2">
        <v>1</v>
      </c>
      <c r="GE31" s="2">
        <v>0</v>
      </c>
      <c r="GF31" s="2">
        <v>0</v>
      </c>
      <c r="GG31" s="2">
        <v>1</v>
      </c>
      <c r="GH31" s="2">
        <v>1</v>
      </c>
      <c r="GI31" s="2">
        <v>0</v>
      </c>
      <c r="GJ31" s="2">
        <v>1</v>
      </c>
      <c r="GK31" s="2">
        <v>0</v>
      </c>
      <c r="GL31" s="2">
        <v>0</v>
      </c>
      <c r="GM31" s="2">
        <v>0</v>
      </c>
      <c r="GN31" s="2">
        <v>0</v>
      </c>
      <c r="GO31" s="1"/>
      <c r="GP31" s="1"/>
      <c r="GQ31" s="1"/>
      <c r="GR31" s="1"/>
      <c r="GS31" s="1"/>
      <c r="GT31" s="1"/>
      <c r="GU31" s="1"/>
      <c r="GV31" s="1"/>
      <c r="GW31" s="1"/>
      <c r="GX31" s="1"/>
      <c r="GY31" s="1"/>
      <c r="GZ31" s="1"/>
      <c r="HA31" s="1"/>
      <c r="HB31" s="1"/>
      <c r="HC31" s="1"/>
      <c r="HD31" s="1"/>
      <c r="HE31" s="1"/>
      <c r="HF31" s="1"/>
      <c r="HG31" s="1"/>
      <c r="HH31" s="1"/>
      <c r="HI31" s="1"/>
      <c r="HJ31" s="1"/>
      <c r="HK31" s="1"/>
      <c r="HL31" s="1"/>
      <c r="HM31" s="1"/>
      <c r="HN31" s="1"/>
      <c r="HO31" s="1"/>
      <c r="HP31" s="1"/>
      <c r="HQ31" s="1"/>
      <c r="HR31" s="1"/>
      <c r="HS31" s="1"/>
      <c r="HT31" s="1"/>
      <c r="HU31" s="1"/>
      <c r="HV31" s="1"/>
      <c r="HW31" s="1"/>
      <c r="HX31" s="1"/>
      <c r="HY31" s="1"/>
      <c r="HZ31" s="1"/>
      <c r="IA31" s="1"/>
      <c r="IB31" s="1"/>
      <c r="IC31" s="1"/>
      <c r="ID31" s="1"/>
      <c r="IE31" s="1"/>
      <c r="IF31" s="1"/>
      <c r="IG31" s="1"/>
      <c r="IH31" s="1"/>
      <c r="II31" s="1"/>
      <c r="IJ31" s="1"/>
      <c r="IK31" s="1"/>
      <c r="IL31" s="1"/>
      <c r="IM31" s="1"/>
      <c r="IN31" s="1"/>
      <c r="IO31" s="1"/>
      <c r="IP31" s="1"/>
      <c r="IQ31" s="1"/>
      <c r="IR31" s="1"/>
      <c r="IS31" s="1"/>
      <c r="IT31" s="1"/>
      <c r="IU31" s="1"/>
      <c r="IV31" s="1"/>
      <c r="IW31" s="1"/>
      <c r="IX31" s="1"/>
      <c r="IY31" s="1"/>
      <c r="IZ31" s="1"/>
      <c r="JA31" s="1"/>
      <c r="JB31" s="1"/>
      <c r="JC31" s="1"/>
      <c r="JD31" s="1"/>
      <c r="JE31" s="1"/>
      <c r="JF31" s="1"/>
      <c r="JG31" s="1"/>
      <c r="JH31" s="1"/>
      <c r="JI31" s="1"/>
      <c r="JJ31" s="1"/>
      <c r="JK31" s="1"/>
      <c r="JL31" s="1"/>
      <c r="JM31" s="1"/>
      <c r="JN31" s="1"/>
      <c r="JO31" s="1"/>
      <c r="JP31" s="1"/>
      <c r="JQ31" s="1"/>
      <c r="JR31" s="1"/>
      <c r="JS31" s="1"/>
      <c r="JT31" s="1"/>
      <c r="JU31" s="1"/>
      <c r="JV31" s="1"/>
      <c r="JW31" s="1"/>
      <c r="JX31" s="1"/>
      <c r="JY31" s="1"/>
      <c r="JZ31" s="1"/>
      <c r="KA31" s="1"/>
      <c r="KB31" s="1"/>
      <c r="KC31" s="1"/>
      <c r="KD31" s="1"/>
      <c r="KE31" s="1"/>
      <c r="KF31" s="1"/>
      <c r="KG31" s="1"/>
      <c r="KH31" s="1"/>
      <c r="KI31" s="1"/>
      <c r="KJ31" s="1"/>
      <c r="KK31" s="1"/>
      <c r="KL31" s="1"/>
      <c r="KM31" s="1"/>
      <c r="KN31" s="1"/>
      <c r="KO31" s="1"/>
      <c r="KP31" s="1"/>
      <c r="KQ31" s="1"/>
      <c r="KR31" s="1"/>
      <c r="KS31" s="1"/>
      <c r="KT31" s="1"/>
      <c r="KU31" s="1"/>
      <c r="KV31" s="1"/>
      <c r="KW31" s="1"/>
      <c r="KX31" s="1"/>
      <c r="KY31" s="1"/>
      <c r="KZ31" s="1"/>
      <c r="LA31" s="1"/>
      <c r="LB31" s="1"/>
      <c r="LC31" s="1"/>
      <c r="LD31" s="1"/>
      <c r="LE31" s="1"/>
      <c r="LF31" s="1"/>
      <c r="LG31" s="1"/>
      <c r="LH31" s="1"/>
      <c r="LI31" s="1"/>
      <c r="LJ31" s="1"/>
      <c r="LK31" s="1"/>
      <c r="LL31" s="1"/>
      <c r="LM31" s="1"/>
      <c r="LN31" s="1"/>
      <c r="LO31" s="1"/>
      <c r="LP31" s="1"/>
      <c r="LQ31" s="1"/>
      <c r="LR31" s="1"/>
      <c r="LS31" s="1"/>
      <c r="LT31" s="1"/>
      <c r="LU31" s="1"/>
      <c r="LV31" s="1"/>
      <c r="LW31" s="1"/>
      <c r="LX31" s="1"/>
      <c r="LY31" s="1"/>
      <c r="LZ31" s="1"/>
      <c r="MA31" s="1"/>
      <c r="MB31" s="1"/>
      <c r="MC31" s="1"/>
      <c r="MD31" s="1"/>
      <c r="ME31" s="1"/>
      <c r="MF31" s="1"/>
      <c r="MG31" s="1"/>
      <c r="MH31" s="1"/>
      <c r="MI31" s="1"/>
      <c r="MJ31" s="1"/>
      <c r="MK31" s="1"/>
      <c r="ML31" s="1"/>
      <c r="MM31" s="1"/>
      <c r="MN31" s="1"/>
      <c r="MO31" s="1"/>
      <c r="MP31" s="1"/>
      <c r="MQ31" s="1"/>
      <c r="MR31" s="1"/>
      <c r="MS31" s="1"/>
      <c r="MT31" s="1"/>
      <c r="MU31" s="1"/>
      <c r="MV31" s="1"/>
      <c r="MW31" s="1"/>
      <c r="MX31" s="1"/>
      <c r="MY31" s="1"/>
      <c r="MZ31" s="1"/>
      <c r="NA31" s="1"/>
      <c r="NB31" s="1"/>
      <c r="NC31" s="1"/>
      <c r="ND31" s="1"/>
      <c r="NE31" s="1"/>
      <c r="NF31" s="1"/>
      <c r="NG31" s="1"/>
      <c r="NH31" s="1"/>
      <c r="NI31" s="1"/>
      <c r="NJ31" s="1"/>
      <c r="NK31" s="1"/>
      <c r="NL31" s="1"/>
      <c r="NM31" s="1"/>
      <c r="NN31" s="1"/>
      <c r="NO31" s="1"/>
      <c r="NP31" s="1"/>
      <c r="NQ31" s="1"/>
      <c r="NR31" s="1"/>
      <c r="NS31" s="1"/>
      <c r="NT31" s="1"/>
      <c r="NU31" s="1"/>
      <c r="NV31" s="1"/>
      <c r="NW31" s="1"/>
      <c r="NX31" s="1"/>
      <c r="NY31" s="1"/>
      <c r="NZ31" s="1"/>
      <c r="OA31" s="1"/>
      <c r="OB31" s="1"/>
      <c r="OC31" s="1"/>
      <c r="OD31" s="1"/>
      <c r="OE31" s="1"/>
      <c r="OF31" s="1"/>
      <c r="OG31" s="1"/>
      <c r="OH31" s="1"/>
      <c r="OI31" s="1"/>
      <c r="OJ31" s="1"/>
      <c r="OK31" s="1"/>
      <c r="OL31" s="1"/>
      <c r="OM31" s="1"/>
      <c r="ON31" s="1"/>
      <c r="OO31" s="1"/>
      <c r="OP31" s="1"/>
      <c r="OQ31" s="1"/>
      <c r="OR31" s="1"/>
      <c r="OS31" s="1"/>
      <c r="OT31" s="1"/>
      <c r="OU31" s="1"/>
      <c r="OV31" s="1"/>
      <c r="OW31" s="1"/>
      <c r="OX31" s="1"/>
      <c r="OY31" s="1"/>
      <c r="OZ31" s="1"/>
      <c r="PA31" s="1"/>
      <c r="PB31" s="1"/>
      <c r="PC31" s="1"/>
      <c r="PD31" s="1"/>
      <c r="PE31" s="1"/>
      <c r="PF31" s="1"/>
      <c r="PG31" s="1"/>
      <c r="PH31" s="1"/>
      <c r="PI31" s="1"/>
      <c r="PJ31" s="1"/>
      <c r="PK31" s="1"/>
      <c r="PL31" s="1"/>
      <c r="PM31" s="1"/>
      <c r="PN31" s="1"/>
      <c r="PO31" s="1"/>
      <c r="PP31" s="1"/>
      <c r="PQ31" s="1"/>
      <c r="PR31" s="1"/>
      <c r="PS31" s="1"/>
      <c r="PT31" s="1"/>
      <c r="PU31" s="1"/>
      <c r="PV31" s="1"/>
      <c r="PW31" s="1"/>
      <c r="PX31" s="1"/>
      <c r="PY31" s="1"/>
      <c r="PZ31" s="1"/>
      <c r="QA31" s="1"/>
      <c r="QB31" s="1"/>
      <c r="QC31" s="1"/>
      <c r="QD31" s="1"/>
      <c r="QE31" s="1"/>
      <c r="QF31" s="1"/>
      <c r="QG31" s="1"/>
      <c r="QH31" s="1"/>
      <c r="QI31" s="1"/>
      <c r="QJ31" s="1"/>
      <c r="QK31" s="1"/>
      <c r="QL31" s="1"/>
      <c r="QM31" s="1"/>
      <c r="QN31" s="1"/>
      <c r="QO31" s="1"/>
      <c r="QP31" s="1"/>
      <c r="QQ31" s="1"/>
      <c r="QR31" s="1"/>
      <c r="QS31" s="1"/>
      <c r="QT31" s="1"/>
      <c r="QU31" s="1"/>
      <c r="QV31" s="1"/>
      <c r="QW31" s="1"/>
      <c r="QX31" s="1"/>
      <c r="QY31" s="1"/>
      <c r="QZ31" s="1"/>
      <c r="RA31" s="1"/>
      <c r="RB31" s="1"/>
      <c r="RC31" s="1"/>
      <c r="RD31" s="1"/>
      <c r="RE31" s="1"/>
      <c r="RF31" s="1"/>
      <c r="RG31" s="1"/>
      <c r="RH31" s="1"/>
      <c r="RI31" s="1"/>
      <c r="RJ31" s="1"/>
      <c r="RK31" s="1"/>
      <c r="RL31" s="1"/>
      <c r="RM31" s="1"/>
      <c r="RN31" s="1"/>
      <c r="RO31" s="1"/>
      <c r="RP31" s="1"/>
      <c r="RQ31" s="1"/>
      <c r="RR31" s="1"/>
      <c r="RS31" s="1"/>
      <c r="RT31" s="1"/>
      <c r="RU31" s="1"/>
      <c r="RV31" s="1"/>
      <c r="RW31" s="1"/>
      <c r="RX31" s="1"/>
      <c r="RY31" s="1"/>
      <c r="RZ31" s="1"/>
      <c r="SA31" s="1"/>
      <c r="SB31" s="1"/>
      <c r="SC31" s="1"/>
      <c r="SD31" s="1"/>
      <c r="SE31" s="1"/>
      <c r="SF31" s="1"/>
      <c r="SG31" s="1"/>
      <c r="SH31" s="1"/>
      <c r="SI31" s="1"/>
      <c r="SJ31" s="1"/>
      <c r="SK31" s="1"/>
      <c r="SL31" s="1"/>
      <c r="SM31" s="1"/>
      <c r="SN31" s="1"/>
      <c r="SO31" s="1"/>
      <c r="SP31" s="1"/>
      <c r="SQ31" s="1"/>
      <c r="SR31" s="1"/>
      <c r="SS31" s="1"/>
      <c r="ST31" s="1"/>
      <c r="SU31" s="1"/>
      <c r="SV31" s="1"/>
      <c r="SW31" s="1"/>
      <c r="SX31" s="1"/>
      <c r="SY31" s="1"/>
      <c r="SZ31" s="1"/>
      <c r="TA31" s="1"/>
      <c r="TB31" s="1"/>
      <c r="TC31" s="1"/>
      <c r="TD31" s="1"/>
      <c r="TE31" s="1"/>
      <c r="TF31" s="1"/>
      <c r="TG31" s="1"/>
      <c r="TH31" s="1"/>
      <c r="TI31" s="1"/>
      <c r="TJ31" s="1"/>
      <c r="TK31" s="1"/>
      <c r="TL31" s="1"/>
      <c r="TM31" s="1"/>
      <c r="TN31" s="1"/>
      <c r="TO31" s="1"/>
      <c r="TP31" s="1"/>
      <c r="TQ31" s="1"/>
      <c r="TR31" s="1"/>
      <c r="TS31" s="1"/>
      <c r="TT31" s="1"/>
      <c r="TU31" s="1"/>
      <c r="TV31" s="1"/>
      <c r="TW31" s="1"/>
      <c r="TX31" s="1"/>
      <c r="TY31" s="1"/>
      <c r="TZ31" s="1"/>
      <c r="UA31" s="1"/>
      <c r="UB31" s="1"/>
      <c r="UC31" s="1"/>
      <c r="UD31" s="1"/>
      <c r="UE31" s="1"/>
      <c r="UF31" s="1"/>
      <c r="UG31" s="1"/>
      <c r="UH31" s="1"/>
      <c r="UI31" s="1"/>
      <c r="UJ31" s="1"/>
      <c r="UK31" s="1"/>
      <c r="UL31" s="1"/>
      <c r="UM31" s="1"/>
      <c r="UN31" s="1"/>
      <c r="UO31" s="1"/>
      <c r="UP31" s="1"/>
      <c r="UQ31" s="1"/>
      <c r="UR31" s="1"/>
      <c r="US31" s="1"/>
      <c r="UT31" s="1"/>
      <c r="UU31" s="1"/>
      <c r="UV31" s="1"/>
      <c r="UW31" s="1"/>
      <c r="UX31" s="1"/>
      <c r="UY31" s="1"/>
      <c r="UZ31" s="1"/>
      <c r="VA31" s="1"/>
      <c r="VB31" s="1"/>
      <c r="VC31" s="1"/>
      <c r="VD31" s="1"/>
      <c r="VE31" s="1"/>
      <c r="VF31" s="1"/>
      <c r="VG31" s="1"/>
      <c r="VH31" s="1"/>
      <c r="VI31" s="1"/>
      <c r="VJ31" s="1"/>
      <c r="VK31" s="1"/>
      <c r="VL31" s="1"/>
      <c r="VM31" s="1"/>
      <c r="VN31" s="1"/>
      <c r="VO31" s="1"/>
      <c r="VP31" s="1"/>
      <c r="VQ31" s="1"/>
      <c r="VR31" s="1"/>
      <c r="VS31" s="1"/>
      <c r="VT31" s="1"/>
      <c r="VU31" s="1"/>
      <c r="VV31" s="1"/>
      <c r="VW31" s="1"/>
      <c r="VX31" s="1"/>
      <c r="VY31" s="1"/>
      <c r="VZ31" s="1"/>
      <c r="WA31" s="1"/>
      <c r="WB31" s="1"/>
      <c r="WC31" s="1"/>
      <c r="WD31" s="1"/>
      <c r="WE31" s="1"/>
      <c r="WF31" s="1"/>
      <c r="WG31" s="1"/>
      <c r="WH31" s="1"/>
      <c r="WI31" s="1"/>
      <c r="WJ31" s="1"/>
      <c r="WK31" s="1"/>
      <c r="WL31" s="1"/>
      <c r="WM31" s="1"/>
      <c r="WN31" s="1"/>
      <c r="WO31" s="1"/>
      <c r="WP31" s="1"/>
      <c r="WQ31" s="1"/>
      <c r="WR31" s="1"/>
      <c r="WS31" s="1"/>
      <c r="WT31" s="1"/>
      <c r="WU31" s="1"/>
      <c r="WV31" s="1"/>
      <c r="WW31" s="1"/>
      <c r="WX31" s="1"/>
      <c r="WY31" s="1"/>
      <c r="WZ31" s="1"/>
      <c r="XA31" s="1"/>
      <c r="XB31" s="1"/>
      <c r="XC31" s="1"/>
      <c r="XD31" s="1"/>
      <c r="XE31" s="1"/>
      <c r="XF31" s="1"/>
      <c r="XG31" s="1"/>
      <c r="XH31" s="1"/>
      <c r="XI31" s="1"/>
      <c r="XJ31" s="1"/>
      <c r="XK31" s="1"/>
      <c r="XL31" s="1"/>
      <c r="XM31" s="1"/>
      <c r="XN31" s="1"/>
      <c r="XO31" s="1"/>
      <c r="XP31" s="1"/>
      <c r="XQ31" s="1"/>
      <c r="XR31" s="1"/>
      <c r="XS31" s="1"/>
      <c r="XT31" s="1"/>
      <c r="XU31" s="1"/>
      <c r="XV31" s="1"/>
      <c r="XW31" s="1"/>
      <c r="XX31" s="1"/>
      <c r="XY31" s="1"/>
      <c r="XZ31" s="1"/>
      <c r="YA31" s="1"/>
      <c r="YB31" s="1"/>
      <c r="YC31" s="1"/>
      <c r="YD31" s="1"/>
      <c r="YE31" s="1"/>
      <c r="YF31" s="1"/>
      <c r="YG31" s="1"/>
      <c r="YH31" s="1"/>
      <c r="YI31" s="1"/>
      <c r="YJ31" s="1"/>
      <c r="YK31" s="1"/>
      <c r="YL31" s="1"/>
      <c r="YM31" s="1"/>
      <c r="YN31" s="1"/>
      <c r="YO31" s="1"/>
      <c r="YP31" s="1"/>
      <c r="YQ31" s="1"/>
      <c r="YR31" s="1"/>
      <c r="YS31" s="1"/>
      <c r="YT31" s="1"/>
      <c r="YU31" s="1"/>
      <c r="YV31" s="1"/>
      <c r="YW31" s="1"/>
      <c r="YX31" s="1"/>
      <c r="YY31" s="1"/>
      <c r="YZ31" s="1"/>
      <c r="ZA31" s="1"/>
      <c r="ZB31" s="1"/>
      <c r="ZC31" s="1"/>
      <c r="ZD31" s="1"/>
      <c r="ZE31" s="1"/>
      <c r="ZF31" s="1"/>
      <c r="ZG31" s="1"/>
      <c r="ZH31" s="1"/>
      <c r="ZI31" s="1"/>
      <c r="ZJ31" s="1"/>
      <c r="ZK31" s="1"/>
      <c r="ZL31" s="1"/>
      <c r="ZM31" s="1"/>
      <c r="ZN31" s="1"/>
      <c r="ZO31" s="1"/>
      <c r="ZP31" s="1"/>
      <c r="ZQ31" s="1"/>
      <c r="ZR31" s="1"/>
      <c r="ZS31" s="1"/>
      <c r="ZT31" s="1"/>
      <c r="ZU31" s="1"/>
      <c r="ZV31" s="1"/>
      <c r="ZW31" s="1"/>
      <c r="ZX31" s="3"/>
      <c r="ZY31" s="1"/>
      <c r="ZZ31" s="1"/>
      <c r="AAA31" s="1"/>
      <c r="AAB31" s="1"/>
      <c r="AAC31" s="1"/>
      <c r="AAD31" s="1"/>
      <c r="AAE31" s="1"/>
      <c r="AAF31" s="1"/>
      <c r="AAG31" s="1"/>
      <c r="AAH31" s="1"/>
      <c r="AAI31" s="1"/>
      <c r="AAJ31" s="1"/>
      <c r="AAK31" s="1"/>
      <c r="AAL31" s="1"/>
      <c r="AAM31" s="1"/>
      <c r="AAN31" s="1"/>
      <c r="AAO31" s="1"/>
      <c r="AAP31" s="1"/>
      <c r="AAQ31" s="1"/>
      <c r="AAR31" s="1"/>
      <c r="AAS31" s="1"/>
      <c r="AAT31" s="1"/>
      <c r="AAU31" s="1"/>
      <c r="AAV31" s="1"/>
      <c r="AAW31" s="1"/>
      <c r="AAX31" s="1"/>
      <c r="AAY31" s="1"/>
      <c r="AAZ31" s="1"/>
      <c r="ABA31" s="1"/>
      <c r="ABB31" s="1"/>
      <c r="ABC31" s="1"/>
      <c r="ABD31" s="1"/>
      <c r="ABE31" s="1"/>
      <c r="ABF31" s="1"/>
      <c r="ABG31" s="1"/>
      <c r="ABH31" s="1"/>
      <c r="ABI31" s="1"/>
      <c r="ABJ31" s="1"/>
      <c r="ABK31" s="1"/>
      <c r="ABL31" s="1"/>
      <c r="ABM31" s="1"/>
      <c r="ABN31" s="1"/>
      <c r="ABO31" s="1"/>
      <c r="ABP31" s="1"/>
      <c r="ABQ31" s="1"/>
      <c r="ABR31" s="1"/>
      <c r="ABS31" s="1"/>
      <c r="ABT31" s="1"/>
      <c r="ABU31" s="1"/>
      <c r="ABV31" s="1"/>
      <c r="ABW31" s="1"/>
      <c r="ABX31" s="1"/>
      <c r="ABY31" s="1"/>
      <c r="ABZ31" s="1"/>
      <c r="ACA31" s="1"/>
      <c r="ACB31" s="1"/>
      <c r="ACC31" s="1"/>
      <c r="ACD31" s="1"/>
      <c r="ACE31" s="1"/>
      <c r="ACF31" s="1"/>
      <c r="ACG31" s="1"/>
      <c r="ACH31" s="1"/>
      <c r="ACI31" s="1"/>
      <c r="ACJ31" s="1"/>
      <c r="ACK31" s="1"/>
      <c r="ACL31" s="1"/>
      <c r="ACM31" s="1"/>
      <c r="ACN31" s="1"/>
      <c r="ACO31" s="1"/>
      <c r="ACP31" s="1"/>
      <c r="ACQ31" s="1"/>
      <c r="ACR31" s="1"/>
      <c r="ACS31" s="1"/>
      <c r="ACT31" s="1"/>
      <c r="ACU31" s="1"/>
      <c r="ACV31" s="1"/>
      <c r="ACW31" s="1"/>
      <c r="ACX31" s="1"/>
      <c r="ACY31" s="1"/>
      <c r="ACZ31" s="1"/>
      <c r="ADA31" s="1"/>
      <c r="ADB31" s="1"/>
      <c r="ADC31" s="1"/>
      <c r="ADD31" s="1"/>
      <c r="ADE31" s="1"/>
      <c r="ADF31" s="1"/>
      <c r="ADG31" s="1"/>
      <c r="ADH31" s="1"/>
      <c r="ADI31" s="1"/>
      <c r="ADJ31" s="1"/>
      <c r="ADK31" s="1"/>
      <c r="ADL31" s="1"/>
      <c r="ADM31" s="1"/>
      <c r="ADN31" s="1"/>
      <c r="ADO31" s="1"/>
      <c r="ADP31" s="1"/>
      <c r="ADQ31" s="1"/>
      <c r="ADR31" s="1"/>
      <c r="ADS31" s="1"/>
      <c r="ADT31" s="1"/>
      <c r="ADU31" s="1"/>
      <c r="ADV31" s="1"/>
      <c r="ADW31" s="1"/>
      <c r="ADX31" s="1"/>
      <c r="ADY31" s="1"/>
      <c r="ADZ31" s="1"/>
      <c r="AEA31" s="1"/>
      <c r="AEB31" s="1"/>
      <c r="AEC31" s="1"/>
      <c r="AED31" s="1"/>
      <c r="AEE31" s="1"/>
      <c r="AEF31" s="1"/>
      <c r="AEG31" s="1"/>
      <c r="AEH31" s="1"/>
      <c r="AEI31" s="1"/>
      <c r="AEJ31" s="1"/>
      <c r="AEK31" s="1"/>
      <c r="AEL31" s="1"/>
      <c r="AEM31" s="1"/>
      <c r="AEN31" s="1"/>
      <c r="AEO31" s="1"/>
      <c r="AEP31" s="1"/>
      <c r="AEQ31" s="1"/>
      <c r="AER31" s="1"/>
      <c r="AES31" s="1"/>
      <c r="AET31" s="1"/>
      <c r="AEU31" s="1"/>
      <c r="AEV31" s="1"/>
      <c r="AEW31" s="1"/>
      <c r="AEX31" s="1"/>
      <c r="AEY31" s="1"/>
      <c r="AEZ31" s="1"/>
      <c r="AFA31" s="1"/>
      <c r="AFB31" s="1"/>
      <c r="AFC31" s="1"/>
      <c r="AFD31" s="1"/>
      <c r="AFE31" s="1"/>
      <c r="AFF31" s="1"/>
      <c r="AFG31" s="1"/>
      <c r="AFH31" s="1"/>
      <c r="AFI31" s="1"/>
      <c r="AFJ31" s="1"/>
      <c r="AFK31" s="1"/>
      <c r="AFL31" s="1"/>
      <c r="AFM31" s="1"/>
      <c r="AFN31" s="1"/>
      <c r="AFO31" s="1"/>
      <c r="AFP31" s="1"/>
      <c r="AFQ31" s="1"/>
      <c r="AFR31" s="1"/>
      <c r="AFS31" s="1"/>
      <c r="AFT31" s="1"/>
      <c r="AFU31" s="1"/>
      <c r="AFV31" s="1"/>
      <c r="AFW31" s="1"/>
      <c r="AFX31" s="1"/>
      <c r="AFY31" s="1"/>
      <c r="AFZ31" s="1"/>
      <c r="AGA31" s="1"/>
      <c r="AGB31" s="1"/>
      <c r="AGC31" s="1"/>
      <c r="AGD31" s="1"/>
      <c r="AGE31" s="1"/>
      <c r="AGF31" s="1"/>
      <c r="AGG31" s="1"/>
      <c r="AGH31" s="1"/>
      <c r="AGI31" s="1"/>
      <c r="AGJ31" s="1"/>
      <c r="AGK31" s="1"/>
      <c r="AGL31" s="1"/>
      <c r="AGM31" s="1"/>
      <c r="AGN31" s="1"/>
      <c r="AGO31" s="1"/>
      <c r="AGP31" s="1"/>
      <c r="AGQ31" s="1"/>
      <c r="AGR31" s="1"/>
      <c r="AGS31" s="1"/>
      <c r="AGT31" s="1"/>
      <c r="AGU31" s="1"/>
      <c r="AGV31" s="1"/>
      <c r="AGW31" s="1"/>
      <c r="AGX31" s="1"/>
      <c r="AGY31" s="1"/>
      <c r="AGZ31" s="1"/>
      <c r="AHA31" s="1"/>
      <c r="AHB31" s="1"/>
      <c r="AHC31" s="1"/>
      <c r="AHD31" s="1"/>
      <c r="AHE31" s="1"/>
      <c r="AHF31" s="1"/>
      <c r="AHG31" s="1"/>
      <c r="AHH31" s="1"/>
      <c r="AHI31" s="1"/>
      <c r="AHJ31" s="1"/>
      <c r="AHK31" s="1"/>
      <c r="AHL31" s="1"/>
      <c r="AHM31" s="1"/>
      <c r="AHN31" s="1"/>
      <c r="AHO31" s="1"/>
      <c r="AHP31" s="1"/>
      <c r="AHQ31" s="1"/>
      <c r="AHR31" s="1"/>
      <c r="AHS31" s="1"/>
      <c r="AHT31" s="1"/>
      <c r="AHU31" s="1"/>
      <c r="AHV31" s="1"/>
      <c r="AHW31" s="1"/>
      <c r="AHX31" s="1"/>
      <c r="AHY31" s="1"/>
      <c r="AHZ31" s="1"/>
      <c r="AIA31" s="1"/>
      <c r="AIB31" s="1"/>
      <c r="AIC31" s="1"/>
      <c r="AID31" s="1"/>
      <c r="AIE31" s="1"/>
      <c r="AIF31" s="1"/>
      <c r="AIG31" s="1"/>
      <c r="AIH31" s="1"/>
      <c r="AII31" s="1"/>
      <c r="AIJ31" s="1"/>
      <c r="AIK31" s="1"/>
      <c r="AIL31" s="1"/>
      <c r="AIM31" s="1"/>
      <c r="AIN31" s="1"/>
      <c r="AIO31" s="1"/>
      <c r="AIP31" s="1"/>
      <c r="AIQ31" s="1"/>
      <c r="AIR31" s="1"/>
      <c r="AIS31" s="1"/>
      <c r="AIT31" s="1"/>
      <c r="AIU31" s="1"/>
      <c r="AIV31" s="1"/>
      <c r="AIW31" s="1"/>
      <c r="AIX31" s="1"/>
      <c r="AIY31" s="1"/>
      <c r="AIZ31" s="1"/>
      <c r="AJA31" s="1"/>
      <c r="AJB31" s="1"/>
      <c r="AJC31" s="1"/>
      <c r="AJD31" s="1"/>
      <c r="AJE31" s="1"/>
      <c r="AJF31" s="1"/>
      <c r="AJG31" s="1"/>
      <c r="AJH31" s="1"/>
      <c r="AJI31" s="1"/>
      <c r="AJJ31" s="1"/>
      <c r="AJK31" s="1"/>
      <c r="AJL31" s="1"/>
      <c r="AJM31" s="1"/>
      <c r="AJN31" s="1"/>
      <c r="AJO31" s="1"/>
      <c r="AJP31" s="1"/>
      <c r="AJQ31" s="1"/>
      <c r="AJR31" s="1"/>
      <c r="AJS31" s="1"/>
      <c r="AJT31" s="1"/>
      <c r="AJU31" s="1"/>
      <c r="AJV31" s="1"/>
      <c r="AJW31" s="1"/>
      <c r="AJX31" s="1"/>
      <c r="AJY31" s="1"/>
      <c r="AJZ31" s="1"/>
      <c r="AKA31" s="1"/>
      <c r="AKB31" s="1"/>
      <c r="AKC31" s="1"/>
      <c r="AKD31" s="1"/>
      <c r="AKE31" s="1"/>
      <c r="AKF31" s="1"/>
      <c r="AKG31" s="1"/>
      <c r="AKH31" s="1"/>
      <c r="AKI31" s="1"/>
      <c r="AKJ31" s="1"/>
      <c r="AKK31" s="1"/>
      <c r="AKL31" s="1"/>
      <c r="AKM31" s="1"/>
      <c r="AKN31" s="1"/>
      <c r="AKO31" s="1"/>
      <c r="AKP31" s="1"/>
      <c r="AKQ31" s="1"/>
      <c r="AKR31" s="1"/>
      <c r="AKS31" s="1"/>
      <c r="AKT31" s="1"/>
      <c r="AKU31" s="1"/>
      <c r="AKV31" s="1"/>
      <c r="AKW31" s="1"/>
      <c r="AKX31" s="1"/>
      <c r="AKY31" s="1"/>
      <c r="AKZ31" s="1"/>
      <c r="ALA31" s="1"/>
      <c r="ALB31" s="1"/>
      <c r="ALC31" s="1"/>
      <c r="ALD31" s="1"/>
      <c r="ALE31" s="1"/>
      <c r="ALF31" s="1"/>
      <c r="ALG31" s="1"/>
      <c r="ALH31" s="1"/>
      <c r="ALI31" s="1"/>
      <c r="ALJ31" s="1"/>
      <c r="ALK31" s="1"/>
      <c r="ALL31" s="1"/>
      <c r="ALM31" s="1"/>
      <c r="ALN31" s="1"/>
      <c r="ALO31" s="1"/>
      <c r="ALP31" s="1"/>
      <c r="ALQ31" s="1"/>
      <c r="ALR31" s="1"/>
      <c r="ALS31" s="1"/>
      <c r="ALT31" s="1"/>
      <c r="ALU31" s="1"/>
      <c r="ALV31" s="1"/>
      <c r="ALW31" s="1"/>
      <c r="ALX31" s="1"/>
      <c r="ALY31" s="1"/>
      <c r="ALZ31" s="1"/>
      <c r="AMA31" s="1"/>
      <c r="AMB31" s="1"/>
      <c r="AMC31" s="1"/>
      <c r="AMD31" s="1"/>
      <c r="AME31" s="1"/>
      <c r="AMF31" s="1"/>
      <c r="AMG31" s="1"/>
      <c r="AMH31" s="1"/>
      <c r="AMI31" s="1"/>
      <c r="AMJ31" s="1"/>
      <c r="AMK31" s="1"/>
      <c r="AML31" s="1"/>
      <c r="AMM31" s="1"/>
      <c r="AMN31" s="1"/>
      <c r="AMO31" s="1"/>
      <c r="AMP31" s="1"/>
      <c r="AMQ31" s="1"/>
      <c r="AMR31" s="1"/>
      <c r="AMS31" s="1"/>
      <c r="AMT31" s="1"/>
      <c r="AMU31" s="1"/>
      <c r="AMV31" s="1"/>
      <c r="AMW31" s="1"/>
      <c r="AMX31" s="1"/>
      <c r="AMY31" s="1"/>
      <c r="AMZ31" s="1"/>
      <c r="ANA31" s="1"/>
      <c r="ANB31" s="1"/>
      <c r="ANC31" s="1"/>
      <c r="AND31" s="1"/>
      <c r="ANE31" s="1"/>
      <c r="ANF31" s="1"/>
      <c r="ANG31" s="1"/>
      <c r="ANH31" s="1"/>
      <c r="ANI31" s="1"/>
      <c r="ANJ31" s="1"/>
      <c r="ANK31" s="1"/>
      <c r="ANL31" s="1"/>
      <c r="ANM31" s="1"/>
      <c r="ANN31" s="1"/>
      <c r="ANO31" s="1"/>
      <c r="ANP31" s="1"/>
      <c r="ANQ31" s="1"/>
      <c r="ANR31" s="1"/>
      <c r="ANS31" s="1"/>
      <c r="ANT31" s="1"/>
      <c r="ANU31" s="1"/>
      <c r="ANV31" s="1"/>
      <c r="ANW31" s="1"/>
      <c r="ANX31" s="1"/>
      <c r="ANY31" s="1"/>
      <c r="ANZ31" s="1"/>
      <c r="AOA31" s="1"/>
      <c r="AOB31" s="1"/>
      <c r="AOC31" s="1"/>
      <c r="AOD31" s="1"/>
      <c r="AOE31" s="1"/>
      <c r="AOF31" s="1"/>
      <c r="AOG31" s="1"/>
      <c r="AOH31" s="1"/>
      <c r="AOI31" s="1"/>
      <c r="AOJ31" s="1"/>
      <c r="AOK31" s="1"/>
      <c r="AOL31" s="1"/>
      <c r="AOM31" s="1"/>
      <c r="AON31" s="1"/>
      <c r="AOO31" s="1"/>
      <c r="AOP31" s="1"/>
      <c r="AOQ31" s="1"/>
      <c r="AOR31" s="1"/>
      <c r="AOS31" s="1"/>
      <c r="AOT31" s="1"/>
      <c r="AOU31" s="1"/>
      <c r="AOV31" s="1"/>
      <c r="AOW31" s="1"/>
      <c r="AOX31" s="1"/>
      <c r="AOY31" s="1"/>
      <c r="AOZ31" s="1"/>
      <c r="APA31" s="1"/>
      <c r="APB31" s="1"/>
      <c r="APC31" s="1"/>
      <c r="APD31" s="1"/>
      <c r="APE31" s="1"/>
      <c r="APF31" s="1"/>
      <c r="APG31" s="1"/>
      <c r="APH31" s="1"/>
      <c r="API31" s="1"/>
      <c r="APJ31" s="1"/>
      <c r="APK31" s="1"/>
      <c r="APL31" s="1"/>
      <c r="APM31" s="1"/>
      <c r="APN31" s="1"/>
      <c r="APO31" s="1"/>
      <c r="APP31" s="1"/>
      <c r="APQ31" s="1"/>
      <c r="APR31" s="1"/>
      <c r="APS31" s="1"/>
      <c r="APT31" s="1"/>
      <c r="APU31" s="1"/>
      <c r="APV31" s="1"/>
      <c r="APW31" s="1"/>
      <c r="APX31" s="1"/>
      <c r="APY31" s="1"/>
      <c r="APZ31" s="1"/>
      <c r="AQA31" s="1"/>
      <c r="AQB31" s="1"/>
      <c r="AQC31" s="1"/>
      <c r="AQD31" s="1"/>
      <c r="AQE31" s="1"/>
      <c r="AQF31" s="1"/>
      <c r="AQG31" s="1"/>
      <c r="AQH31" s="1"/>
      <c r="AQI31" s="1"/>
      <c r="AQJ31" s="1"/>
      <c r="AQK31" s="1"/>
      <c r="AQL31" s="1"/>
      <c r="AQM31" s="1"/>
      <c r="AQN31" s="1"/>
      <c r="AQO31" s="1"/>
      <c r="AQP31" s="1"/>
      <c r="AQQ31" s="1"/>
      <c r="AQR31" s="1"/>
      <c r="AQS31" s="1"/>
      <c r="AQT31" s="1"/>
      <c r="AQU31" s="1"/>
      <c r="AQV31" s="1"/>
      <c r="AQW31" s="1"/>
      <c r="AQX31" s="1"/>
      <c r="AQY31" s="1"/>
      <c r="AQZ31" s="1"/>
      <c r="ARA31" s="1"/>
      <c r="ARB31" s="1"/>
      <c r="ARC31" s="1"/>
      <c r="ARD31" s="1"/>
      <c r="ARE31" s="1"/>
      <c r="ARF31" s="1"/>
      <c r="ARG31" s="1"/>
      <c r="ARH31" s="1"/>
      <c r="ARI31" s="1"/>
      <c r="ARJ31" s="1"/>
      <c r="ARK31" s="1"/>
      <c r="ARL31" s="1"/>
      <c r="ARM31" s="1"/>
      <c r="ARN31" s="1"/>
      <c r="ARO31" s="1"/>
      <c r="ARP31" s="1"/>
      <c r="ARQ31" s="1"/>
      <c r="ARR31" s="1"/>
      <c r="ARS31" s="1"/>
      <c r="ART31" s="1"/>
      <c r="ARU31" s="1"/>
      <c r="ARV31" s="1"/>
      <c r="ARW31" s="1"/>
      <c r="ARX31" s="1"/>
      <c r="ARY31" s="1"/>
      <c r="ARZ31" s="1"/>
      <c r="ASA31" s="1"/>
      <c r="ASB31" s="1"/>
      <c r="ASC31" s="1"/>
      <c r="ASD31" s="1"/>
      <c r="ASE31" s="1"/>
      <c r="ASF31" s="1"/>
      <c r="ASG31" s="1"/>
      <c r="ASH31" s="1"/>
      <c r="ASI31" s="1"/>
      <c r="ASJ31" s="1"/>
      <c r="ASK31" s="1"/>
      <c r="ASL31" s="1"/>
      <c r="ASM31" s="1"/>
      <c r="ASN31" s="1"/>
      <c r="ASO31" s="1"/>
      <c r="ASP31" s="1"/>
      <c r="ASQ31" s="1"/>
      <c r="ASR31" s="1"/>
      <c r="ASS31" s="1"/>
      <c r="AST31" s="1">
        <v>111886738</v>
      </c>
      <c r="ASU31" s="1" t="s">
        <v>2151</v>
      </c>
      <c r="ASV31" s="1"/>
      <c r="ASW31" s="1">
        <v>46</v>
      </c>
    </row>
    <row r="32" spans="1:1193" x14ac:dyDescent="0.35">
      <c r="A32" s="1" t="s">
        <v>2152</v>
      </c>
      <c r="B32" s="1" t="s">
        <v>2153</v>
      </c>
      <c r="C32" s="1" t="s">
        <v>2154</v>
      </c>
      <c r="D32" s="1" t="s">
        <v>1947</v>
      </c>
      <c r="E32" s="1" t="s">
        <v>2131</v>
      </c>
      <c r="F32" s="1" t="s">
        <v>1947</v>
      </c>
      <c r="G32" s="1"/>
      <c r="H32" s="1" t="s">
        <v>1193</v>
      </c>
      <c r="I32" s="1" t="s">
        <v>1900</v>
      </c>
      <c r="J32" s="1" t="s">
        <v>1900</v>
      </c>
      <c r="K32" s="1"/>
      <c r="L32" s="1" t="s">
        <v>1197</v>
      </c>
      <c r="M32" s="1" t="s">
        <v>1196</v>
      </c>
      <c r="N32" s="2">
        <v>1</v>
      </c>
      <c r="O32" s="2">
        <v>0</v>
      </c>
      <c r="P32" s="2">
        <v>0</v>
      </c>
      <c r="Q32" s="2">
        <v>0</v>
      </c>
      <c r="R32" s="2">
        <v>0</v>
      </c>
      <c r="S32" s="1" t="s">
        <v>2155</v>
      </c>
      <c r="T32" s="1"/>
      <c r="U32" s="6" t="s">
        <v>1489</v>
      </c>
      <c r="V32" s="1"/>
      <c r="W32" s="6" t="s">
        <v>1200</v>
      </c>
      <c r="X32" s="1"/>
      <c r="Y32" s="1"/>
      <c r="Z32" s="1"/>
      <c r="AA32" s="1"/>
      <c r="AB32" s="1"/>
      <c r="AC32" s="1"/>
      <c r="AD32" s="1"/>
      <c r="AE32" s="1"/>
      <c r="AF32" s="1"/>
      <c r="AG32" s="1"/>
      <c r="AH32" s="1"/>
      <c r="AI32" s="1" t="s">
        <v>1360</v>
      </c>
      <c r="AJ32" s="4">
        <v>512</v>
      </c>
      <c r="AK32" s="1" t="s">
        <v>1200</v>
      </c>
      <c r="AL32" s="1" t="s">
        <v>1201</v>
      </c>
      <c r="AM32" s="1"/>
      <c r="AN32" s="1" t="s">
        <v>1200</v>
      </c>
      <c r="AO32" s="1" t="s">
        <v>1412</v>
      </c>
      <c r="AP32" s="1" t="s">
        <v>1361</v>
      </c>
      <c r="AQ32" s="2">
        <v>1</v>
      </c>
      <c r="AR32" s="2">
        <v>0</v>
      </c>
      <c r="AS32" s="2">
        <v>0</v>
      </c>
      <c r="AT32" s="2">
        <v>1</v>
      </c>
      <c r="AU32" s="2">
        <v>0</v>
      </c>
      <c r="AV32" s="2">
        <v>0</v>
      </c>
      <c r="AW32" s="2">
        <v>0</v>
      </c>
      <c r="AX32" s="2">
        <v>0</v>
      </c>
      <c r="AY32" s="1"/>
      <c r="AZ32" s="1"/>
      <c r="BA32" s="1"/>
      <c r="BB32" s="1"/>
      <c r="BC32" s="1"/>
      <c r="BD32" s="1"/>
      <c r="BE32" s="1"/>
      <c r="BF32" s="1"/>
      <c r="BG32" s="1"/>
      <c r="BH32" s="1"/>
      <c r="BI32" s="1" t="s">
        <v>1467</v>
      </c>
      <c r="BJ32" s="2">
        <v>0</v>
      </c>
      <c r="BK32" s="2">
        <v>0</v>
      </c>
      <c r="BL32" s="2">
        <v>0</v>
      </c>
      <c r="BM32" s="2">
        <v>0</v>
      </c>
      <c r="BN32" s="2">
        <v>1</v>
      </c>
      <c r="BO32" s="2">
        <v>0</v>
      </c>
      <c r="BP32" s="2">
        <v>0</v>
      </c>
      <c r="BQ32" s="2">
        <v>0</v>
      </c>
      <c r="BR32" s="2">
        <v>0</v>
      </c>
      <c r="BS32" s="1"/>
      <c r="BT32" s="1" t="s">
        <v>1199</v>
      </c>
      <c r="BU32" s="1"/>
      <c r="BV32" s="1"/>
      <c r="BW32" s="4"/>
      <c r="BX32" s="1"/>
      <c r="BY32" s="1"/>
      <c r="BZ32" s="1"/>
      <c r="CA32" s="1"/>
      <c r="CB32" s="1"/>
      <c r="CC32" s="1"/>
      <c r="CD32" s="1"/>
      <c r="CE32" s="1"/>
      <c r="CF32" s="1"/>
      <c r="CG32" s="1"/>
      <c r="CH32" s="1"/>
      <c r="CI32" s="1"/>
      <c r="CJ32" s="1"/>
      <c r="CK32" s="1"/>
      <c r="CL32" s="1"/>
      <c r="CM32" s="1"/>
      <c r="CN32" s="1"/>
      <c r="CO32" s="1"/>
      <c r="CP32" s="1"/>
      <c r="CQ32" s="1"/>
      <c r="CR32" s="1"/>
      <c r="CS32" s="1"/>
      <c r="CT32" s="1"/>
      <c r="CU32" s="1"/>
      <c r="CV32" s="1"/>
      <c r="CW32" s="1"/>
      <c r="CX32" s="1"/>
      <c r="CY32" s="1"/>
      <c r="CZ32" s="1"/>
      <c r="DA32" s="1"/>
      <c r="DB32" s="1"/>
      <c r="DC32" s="1"/>
      <c r="DD32" s="1"/>
      <c r="DE32" s="1"/>
      <c r="DF32" s="1"/>
      <c r="DG32" s="1"/>
      <c r="DH32" s="1"/>
      <c r="DI32" s="1"/>
      <c r="DJ32" s="1"/>
      <c r="DK32" s="1" t="s">
        <v>1230</v>
      </c>
      <c r="DL32" s="2">
        <v>0</v>
      </c>
      <c r="DM32" s="2">
        <v>0</v>
      </c>
      <c r="DN32" s="2">
        <v>0</v>
      </c>
      <c r="DO32" s="2">
        <v>0</v>
      </c>
      <c r="DP32" s="2">
        <v>1</v>
      </c>
      <c r="DQ32" s="1"/>
      <c r="DR32" s="1" t="s">
        <v>2156</v>
      </c>
      <c r="DS32" s="2">
        <v>0</v>
      </c>
      <c r="DT32" s="2">
        <v>0</v>
      </c>
      <c r="DU32" s="2">
        <v>0</v>
      </c>
      <c r="DV32" s="2">
        <v>0</v>
      </c>
      <c r="DW32" s="2">
        <v>1</v>
      </c>
      <c r="DX32" s="2">
        <v>0</v>
      </c>
      <c r="DY32" s="2">
        <v>0</v>
      </c>
      <c r="DZ32" s="2">
        <v>0</v>
      </c>
      <c r="EA32" s="2">
        <v>1</v>
      </c>
      <c r="EB32" s="2">
        <v>0</v>
      </c>
      <c r="EC32" s="2">
        <v>0</v>
      </c>
      <c r="ED32" s="2">
        <v>0</v>
      </c>
      <c r="EE32" s="1"/>
      <c r="EF32" s="1" t="s">
        <v>1230</v>
      </c>
      <c r="EG32" s="2">
        <v>0</v>
      </c>
      <c r="EH32" s="2">
        <v>0</v>
      </c>
      <c r="EI32" s="2">
        <v>0</v>
      </c>
      <c r="EJ32" s="2">
        <v>0</v>
      </c>
      <c r="EK32" s="2">
        <v>0</v>
      </c>
      <c r="EL32" s="2">
        <v>0</v>
      </c>
      <c r="EM32" s="2">
        <v>0</v>
      </c>
      <c r="EN32" s="2">
        <v>0</v>
      </c>
      <c r="EO32" s="2">
        <v>0</v>
      </c>
      <c r="EP32" s="2">
        <v>1</v>
      </c>
      <c r="EQ32" s="2">
        <v>0</v>
      </c>
      <c r="ER32" s="2">
        <v>0</v>
      </c>
      <c r="ES32" s="1"/>
      <c r="ET32" s="1" t="s">
        <v>1199</v>
      </c>
      <c r="EU32" s="1"/>
      <c r="EV32" s="1"/>
      <c r="EW32" s="1"/>
      <c r="EX32" s="1"/>
      <c r="EY32" s="1"/>
      <c r="EZ32" s="1"/>
      <c r="FA32" s="1"/>
      <c r="FB32" s="1"/>
      <c r="FC32" s="1"/>
      <c r="FD32" s="1"/>
      <c r="FE32" s="1"/>
      <c r="FF32" s="1"/>
      <c r="FG32" s="1"/>
      <c r="FH32" s="1"/>
      <c r="FI32" s="1"/>
      <c r="FJ32" s="1"/>
      <c r="FK32" s="1"/>
      <c r="FL32" s="1"/>
      <c r="FM32" s="1"/>
      <c r="FN32" s="1"/>
      <c r="FO32" s="1"/>
      <c r="FP32" s="1"/>
      <c r="FQ32" s="1"/>
      <c r="FR32" s="1"/>
      <c r="FS32" s="1"/>
      <c r="FT32" s="1"/>
      <c r="FU32" s="1"/>
      <c r="FV32" s="1"/>
      <c r="FW32" s="1"/>
      <c r="FX32" s="1"/>
      <c r="FY32" s="1"/>
      <c r="FZ32" s="1"/>
      <c r="GA32" s="1" t="s">
        <v>2157</v>
      </c>
      <c r="GB32" s="2">
        <v>0</v>
      </c>
      <c r="GC32" s="2">
        <v>0</v>
      </c>
      <c r="GD32" s="2">
        <v>0</v>
      </c>
      <c r="GE32" s="2">
        <v>0</v>
      </c>
      <c r="GF32" s="2">
        <v>0</v>
      </c>
      <c r="GG32" s="2">
        <v>0</v>
      </c>
      <c r="GH32" s="2">
        <v>1</v>
      </c>
      <c r="GI32" s="2">
        <v>1</v>
      </c>
      <c r="GJ32" s="2">
        <v>0</v>
      </c>
      <c r="GK32" s="2">
        <v>0</v>
      </c>
      <c r="GL32" s="2">
        <v>0</v>
      </c>
      <c r="GM32" s="2">
        <v>0</v>
      </c>
      <c r="GN32" s="2">
        <v>0</v>
      </c>
      <c r="GO32" s="1"/>
      <c r="GP32" s="1"/>
      <c r="GQ32" s="1"/>
      <c r="GR32" s="1"/>
      <c r="GS32" s="1"/>
      <c r="GT32" s="1"/>
      <c r="GU32" s="1"/>
      <c r="GV32" s="1"/>
      <c r="GW32" s="1"/>
      <c r="GX32" s="1"/>
      <c r="GY32" s="1"/>
      <c r="GZ32" s="1"/>
      <c r="HA32" s="1"/>
      <c r="HB32" s="1"/>
      <c r="HC32" s="1"/>
      <c r="HD32" s="1"/>
      <c r="HE32" s="1"/>
      <c r="HF32" s="1"/>
      <c r="HG32" s="1"/>
      <c r="HH32" s="1"/>
      <c r="HI32" s="1"/>
      <c r="HJ32" s="1"/>
      <c r="HK32" s="1"/>
      <c r="HL32" s="1"/>
      <c r="HM32" s="1"/>
      <c r="HN32" s="1"/>
      <c r="HO32" s="1"/>
      <c r="HP32" s="1"/>
      <c r="HQ32" s="1"/>
      <c r="HR32" s="1"/>
      <c r="HS32" s="1"/>
      <c r="HT32" s="1"/>
      <c r="HU32" s="1"/>
      <c r="HV32" s="1"/>
      <c r="HW32" s="1"/>
      <c r="HX32" s="1"/>
      <c r="HY32" s="1"/>
      <c r="HZ32" s="1"/>
      <c r="IA32" s="1"/>
      <c r="IB32" s="1"/>
      <c r="IC32" s="1"/>
      <c r="ID32" s="1"/>
      <c r="IE32" s="1"/>
      <c r="IF32" s="1"/>
      <c r="IG32" s="1"/>
      <c r="IH32" s="1"/>
      <c r="II32" s="1"/>
      <c r="IJ32" s="1"/>
      <c r="IK32" s="1"/>
      <c r="IL32" s="1"/>
      <c r="IM32" s="1"/>
      <c r="IN32" s="1"/>
      <c r="IO32" s="1"/>
      <c r="IP32" s="1"/>
      <c r="IQ32" s="1"/>
      <c r="IR32" s="1"/>
      <c r="IS32" s="1"/>
      <c r="IT32" s="1"/>
      <c r="IU32" s="1"/>
      <c r="IV32" s="1"/>
      <c r="IW32" s="1"/>
      <c r="IX32" s="1"/>
      <c r="IY32" s="1"/>
      <c r="IZ32" s="1"/>
      <c r="JA32" s="1"/>
      <c r="JB32" s="1"/>
      <c r="JC32" s="1"/>
      <c r="JD32" s="1"/>
      <c r="JE32" s="1"/>
      <c r="JF32" s="1"/>
      <c r="JG32" s="1"/>
      <c r="JH32" s="1"/>
      <c r="JI32" s="1"/>
      <c r="JJ32" s="1"/>
      <c r="JK32" s="1"/>
      <c r="JL32" s="1"/>
      <c r="JM32" s="1"/>
      <c r="JN32" s="1"/>
      <c r="JO32" s="1"/>
      <c r="JP32" s="1"/>
      <c r="JQ32" s="1"/>
      <c r="JR32" s="1"/>
      <c r="JS32" s="1"/>
      <c r="JT32" s="1"/>
      <c r="JU32" s="1"/>
      <c r="JV32" s="1"/>
      <c r="JW32" s="1"/>
      <c r="JX32" s="1"/>
      <c r="JY32" s="1"/>
      <c r="JZ32" s="1"/>
      <c r="KA32" s="1"/>
      <c r="KB32" s="1"/>
      <c r="KC32" s="1"/>
      <c r="KD32" s="1"/>
      <c r="KE32" s="1"/>
      <c r="KF32" s="1"/>
      <c r="KG32" s="1"/>
      <c r="KH32" s="1"/>
      <c r="KI32" s="1"/>
      <c r="KJ32" s="1"/>
      <c r="KK32" s="1"/>
      <c r="KL32" s="1"/>
      <c r="KM32" s="1"/>
      <c r="KN32" s="1"/>
      <c r="KO32" s="1"/>
      <c r="KP32" s="1"/>
      <c r="KQ32" s="1"/>
      <c r="KR32" s="1"/>
      <c r="KS32" s="1"/>
      <c r="KT32" s="1"/>
      <c r="KU32" s="1"/>
      <c r="KV32" s="1"/>
      <c r="KW32" s="1"/>
      <c r="KX32" s="1"/>
      <c r="KY32" s="1"/>
      <c r="KZ32" s="1"/>
      <c r="LA32" s="1"/>
      <c r="LB32" s="1"/>
      <c r="LC32" s="1"/>
      <c r="LD32" s="1"/>
      <c r="LE32" s="1"/>
      <c r="LF32" s="1"/>
      <c r="LG32" s="1"/>
      <c r="LH32" s="1"/>
      <c r="LI32" s="1"/>
      <c r="LJ32" s="1"/>
      <c r="LK32" s="1"/>
      <c r="LL32" s="1"/>
      <c r="LM32" s="1"/>
      <c r="LN32" s="1"/>
      <c r="LO32" s="1"/>
      <c r="LP32" s="1"/>
      <c r="LQ32" s="1"/>
      <c r="LR32" s="1"/>
      <c r="LS32" s="1"/>
      <c r="LT32" s="1"/>
      <c r="LU32" s="1"/>
      <c r="LV32" s="1"/>
      <c r="LW32" s="1"/>
      <c r="LX32" s="1"/>
      <c r="LY32" s="1"/>
      <c r="LZ32" s="1"/>
      <c r="MA32" s="1"/>
      <c r="MB32" s="1"/>
      <c r="MC32" s="1"/>
      <c r="MD32" s="1"/>
      <c r="ME32" s="1"/>
      <c r="MF32" s="1"/>
      <c r="MG32" s="1"/>
      <c r="MH32" s="1"/>
      <c r="MI32" s="1"/>
      <c r="MJ32" s="1"/>
      <c r="MK32" s="1"/>
      <c r="ML32" s="1"/>
      <c r="MM32" s="1"/>
      <c r="MN32" s="1"/>
      <c r="MO32" s="1"/>
      <c r="MP32" s="1"/>
      <c r="MQ32" s="1"/>
      <c r="MR32" s="1"/>
      <c r="MS32" s="1"/>
      <c r="MT32" s="1"/>
      <c r="MU32" s="1"/>
      <c r="MV32" s="1"/>
      <c r="MW32" s="1"/>
      <c r="MX32" s="1"/>
      <c r="MY32" s="1"/>
      <c r="MZ32" s="1"/>
      <c r="NA32" s="1"/>
      <c r="NB32" s="1"/>
      <c r="NC32" s="1"/>
      <c r="ND32" s="1"/>
      <c r="NE32" s="1"/>
      <c r="NF32" s="1"/>
      <c r="NG32" s="1"/>
      <c r="NH32" s="1"/>
      <c r="NI32" s="1"/>
      <c r="NJ32" s="1"/>
      <c r="NK32" s="1"/>
      <c r="NL32" s="1"/>
      <c r="NM32" s="1"/>
      <c r="NN32" s="1"/>
      <c r="NO32" s="1"/>
      <c r="NP32" s="1"/>
      <c r="NQ32" s="1"/>
      <c r="NR32" s="1"/>
      <c r="NS32" s="1"/>
      <c r="NT32" s="1"/>
      <c r="NU32" s="1"/>
      <c r="NV32" s="1"/>
      <c r="NW32" s="1"/>
      <c r="NX32" s="1"/>
      <c r="NY32" s="1"/>
      <c r="NZ32" s="1"/>
      <c r="OA32" s="1"/>
      <c r="OB32" s="1"/>
      <c r="OC32" s="1"/>
      <c r="OD32" s="1"/>
      <c r="OE32" s="1"/>
      <c r="OF32" s="1"/>
      <c r="OG32" s="1"/>
      <c r="OH32" s="1"/>
      <c r="OI32" s="1"/>
      <c r="OJ32" s="1"/>
      <c r="OK32" s="1"/>
      <c r="OL32" s="1"/>
      <c r="OM32" s="1"/>
      <c r="ON32" s="1"/>
      <c r="OO32" s="1"/>
      <c r="OP32" s="1"/>
      <c r="OQ32" s="1"/>
      <c r="OR32" s="1"/>
      <c r="OS32" s="1"/>
      <c r="OT32" s="1"/>
      <c r="OU32" s="1"/>
      <c r="OV32" s="1"/>
      <c r="OW32" s="1"/>
      <c r="OX32" s="1"/>
      <c r="OY32" s="1"/>
      <c r="OZ32" s="1"/>
      <c r="PA32" s="1"/>
      <c r="PB32" s="1"/>
      <c r="PC32" s="1"/>
      <c r="PD32" s="1"/>
      <c r="PE32" s="1"/>
      <c r="PF32" s="1"/>
      <c r="PG32" s="1"/>
      <c r="PH32" s="1"/>
      <c r="PI32" s="1"/>
      <c r="PJ32" s="1"/>
      <c r="PK32" s="1"/>
      <c r="PL32" s="1"/>
      <c r="PM32" s="1"/>
      <c r="PN32" s="1"/>
      <c r="PO32" s="1"/>
      <c r="PP32" s="1"/>
      <c r="PQ32" s="1"/>
      <c r="PR32" s="1"/>
      <c r="PS32" s="1"/>
      <c r="PT32" s="1"/>
      <c r="PU32" s="1"/>
      <c r="PV32" s="1"/>
      <c r="PW32" s="1"/>
      <c r="PX32" s="1"/>
      <c r="PY32" s="1"/>
      <c r="PZ32" s="1"/>
      <c r="QA32" s="1"/>
      <c r="QB32" s="1"/>
      <c r="QC32" s="1"/>
      <c r="QD32" s="1"/>
      <c r="QE32" s="1"/>
      <c r="QF32" s="1"/>
      <c r="QG32" s="1"/>
      <c r="QH32" s="1"/>
      <c r="QI32" s="1"/>
      <c r="QJ32" s="1"/>
      <c r="QK32" s="1"/>
      <c r="QL32" s="1"/>
      <c r="QM32" s="1"/>
      <c r="QN32" s="1"/>
      <c r="QO32" s="1"/>
      <c r="QP32" s="1"/>
      <c r="QQ32" s="1"/>
      <c r="QR32" s="1"/>
      <c r="QS32" s="1"/>
      <c r="QT32" s="1"/>
      <c r="QU32" s="1"/>
      <c r="QV32" s="1"/>
      <c r="QW32" s="1"/>
      <c r="QX32" s="1"/>
      <c r="QY32" s="1"/>
      <c r="QZ32" s="1"/>
      <c r="RA32" s="1"/>
      <c r="RB32" s="1"/>
      <c r="RC32" s="1"/>
      <c r="RD32" s="1"/>
      <c r="RE32" s="1"/>
      <c r="RF32" s="1"/>
      <c r="RG32" s="1"/>
      <c r="RH32" s="1"/>
      <c r="RI32" s="1"/>
      <c r="RJ32" s="1"/>
      <c r="RK32" s="1"/>
      <c r="RL32" s="1"/>
      <c r="RM32" s="1"/>
      <c r="RN32" s="1"/>
      <c r="RO32" s="1"/>
      <c r="RP32" s="1"/>
      <c r="RQ32" s="1"/>
      <c r="RR32" s="1"/>
      <c r="RS32" s="1"/>
      <c r="RT32" s="1"/>
      <c r="RU32" s="1"/>
      <c r="RV32" s="1"/>
      <c r="RW32" s="1"/>
      <c r="RX32" s="1"/>
      <c r="RY32" s="1"/>
      <c r="RZ32" s="1"/>
      <c r="SA32" s="1"/>
      <c r="SB32" s="1"/>
      <c r="SC32" s="1"/>
      <c r="SD32" s="1"/>
      <c r="SE32" s="1"/>
      <c r="SF32" s="1"/>
      <c r="SG32" s="1"/>
      <c r="SH32" s="1"/>
      <c r="SI32" s="1"/>
      <c r="SJ32" s="1"/>
      <c r="SK32" s="1"/>
      <c r="SL32" s="1"/>
      <c r="SM32" s="1"/>
      <c r="SN32" s="1"/>
      <c r="SO32" s="1"/>
      <c r="SP32" s="1"/>
      <c r="SQ32" s="1"/>
      <c r="SR32" s="1"/>
      <c r="SS32" s="1"/>
      <c r="ST32" s="1"/>
      <c r="SU32" s="1"/>
      <c r="SV32" s="1"/>
      <c r="SW32" s="1"/>
      <c r="SX32" s="1"/>
      <c r="SY32" s="1"/>
      <c r="SZ32" s="1"/>
      <c r="TA32" s="1"/>
      <c r="TB32" s="1"/>
      <c r="TC32" s="1"/>
      <c r="TD32" s="1"/>
      <c r="TE32" s="1"/>
      <c r="TF32" s="1"/>
      <c r="TG32" s="1"/>
      <c r="TH32" s="1"/>
      <c r="TI32" s="1"/>
      <c r="TJ32" s="1"/>
      <c r="TK32" s="1"/>
      <c r="TL32" s="1"/>
      <c r="TM32" s="1"/>
      <c r="TN32" s="1"/>
      <c r="TO32" s="1"/>
      <c r="TP32" s="1"/>
      <c r="TQ32" s="1"/>
      <c r="TR32" s="1"/>
      <c r="TS32" s="1"/>
      <c r="TT32" s="1"/>
      <c r="TU32" s="1"/>
      <c r="TV32" s="1"/>
      <c r="TW32" s="1"/>
      <c r="TX32" s="1"/>
      <c r="TY32" s="1"/>
      <c r="TZ32" s="1"/>
      <c r="UA32" s="1"/>
      <c r="UB32" s="1"/>
      <c r="UC32" s="1"/>
      <c r="UD32" s="1"/>
      <c r="UE32" s="1"/>
      <c r="UF32" s="1"/>
      <c r="UG32" s="1"/>
      <c r="UH32" s="1"/>
      <c r="UI32" s="1"/>
      <c r="UJ32" s="1"/>
      <c r="UK32" s="1"/>
      <c r="UL32" s="1"/>
      <c r="UM32" s="1"/>
      <c r="UN32" s="1"/>
      <c r="UO32" s="1"/>
      <c r="UP32" s="1"/>
      <c r="UQ32" s="1"/>
      <c r="UR32" s="1"/>
      <c r="US32" s="1"/>
      <c r="UT32" s="1"/>
      <c r="UU32" s="1"/>
      <c r="UV32" s="1"/>
      <c r="UW32" s="1"/>
      <c r="UX32" s="1"/>
      <c r="UY32" s="1"/>
      <c r="UZ32" s="1"/>
      <c r="VA32" s="1"/>
      <c r="VB32" s="1"/>
      <c r="VC32" s="1"/>
      <c r="VD32" s="1"/>
      <c r="VE32" s="1"/>
      <c r="VF32" s="1"/>
      <c r="VG32" s="1"/>
      <c r="VH32" s="1"/>
      <c r="VI32" s="1"/>
      <c r="VJ32" s="1"/>
      <c r="VK32" s="1"/>
      <c r="VL32" s="1"/>
      <c r="VM32" s="1"/>
      <c r="VN32" s="1"/>
      <c r="VO32" s="1"/>
      <c r="VP32" s="1"/>
      <c r="VQ32" s="1"/>
      <c r="VR32" s="1"/>
      <c r="VS32" s="1"/>
      <c r="VT32" s="1"/>
      <c r="VU32" s="1"/>
      <c r="VV32" s="1"/>
      <c r="VW32" s="1"/>
      <c r="VX32" s="1"/>
      <c r="VY32" s="1"/>
      <c r="VZ32" s="1"/>
      <c r="WA32" s="1"/>
      <c r="WB32" s="1"/>
      <c r="WC32" s="1"/>
      <c r="WD32" s="1"/>
      <c r="WE32" s="1"/>
      <c r="WF32" s="1"/>
      <c r="WG32" s="1"/>
      <c r="WH32" s="1"/>
      <c r="WI32" s="1"/>
      <c r="WJ32" s="1"/>
      <c r="WK32" s="1"/>
      <c r="WL32" s="1"/>
      <c r="WM32" s="1"/>
      <c r="WN32" s="1"/>
      <c r="WO32" s="1"/>
      <c r="WP32" s="1"/>
      <c r="WQ32" s="1"/>
      <c r="WR32" s="1"/>
      <c r="WS32" s="1"/>
      <c r="WT32" s="1"/>
      <c r="WU32" s="1"/>
      <c r="WV32" s="1"/>
      <c r="WW32" s="1"/>
      <c r="WX32" s="1"/>
      <c r="WY32" s="1"/>
      <c r="WZ32" s="1"/>
      <c r="XA32" s="1"/>
      <c r="XB32" s="1"/>
      <c r="XC32" s="1"/>
      <c r="XD32" s="1"/>
      <c r="XE32" s="1"/>
      <c r="XF32" s="1"/>
      <c r="XG32" s="1"/>
      <c r="XH32" s="1"/>
      <c r="XI32" s="1"/>
      <c r="XJ32" s="1"/>
      <c r="XK32" s="1"/>
      <c r="XL32" s="1"/>
      <c r="XM32" s="1"/>
      <c r="XN32" s="1"/>
      <c r="XO32" s="1"/>
      <c r="XP32" s="1"/>
      <c r="XQ32" s="1"/>
      <c r="XR32" s="1"/>
      <c r="XS32" s="1"/>
      <c r="XT32" s="1"/>
      <c r="XU32" s="1"/>
      <c r="XV32" s="1"/>
      <c r="XW32" s="1"/>
      <c r="XX32" s="1"/>
      <c r="XY32" s="1"/>
      <c r="XZ32" s="1"/>
      <c r="YA32" s="1"/>
      <c r="YB32" s="1"/>
      <c r="YC32" s="1"/>
      <c r="YD32" s="1"/>
      <c r="YE32" s="1"/>
      <c r="YF32" s="1"/>
      <c r="YG32" s="1"/>
      <c r="YH32" s="1"/>
      <c r="YI32" s="1"/>
      <c r="YJ32" s="1"/>
      <c r="YK32" s="1"/>
      <c r="YL32" s="1"/>
      <c r="YM32" s="1"/>
      <c r="YN32" s="1"/>
      <c r="YO32" s="1"/>
      <c r="YP32" s="1"/>
      <c r="YQ32" s="1"/>
      <c r="YR32" s="1"/>
      <c r="YS32" s="1"/>
      <c r="YT32" s="1"/>
      <c r="YU32" s="1"/>
      <c r="YV32" s="1"/>
      <c r="YW32" s="1"/>
      <c r="YX32" s="1"/>
      <c r="YY32" s="1"/>
      <c r="YZ32" s="1"/>
      <c r="ZA32" s="1"/>
      <c r="ZB32" s="1"/>
      <c r="ZC32" s="1"/>
      <c r="ZD32" s="1"/>
      <c r="ZE32" s="1"/>
      <c r="ZF32" s="1"/>
      <c r="ZG32" s="1"/>
      <c r="ZH32" s="1"/>
      <c r="ZI32" s="1"/>
      <c r="ZJ32" s="1"/>
      <c r="ZK32" s="1"/>
      <c r="ZL32" s="1"/>
      <c r="ZM32" s="1"/>
      <c r="ZN32" s="1"/>
      <c r="ZO32" s="1"/>
      <c r="ZP32" s="1"/>
      <c r="ZQ32" s="1"/>
      <c r="ZR32" s="1"/>
      <c r="ZS32" s="1"/>
      <c r="ZT32" s="1"/>
      <c r="ZU32" s="1"/>
      <c r="ZV32" s="1"/>
      <c r="ZW32" s="1"/>
      <c r="ZX32" s="3"/>
      <c r="ZY32" s="1"/>
      <c r="ZZ32" s="1"/>
      <c r="AAA32" s="1"/>
      <c r="AAB32" s="1"/>
      <c r="AAC32" s="1"/>
      <c r="AAD32" s="1"/>
      <c r="AAE32" s="1"/>
      <c r="AAF32" s="1"/>
      <c r="AAG32" s="1"/>
      <c r="AAH32" s="1"/>
      <c r="AAI32" s="1"/>
      <c r="AAJ32" s="1"/>
      <c r="AAK32" s="1"/>
      <c r="AAL32" s="1"/>
      <c r="AAM32" s="1"/>
      <c r="AAN32" s="1"/>
      <c r="AAO32" s="1"/>
      <c r="AAP32" s="1"/>
      <c r="AAQ32" s="1"/>
      <c r="AAR32" s="1"/>
      <c r="AAS32" s="1"/>
      <c r="AAT32" s="1"/>
      <c r="AAU32" s="1"/>
      <c r="AAV32" s="1"/>
      <c r="AAW32" s="1"/>
      <c r="AAX32" s="1"/>
      <c r="AAY32" s="1"/>
      <c r="AAZ32" s="1"/>
      <c r="ABA32" s="1"/>
      <c r="ABB32" s="1"/>
      <c r="ABC32" s="1"/>
      <c r="ABD32" s="1"/>
      <c r="ABE32" s="1"/>
      <c r="ABF32" s="1"/>
      <c r="ABG32" s="1"/>
      <c r="ABH32" s="1"/>
      <c r="ABI32" s="1"/>
      <c r="ABJ32" s="1"/>
      <c r="ABK32" s="1"/>
      <c r="ABL32" s="1"/>
      <c r="ABM32" s="1"/>
      <c r="ABN32" s="1"/>
      <c r="ABO32" s="1"/>
      <c r="ABP32" s="1"/>
      <c r="ABQ32" s="1"/>
      <c r="ABR32" s="1"/>
      <c r="ABS32" s="1"/>
      <c r="ABT32" s="1"/>
      <c r="ABU32" s="1"/>
      <c r="ABV32" s="1"/>
      <c r="ABW32" s="1"/>
      <c r="ABX32" s="1"/>
      <c r="ABY32" s="1"/>
      <c r="ABZ32" s="1"/>
      <c r="ACA32" s="1"/>
      <c r="ACB32" s="1"/>
      <c r="ACC32" s="1"/>
      <c r="ACD32" s="1"/>
      <c r="ACE32" s="1"/>
      <c r="ACF32" s="1"/>
      <c r="ACG32" s="1"/>
      <c r="ACH32" s="1"/>
      <c r="ACI32" s="1"/>
      <c r="ACJ32" s="1"/>
      <c r="ACK32" s="1"/>
      <c r="ACL32" s="1"/>
      <c r="ACM32" s="1"/>
      <c r="ACN32" s="1"/>
      <c r="ACO32" s="1"/>
      <c r="ACP32" s="1"/>
      <c r="ACQ32" s="1"/>
      <c r="ACR32" s="1"/>
      <c r="ACS32" s="1"/>
      <c r="ACT32" s="1"/>
      <c r="ACU32" s="1"/>
      <c r="ACV32" s="1"/>
      <c r="ACW32" s="1"/>
      <c r="ACX32" s="1"/>
      <c r="ACY32" s="1"/>
      <c r="ACZ32" s="1"/>
      <c r="ADA32" s="1"/>
      <c r="ADB32" s="1"/>
      <c r="ADC32" s="1"/>
      <c r="ADD32" s="1"/>
      <c r="ADE32" s="1"/>
      <c r="ADF32" s="1"/>
      <c r="ADG32" s="1"/>
      <c r="ADH32" s="1"/>
      <c r="ADI32" s="1"/>
      <c r="ADJ32" s="1"/>
      <c r="ADK32" s="1"/>
      <c r="ADL32" s="1"/>
      <c r="ADM32" s="1"/>
      <c r="ADN32" s="1"/>
      <c r="ADO32" s="1"/>
      <c r="ADP32" s="1"/>
      <c r="ADQ32" s="1"/>
      <c r="ADR32" s="1"/>
      <c r="ADS32" s="1"/>
      <c r="ADT32" s="1"/>
      <c r="ADU32" s="1"/>
      <c r="ADV32" s="1"/>
      <c r="ADW32" s="1"/>
      <c r="ADX32" s="1"/>
      <c r="ADY32" s="1"/>
      <c r="ADZ32" s="1"/>
      <c r="AEA32" s="1"/>
      <c r="AEB32" s="1"/>
      <c r="AEC32" s="1"/>
      <c r="AED32" s="1"/>
      <c r="AEE32" s="1"/>
      <c r="AEF32" s="1"/>
      <c r="AEG32" s="1"/>
      <c r="AEH32" s="1"/>
      <c r="AEI32" s="1"/>
      <c r="AEJ32" s="1"/>
      <c r="AEK32" s="1"/>
      <c r="AEL32" s="1"/>
      <c r="AEM32" s="1"/>
      <c r="AEN32" s="1"/>
      <c r="AEO32" s="1"/>
      <c r="AEP32" s="1"/>
      <c r="AEQ32" s="1"/>
      <c r="AER32" s="1"/>
      <c r="AES32" s="1"/>
      <c r="AET32" s="1"/>
      <c r="AEU32" s="1"/>
      <c r="AEV32" s="1"/>
      <c r="AEW32" s="1"/>
      <c r="AEX32" s="1"/>
      <c r="AEY32" s="1"/>
      <c r="AEZ32" s="1"/>
      <c r="AFA32" s="1"/>
      <c r="AFB32" s="1"/>
      <c r="AFC32" s="1"/>
      <c r="AFD32" s="1"/>
      <c r="AFE32" s="1"/>
      <c r="AFF32" s="1"/>
      <c r="AFG32" s="1"/>
      <c r="AFH32" s="1"/>
      <c r="AFI32" s="1"/>
      <c r="AFJ32" s="1"/>
      <c r="AFK32" s="1"/>
      <c r="AFL32" s="1"/>
      <c r="AFM32" s="1"/>
      <c r="AFN32" s="1"/>
      <c r="AFO32" s="1"/>
      <c r="AFP32" s="1"/>
      <c r="AFQ32" s="1"/>
      <c r="AFR32" s="1"/>
      <c r="AFS32" s="1"/>
      <c r="AFT32" s="1"/>
      <c r="AFU32" s="1"/>
      <c r="AFV32" s="1"/>
      <c r="AFW32" s="1"/>
      <c r="AFX32" s="1"/>
      <c r="AFY32" s="1"/>
      <c r="AFZ32" s="1"/>
      <c r="AGA32" s="1"/>
      <c r="AGB32" s="1"/>
      <c r="AGC32" s="1"/>
      <c r="AGD32" s="1"/>
      <c r="AGE32" s="1"/>
      <c r="AGF32" s="1"/>
      <c r="AGG32" s="1"/>
      <c r="AGH32" s="1"/>
      <c r="AGI32" s="1"/>
      <c r="AGJ32" s="1"/>
      <c r="AGK32" s="1"/>
      <c r="AGL32" s="1"/>
      <c r="AGM32" s="1"/>
      <c r="AGN32" s="1"/>
      <c r="AGO32" s="1"/>
      <c r="AGP32" s="1"/>
      <c r="AGQ32" s="1"/>
      <c r="AGR32" s="1"/>
      <c r="AGS32" s="1"/>
      <c r="AGT32" s="1"/>
      <c r="AGU32" s="1"/>
      <c r="AGV32" s="1"/>
      <c r="AGW32" s="1"/>
      <c r="AGX32" s="1"/>
      <c r="AGY32" s="1"/>
      <c r="AGZ32" s="1"/>
      <c r="AHA32" s="1"/>
      <c r="AHB32" s="1"/>
      <c r="AHC32" s="1"/>
      <c r="AHD32" s="1"/>
      <c r="AHE32" s="1"/>
      <c r="AHF32" s="1"/>
      <c r="AHG32" s="1"/>
      <c r="AHH32" s="1"/>
      <c r="AHI32" s="1"/>
      <c r="AHJ32" s="1"/>
      <c r="AHK32" s="1"/>
      <c r="AHL32" s="1"/>
      <c r="AHM32" s="1"/>
      <c r="AHN32" s="1"/>
      <c r="AHO32" s="1"/>
      <c r="AHP32" s="1"/>
      <c r="AHQ32" s="1"/>
      <c r="AHR32" s="1"/>
      <c r="AHS32" s="1"/>
      <c r="AHT32" s="1"/>
      <c r="AHU32" s="1"/>
      <c r="AHV32" s="1"/>
      <c r="AHW32" s="1"/>
      <c r="AHX32" s="1"/>
      <c r="AHY32" s="1"/>
      <c r="AHZ32" s="1"/>
      <c r="AIA32" s="1"/>
      <c r="AIB32" s="1"/>
      <c r="AIC32" s="1"/>
      <c r="AID32" s="1"/>
      <c r="AIE32" s="1"/>
      <c r="AIF32" s="1"/>
      <c r="AIG32" s="1"/>
      <c r="AIH32" s="1"/>
      <c r="AII32" s="1"/>
      <c r="AIJ32" s="1"/>
      <c r="AIK32" s="1"/>
      <c r="AIL32" s="1"/>
      <c r="AIM32" s="1"/>
      <c r="AIN32" s="1"/>
      <c r="AIO32" s="1"/>
      <c r="AIP32" s="1"/>
      <c r="AIQ32" s="1"/>
      <c r="AIR32" s="1"/>
      <c r="AIS32" s="1"/>
      <c r="AIT32" s="1"/>
      <c r="AIU32" s="1"/>
      <c r="AIV32" s="1"/>
      <c r="AIW32" s="1"/>
      <c r="AIX32" s="1"/>
      <c r="AIY32" s="1"/>
      <c r="AIZ32" s="1"/>
      <c r="AJA32" s="1"/>
      <c r="AJB32" s="1"/>
      <c r="AJC32" s="1"/>
      <c r="AJD32" s="1"/>
      <c r="AJE32" s="1"/>
      <c r="AJF32" s="1"/>
      <c r="AJG32" s="1"/>
      <c r="AJH32" s="1"/>
      <c r="AJI32" s="1"/>
      <c r="AJJ32" s="1"/>
      <c r="AJK32" s="1"/>
      <c r="AJL32" s="1"/>
      <c r="AJM32" s="1"/>
      <c r="AJN32" s="1"/>
      <c r="AJO32" s="1"/>
      <c r="AJP32" s="1"/>
      <c r="AJQ32" s="1"/>
      <c r="AJR32" s="1"/>
      <c r="AJS32" s="1"/>
      <c r="AJT32" s="1"/>
      <c r="AJU32" s="1"/>
      <c r="AJV32" s="1"/>
      <c r="AJW32" s="1"/>
      <c r="AJX32" s="1"/>
      <c r="AJY32" s="1"/>
      <c r="AJZ32" s="1"/>
      <c r="AKA32" s="1"/>
      <c r="AKB32" s="1"/>
      <c r="AKC32" s="1"/>
      <c r="AKD32" s="1"/>
      <c r="AKE32" s="1"/>
      <c r="AKF32" s="1"/>
      <c r="AKG32" s="1"/>
      <c r="AKH32" s="1"/>
      <c r="AKI32" s="1"/>
      <c r="AKJ32" s="1"/>
      <c r="AKK32" s="1"/>
      <c r="AKL32" s="1"/>
      <c r="AKM32" s="1"/>
      <c r="AKN32" s="1"/>
      <c r="AKO32" s="1"/>
      <c r="AKP32" s="1"/>
      <c r="AKQ32" s="1"/>
      <c r="AKR32" s="1"/>
      <c r="AKS32" s="1"/>
      <c r="AKT32" s="1"/>
      <c r="AKU32" s="1"/>
      <c r="AKV32" s="1"/>
      <c r="AKW32" s="1"/>
      <c r="AKX32" s="1"/>
      <c r="AKY32" s="1"/>
      <c r="AKZ32" s="1"/>
      <c r="ALA32" s="1"/>
      <c r="ALB32" s="1"/>
      <c r="ALC32" s="1"/>
      <c r="ALD32" s="1"/>
      <c r="ALE32" s="1"/>
      <c r="ALF32" s="1"/>
      <c r="ALG32" s="1"/>
      <c r="ALH32" s="1"/>
      <c r="ALI32" s="1"/>
      <c r="ALJ32" s="1"/>
      <c r="ALK32" s="1"/>
      <c r="ALL32" s="1"/>
      <c r="ALM32" s="1"/>
      <c r="ALN32" s="1"/>
      <c r="ALO32" s="1"/>
      <c r="ALP32" s="1"/>
      <c r="ALQ32" s="1"/>
      <c r="ALR32" s="1"/>
      <c r="ALS32" s="1"/>
      <c r="ALT32" s="1"/>
      <c r="ALU32" s="1"/>
      <c r="ALV32" s="1"/>
      <c r="ALW32" s="1"/>
      <c r="ALX32" s="1"/>
      <c r="ALY32" s="1"/>
      <c r="ALZ32" s="1"/>
      <c r="AMA32" s="1"/>
      <c r="AMB32" s="1"/>
      <c r="AMC32" s="1"/>
      <c r="AMD32" s="1"/>
      <c r="AME32" s="1"/>
      <c r="AMF32" s="1"/>
      <c r="AMG32" s="1"/>
      <c r="AMH32" s="1"/>
      <c r="AMI32" s="1"/>
      <c r="AMJ32" s="1"/>
      <c r="AMK32" s="1"/>
      <c r="AML32" s="1"/>
      <c r="AMM32" s="1"/>
      <c r="AMN32" s="1"/>
      <c r="AMO32" s="1"/>
      <c r="AMP32" s="1"/>
      <c r="AMQ32" s="1"/>
      <c r="AMR32" s="1"/>
      <c r="AMS32" s="1"/>
      <c r="AMT32" s="1"/>
      <c r="AMU32" s="1"/>
      <c r="AMV32" s="1"/>
      <c r="AMW32" s="1"/>
      <c r="AMX32" s="1"/>
      <c r="AMY32" s="1"/>
      <c r="AMZ32" s="1"/>
      <c r="ANA32" s="1"/>
      <c r="ANB32" s="1"/>
      <c r="ANC32" s="1"/>
      <c r="AND32" s="1"/>
      <c r="ANE32" s="1"/>
      <c r="ANF32" s="1"/>
      <c r="ANG32" s="1"/>
      <c r="ANH32" s="1"/>
      <c r="ANI32" s="1"/>
      <c r="ANJ32" s="1"/>
      <c r="ANK32" s="1"/>
      <c r="ANL32" s="1"/>
      <c r="ANM32" s="1"/>
      <c r="ANN32" s="1"/>
      <c r="ANO32" s="1"/>
      <c r="ANP32" s="1"/>
      <c r="ANQ32" s="1"/>
      <c r="ANR32" s="1"/>
      <c r="ANS32" s="1"/>
      <c r="ANT32" s="1"/>
      <c r="ANU32" s="1"/>
      <c r="ANV32" s="1"/>
      <c r="ANW32" s="1"/>
      <c r="ANX32" s="1"/>
      <c r="ANY32" s="1"/>
      <c r="ANZ32" s="1"/>
      <c r="AOA32" s="1"/>
      <c r="AOB32" s="1"/>
      <c r="AOC32" s="1"/>
      <c r="AOD32" s="1"/>
      <c r="AOE32" s="1"/>
      <c r="AOF32" s="1"/>
      <c r="AOG32" s="1"/>
      <c r="AOH32" s="1"/>
      <c r="AOI32" s="1"/>
      <c r="AOJ32" s="1"/>
      <c r="AOK32" s="1"/>
      <c r="AOL32" s="1"/>
      <c r="AOM32" s="1"/>
      <c r="AON32" s="1"/>
      <c r="AOO32" s="1"/>
      <c r="AOP32" s="1"/>
      <c r="AOQ32" s="1"/>
      <c r="AOR32" s="1"/>
      <c r="AOS32" s="1"/>
      <c r="AOT32" s="1"/>
      <c r="AOU32" s="1"/>
      <c r="AOV32" s="1"/>
      <c r="AOW32" s="1"/>
      <c r="AOX32" s="1"/>
      <c r="AOY32" s="1"/>
      <c r="AOZ32" s="1"/>
      <c r="APA32" s="1"/>
      <c r="APB32" s="1"/>
      <c r="APC32" s="1"/>
      <c r="APD32" s="1"/>
      <c r="APE32" s="1"/>
      <c r="APF32" s="1"/>
      <c r="APG32" s="1"/>
      <c r="APH32" s="1"/>
      <c r="API32" s="1"/>
      <c r="APJ32" s="1"/>
      <c r="APK32" s="1"/>
      <c r="APL32" s="1"/>
      <c r="APM32" s="1"/>
      <c r="APN32" s="1"/>
      <c r="APO32" s="1"/>
      <c r="APP32" s="1"/>
      <c r="APQ32" s="1"/>
      <c r="APR32" s="1"/>
      <c r="APS32" s="1"/>
      <c r="APT32" s="1"/>
      <c r="APU32" s="1"/>
      <c r="APV32" s="1"/>
      <c r="APW32" s="1"/>
      <c r="APX32" s="1"/>
      <c r="APY32" s="1"/>
      <c r="APZ32" s="1"/>
      <c r="AQA32" s="1"/>
      <c r="AQB32" s="1"/>
      <c r="AQC32" s="1"/>
      <c r="AQD32" s="1"/>
      <c r="AQE32" s="1"/>
      <c r="AQF32" s="1"/>
      <c r="AQG32" s="1"/>
      <c r="AQH32" s="1"/>
      <c r="AQI32" s="1"/>
      <c r="AQJ32" s="1"/>
      <c r="AQK32" s="1"/>
      <c r="AQL32" s="1"/>
      <c r="AQM32" s="1"/>
      <c r="AQN32" s="1"/>
      <c r="AQO32" s="1"/>
      <c r="AQP32" s="1"/>
      <c r="AQQ32" s="1"/>
      <c r="AQR32" s="1"/>
      <c r="AQS32" s="1"/>
      <c r="AQT32" s="1"/>
      <c r="AQU32" s="1"/>
      <c r="AQV32" s="1"/>
      <c r="AQW32" s="1"/>
      <c r="AQX32" s="1"/>
      <c r="AQY32" s="1"/>
      <c r="AQZ32" s="1"/>
      <c r="ARA32" s="1"/>
      <c r="ARB32" s="1"/>
      <c r="ARC32" s="1"/>
      <c r="ARD32" s="1"/>
      <c r="ARE32" s="1"/>
      <c r="ARF32" s="1"/>
      <c r="ARG32" s="1"/>
      <c r="ARH32" s="1"/>
      <c r="ARI32" s="1"/>
      <c r="ARJ32" s="1"/>
      <c r="ARK32" s="1"/>
      <c r="ARL32" s="1"/>
      <c r="ARM32" s="1"/>
      <c r="ARN32" s="1"/>
      <c r="ARO32" s="1"/>
      <c r="ARP32" s="1"/>
      <c r="ARQ32" s="1"/>
      <c r="ARR32" s="1"/>
      <c r="ARS32" s="1"/>
      <c r="ART32" s="1"/>
      <c r="ARU32" s="1"/>
      <c r="ARV32" s="1"/>
      <c r="ARW32" s="1"/>
      <c r="ARX32" s="1"/>
      <c r="ARY32" s="1"/>
      <c r="ARZ32" s="1"/>
      <c r="ASA32" s="1"/>
      <c r="ASB32" s="1"/>
      <c r="ASC32" s="1"/>
      <c r="ASD32" s="1"/>
      <c r="ASE32" s="1"/>
      <c r="ASF32" s="1"/>
      <c r="ASG32" s="1"/>
      <c r="ASH32" s="1"/>
      <c r="ASI32" s="1"/>
      <c r="ASJ32" s="1"/>
      <c r="ASK32" s="1"/>
      <c r="ASL32" s="1"/>
      <c r="ASM32" s="1"/>
      <c r="ASN32" s="1"/>
      <c r="ASO32" s="1"/>
      <c r="ASP32" s="1"/>
      <c r="ASQ32" s="1"/>
      <c r="ASR32" s="1"/>
      <c r="ASS32" s="1"/>
      <c r="AST32" s="1">
        <v>111902132</v>
      </c>
      <c r="ASU32" s="1" t="s">
        <v>2158</v>
      </c>
      <c r="ASV32" s="1"/>
      <c r="ASW32" s="1">
        <v>47</v>
      </c>
    </row>
    <row r="33" spans="1:1193" x14ac:dyDescent="0.35">
      <c r="A33" s="1" t="s">
        <v>2159</v>
      </c>
      <c r="B33" s="1" t="s">
        <v>2160</v>
      </c>
      <c r="C33" s="1" t="s">
        <v>2161</v>
      </c>
      <c r="D33" s="1" t="s">
        <v>1947</v>
      </c>
      <c r="E33" s="1" t="s">
        <v>2131</v>
      </c>
      <c r="F33" s="1" t="s">
        <v>1947</v>
      </c>
      <c r="G33" s="1"/>
      <c r="H33" s="1" t="s">
        <v>1193</v>
      </c>
      <c r="I33" s="1" t="s">
        <v>1900</v>
      </c>
      <c r="J33" s="1" t="s">
        <v>1900</v>
      </c>
      <c r="K33" s="1"/>
      <c r="L33" s="1" t="s">
        <v>1197</v>
      </c>
      <c r="M33" s="1" t="s">
        <v>1196</v>
      </c>
      <c r="N33" s="2">
        <v>1</v>
      </c>
      <c r="O33" s="2">
        <v>0</v>
      </c>
      <c r="P33" s="2">
        <v>0</v>
      </c>
      <c r="Q33" s="2">
        <v>0</v>
      </c>
      <c r="R33" s="2">
        <v>0</v>
      </c>
      <c r="S33" s="1" t="s">
        <v>2090</v>
      </c>
      <c r="T33" s="1"/>
      <c r="U33" s="6" t="s">
        <v>1371</v>
      </c>
      <c r="V33" s="1"/>
      <c r="W33" s="6" t="s">
        <v>1358</v>
      </c>
      <c r="X33" s="1" t="s">
        <v>2162</v>
      </c>
      <c r="Y33" s="2">
        <v>0</v>
      </c>
      <c r="Z33" s="2">
        <v>1</v>
      </c>
      <c r="AA33" s="2">
        <v>0</v>
      </c>
      <c r="AB33" s="2">
        <v>0</v>
      </c>
      <c r="AC33" s="2">
        <v>0</v>
      </c>
      <c r="AD33" s="2">
        <v>1</v>
      </c>
      <c r="AE33" s="2">
        <v>0</v>
      </c>
      <c r="AF33" s="2">
        <v>0</v>
      </c>
      <c r="AG33" s="2">
        <v>0</v>
      </c>
      <c r="AH33" s="1"/>
      <c r="AI33" s="1" t="s">
        <v>1199</v>
      </c>
      <c r="AJ33" s="4">
        <v>864</v>
      </c>
      <c r="AK33" s="1" t="s">
        <v>1221</v>
      </c>
      <c r="AL33" s="1" t="s">
        <v>2031</v>
      </c>
      <c r="AM33" s="1"/>
      <c r="AN33" s="1" t="s">
        <v>1200</v>
      </c>
      <c r="AO33" s="1" t="s">
        <v>1216</v>
      </c>
      <c r="AP33" s="1"/>
      <c r="AQ33" s="1"/>
      <c r="AR33" s="1"/>
      <c r="AS33" s="1"/>
      <c r="AT33" s="1"/>
      <c r="AU33" s="1"/>
      <c r="AV33" s="1"/>
      <c r="AW33" s="1"/>
      <c r="AX33" s="1"/>
      <c r="AY33" s="1"/>
      <c r="AZ33" s="1" t="s">
        <v>1964</v>
      </c>
      <c r="BA33" s="2">
        <v>0</v>
      </c>
      <c r="BB33" s="2">
        <v>0</v>
      </c>
      <c r="BC33" s="2">
        <v>0</v>
      </c>
      <c r="BD33" s="2">
        <v>0</v>
      </c>
      <c r="BE33" s="2">
        <v>1</v>
      </c>
      <c r="BF33" s="2">
        <v>0</v>
      </c>
      <c r="BG33" s="2">
        <v>0</v>
      </c>
      <c r="BH33" s="1"/>
      <c r="BI33" s="1" t="s">
        <v>1416</v>
      </c>
      <c r="BJ33" s="2">
        <v>1</v>
      </c>
      <c r="BK33" s="2">
        <v>0</v>
      </c>
      <c r="BL33" s="2">
        <v>0</v>
      </c>
      <c r="BM33" s="2">
        <v>0</v>
      </c>
      <c r="BN33" s="2">
        <v>0</v>
      </c>
      <c r="BO33" s="2">
        <v>0</v>
      </c>
      <c r="BP33" s="2">
        <v>0</v>
      </c>
      <c r="BQ33" s="2">
        <v>0</v>
      </c>
      <c r="BR33" s="2">
        <v>0</v>
      </c>
      <c r="BS33" s="1"/>
      <c r="BT33" s="1" t="s">
        <v>1199</v>
      </c>
      <c r="BU33" s="1"/>
      <c r="BV33" s="1"/>
      <c r="BW33" s="4"/>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t="s">
        <v>1230</v>
      </c>
      <c r="DL33" s="2">
        <v>0</v>
      </c>
      <c r="DM33" s="2">
        <v>0</v>
      </c>
      <c r="DN33" s="2">
        <v>0</v>
      </c>
      <c r="DO33" s="2">
        <v>0</v>
      </c>
      <c r="DP33" s="2">
        <v>1</v>
      </c>
      <c r="DQ33" s="1"/>
      <c r="DR33" s="1" t="s">
        <v>2135</v>
      </c>
      <c r="DS33" s="2">
        <v>0</v>
      </c>
      <c r="DT33" s="2">
        <v>1</v>
      </c>
      <c r="DU33" s="2">
        <v>0</v>
      </c>
      <c r="DV33" s="2">
        <v>0</v>
      </c>
      <c r="DW33" s="2">
        <v>0</v>
      </c>
      <c r="DX33" s="2">
        <v>0</v>
      </c>
      <c r="DY33" s="2">
        <v>0</v>
      </c>
      <c r="DZ33" s="2">
        <v>0</v>
      </c>
      <c r="EA33" s="2">
        <v>1</v>
      </c>
      <c r="EB33" s="2">
        <v>0</v>
      </c>
      <c r="EC33" s="2">
        <v>0</v>
      </c>
      <c r="ED33" s="2">
        <v>0</v>
      </c>
      <c r="EE33" s="1"/>
      <c r="EF33" s="1" t="s">
        <v>1230</v>
      </c>
      <c r="EG33" s="2">
        <v>0</v>
      </c>
      <c r="EH33" s="2">
        <v>0</v>
      </c>
      <c r="EI33" s="2">
        <v>0</v>
      </c>
      <c r="EJ33" s="2">
        <v>0</v>
      </c>
      <c r="EK33" s="2">
        <v>0</v>
      </c>
      <c r="EL33" s="2">
        <v>0</v>
      </c>
      <c r="EM33" s="2">
        <v>0</v>
      </c>
      <c r="EN33" s="2">
        <v>0</v>
      </c>
      <c r="EO33" s="2">
        <v>0</v>
      </c>
      <c r="EP33" s="2">
        <v>1</v>
      </c>
      <c r="EQ33" s="2">
        <v>0</v>
      </c>
      <c r="ER33" s="2">
        <v>0</v>
      </c>
      <c r="ES33" s="1"/>
      <c r="ET33" s="1" t="s">
        <v>1199</v>
      </c>
      <c r="EU33" s="1"/>
      <c r="EV33" s="1"/>
      <c r="EW33" s="1"/>
      <c r="EX33" s="1"/>
      <c r="EY33" s="1"/>
      <c r="EZ33" s="1"/>
      <c r="FA33" s="1"/>
      <c r="FB33" s="1"/>
      <c r="FC33" s="1"/>
      <c r="FD33" s="1"/>
      <c r="FE33" s="1"/>
      <c r="FF33" s="1"/>
      <c r="FG33" s="1"/>
      <c r="FH33" s="1"/>
      <c r="FI33" s="1"/>
      <c r="FJ33" s="1"/>
      <c r="FK33" s="1"/>
      <c r="FL33" s="1"/>
      <c r="FM33" s="1"/>
      <c r="FN33" s="1"/>
      <c r="FO33" s="1"/>
      <c r="FP33" s="1"/>
      <c r="FQ33" s="1"/>
      <c r="FR33" s="1"/>
      <c r="FS33" s="1"/>
      <c r="FT33" s="1"/>
      <c r="FU33" s="1"/>
      <c r="FV33" s="1"/>
      <c r="FW33" s="1"/>
      <c r="FX33" s="1"/>
      <c r="FY33" s="1"/>
      <c r="FZ33" s="1"/>
      <c r="GA33" s="1" t="s">
        <v>2163</v>
      </c>
      <c r="GB33" s="2">
        <v>0</v>
      </c>
      <c r="GC33" s="2">
        <v>1</v>
      </c>
      <c r="GD33" s="2">
        <v>1</v>
      </c>
      <c r="GE33" s="2">
        <v>0</v>
      </c>
      <c r="GF33" s="2">
        <v>1</v>
      </c>
      <c r="GG33" s="2">
        <v>0</v>
      </c>
      <c r="GH33" s="2">
        <v>0</v>
      </c>
      <c r="GI33" s="2">
        <v>0</v>
      </c>
      <c r="GJ33" s="2">
        <v>0</v>
      </c>
      <c r="GK33" s="2">
        <v>0</v>
      </c>
      <c r="GL33" s="2">
        <v>0</v>
      </c>
      <c r="GM33" s="2">
        <v>0</v>
      </c>
      <c r="GN33" s="2">
        <v>0</v>
      </c>
      <c r="GO33" s="1"/>
      <c r="GP33" s="1"/>
      <c r="GQ33" s="1"/>
      <c r="GR33" s="1"/>
      <c r="GS33" s="1"/>
      <c r="GT33" s="1"/>
      <c r="GU33" s="1"/>
      <c r="GV33" s="1"/>
      <c r="GW33" s="1"/>
      <c r="GX33" s="1"/>
      <c r="GY33" s="1"/>
      <c r="GZ33" s="1"/>
      <c r="HA33" s="1"/>
      <c r="HB33" s="1"/>
      <c r="HC33" s="1"/>
      <c r="HD33" s="1"/>
      <c r="HE33" s="1"/>
      <c r="HF33" s="1"/>
      <c r="HG33" s="1"/>
      <c r="HH33" s="1"/>
      <c r="HI33" s="1"/>
      <c r="HJ33" s="1"/>
      <c r="HK33" s="1"/>
      <c r="HL33" s="1"/>
      <c r="HM33" s="1"/>
      <c r="HN33" s="1"/>
      <c r="HO33" s="1"/>
      <c r="HP33" s="1"/>
      <c r="HQ33" s="1"/>
      <c r="HR33" s="1"/>
      <c r="HS33" s="1"/>
      <c r="HT33" s="1"/>
      <c r="HU33" s="1"/>
      <c r="HV33" s="1"/>
      <c r="HW33" s="1"/>
      <c r="HX33" s="1"/>
      <c r="HY33" s="1"/>
      <c r="HZ33" s="1"/>
      <c r="IA33" s="1"/>
      <c r="IB33" s="1"/>
      <c r="IC33" s="1"/>
      <c r="ID33" s="1"/>
      <c r="IE33" s="1"/>
      <c r="IF33" s="1"/>
      <c r="IG33" s="1"/>
      <c r="IH33" s="1"/>
      <c r="II33" s="1"/>
      <c r="IJ33" s="1"/>
      <c r="IK33" s="1"/>
      <c r="IL33" s="1"/>
      <c r="IM33" s="1"/>
      <c r="IN33" s="1"/>
      <c r="IO33" s="1"/>
      <c r="IP33" s="1"/>
      <c r="IQ33" s="1"/>
      <c r="IR33" s="1"/>
      <c r="IS33" s="1"/>
      <c r="IT33" s="1"/>
      <c r="IU33" s="1"/>
      <c r="IV33" s="1"/>
      <c r="IW33" s="1"/>
      <c r="IX33" s="1"/>
      <c r="IY33" s="1"/>
      <c r="IZ33" s="1"/>
      <c r="JA33" s="1"/>
      <c r="JB33" s="1"/>
      <c r="JC33" s="1"/>
      <c r="JD33" s="1"/>
      <c r="JE33" s="1"/>
      <c r="JF33" s="1"/>
      <c r="JG33" s="1"/>
      <c r="JH33" s="1"/>
      <c r="JI33" s="1"/>
      <c r="JJ33" s="1"/>
      <c r="JK33" s="1"/>
      <c r="JL33" s="1"/>
      <c r="JM33" s="1"/>
      <c r="JN33" s="1"/>
      <c r="JO33" s="1"/>
      <c r="JP33" s="1"/>
      <c r="JQ33" s="1"/>
      <c r="JR33" s="1"/>
      <c r="JS33" s="1"/>
      <c r="JT33" s="1"/>
      <c r="JU33" s="1"/>
      <c r="JV33" s="1"/>
      <c r="JW33" s="1"/>
      <c r="JX33" s="1"/>
      <c r="JY33" s="1"/>
      <c r="JZ33" s="1"/>
      <c r="KA33" s="1"/>
      <c r="KB33" s="1"/>
      <c r="KC33" s="1"/>
      <c r="KD33" s="1"/>
      <c r="KE33" s="1"/>
      <c r="KF33" s="1"/>
      <c r="KG33" s="1"/>
      <c r="KH33" s="1"/>
      <c r="KI33" s="1"/>
      <c r="KJ33" s="1"/>
      <c r="KK33" s="1"/>
      <c r="KL33" s="1"/>
      <c r="KM33" s="1"/>
      <c r="KN33" s="1"/>
      <c r="KO33" s="1"/>
      <c r="KP33" s="1"/>
      <c r="KQ33" s="1"/>
      <c r="KR33" s="1"/>
      <c r="KS33" s="1"/>
      <c r="KT33" s="1"/>
      <c r="KU33" s="1"/>
      <c r="KV33" s="1"/>
      <c r="KW33" s="1"/>
      <c r="KX33" s="1"/>
      <c r="KY33" s="1"/>
      <c r="KZ33" s="1"/>
      <c r="LA33" s="1"/>
      <c r="LB33" s="1"/>
      <c r="LC33" s="1"/>
      <c r="LD33" s="1"/>
      <c r="LE33" s="1"/>
      <c r="LF33" s="1"/>
      <c r="LG33" s="1"/>
      <c r="LH33" s="1"/>
      <c r="LI33" s="1"/>
      <c r="LJ33" s="1"/>
      <c r="LK33" s="1"/>
      <c r="LL33" s="1"/>
      <c r="LM33" s="1"/>
      <c r="LN33" s="1"/>
      <c r="LO33" s="1"/>
      <c r="LP33" s="1"/>
      <c r="LQ33" s="1"/>
      <c r="LR33" s="1"/>
      <c r="LS33" s="1"/>
      <c r="LT33" s="1"/>
      <c r="LU33" s="1"/>
      <c r="LV33" s="1"/>
      <c r="LW33" s="1"/>
      <c r="LX33" s="1"/>
      <c r="LY33" s="1"/>
      <c r="LZ33" s="1"/>
      <c r="MA33" s="1"/>
      <c r="MB33" s="1"/>
      <c r="MC33" s="1"/>
      <c r="MD33" s="1"/>
      <c r="ME33" s="1"/>
      <c r="MF33" s="1"/>
      <c r="MG33" s="1"/>
      <c r="MH33" s="1"/>
      <c r="MI33" s="1"/>
      <c r="MJ33" s="1"/>
      <c r="MK33" s="1"/>
      <c r="ML33" s="1"/>
      <c r="MM33" s="1"/>
      <c r="MN33" s="1"/>
      <c r="MO33" s="1"/>
      <c r="MP33" s="1"/>
      <c r="MQ33" s="1"/>
      <c r="MR33" s="1"/>
      <c r="MS33" s="1"/>
      <c r="MT33" s="1"/>
      <c r="MU33" s="1"/>
      <c r="MV33" s="1"/>
      <c r="MW33" s="1"/>
      <c r="MX33" s="1"/>
      <c r="MY33" s="1"/>
      <c r="MZ33" s="1"/>
      <c r="NA33" s="1"/>
      <c r="NB33" s="1"/>
      <c r="NC33" s="1"/>
      <c r="ND33" s="1"/>
      <c r="NE33" s="1"/>
      <c r="NF33" s="1"/>
      <c r="NG33" s="1"/>
      <c r="NH33" s="1"/>
      <c r="NI33" s="1"/>
      <c r="NJ33" s="1"/>
      <c r="NK33" s="1"/>
      <c r="NL33" s="1"/>
      <c r="NM33" s="1"/>
      <c r="NN33" s="1"/>
      <c r="NO33" s="1"/>
      <c r="NP33" s="1"/>
      <c r="NQ33" s="1"/>
      <c r="NR33" s="1"/>
      <c r="NS33" s="1"/>
      <c r="NT33" s="1"/>
      <c r="NU33" s="1"/>
      <c r="NV33" s="1"/>
      <c r="NW33" s="1"/>
      <c r="NX33" s="1"/>
      <c r="NY33" s="1"/>
      <c r="NZ33" s="1"/>
      <c r="OA33" s="1"/>
      <c r="OB33" s="1"/>
      <c r="OC33" s="1"/>
      <c r="OD33" s="1"/>
      <c r="OE33" s="1"/>
      <c r="OF33" s="1"/>
      <c r="OG33" s="1"/>
      <c r="OH33" s="1"/>
      <c r="OI33" s="1"/>
      <c r="OJ33" s="1"/>
      <c r="OK33" s="1"/>
      <c r="OL33" s="1"/>
      <c r="OM33" s="1"/>
      <c r="ON33" s="1"/>
      <c r="OO33" s="1"/>
      <c r="OP33" s="1"/>
      <c r="OQ33" s="1"/>
      <c r="OR33" s="1"/>
      <c r="OS33" s="1"/>
      <c r="OT33" s="1"/>
      <c r="OU33" s="1"/>
      <c r="OV33" s="1"/>
      <c r="OW33" s="1"/>
      <c r="OX33" s="1"/>
      <c r="OY33" s="1"/>
      <c r="OZ33" s="1"/>
      <c r="PA33" s="1"/>
      <c r="PB33" s="1"/>
      <c r="PC33" s="1"/>
      <c r="PD33" s="1"/>
      <c r="PE33" s="1"/>
      <c r="PF33" s="1"/>
      <c r="PG33" s="1"/>
      <c r="PH33" s="1"/>
      <c r="PI33" s="1"/>
      <c r="PJ33" s="1"/>
      <c r="PK33" s="1"/>
      <c r="PL33" s="1"/>
      <c r="PM33" s="1"/>
      <c r="PN33" s="1"/>
      <c r="PO33" s="1"/>
      <c r="PP33" s="1"/>
      <c r="PQ33" s="1"/>
      <c r="PR33" s="1"/>
      <c r="PS33" s="1"/>
      <c r="PT33" s="1"/>
      <c r="PU33" s="1"/>
      <c r="PV33" s="1"/>
      <c r="PW33" s="1"/>
      <c r="PX33" s="1"/>
      <c r="PY33" s="1"/>
      <c r="PZ33" s="1"/>
      <c r="QA33" s="1"/>
      <c r="QB33" s="1"/>
      <c r="QC33" s="1"/>
      <c r="QD33" s="1"/>
      <c r="QE33" s="1"/>
      <c r="QF33" s="1"/>
      <c r="QG33" s="1"/>
      <c r="QH33" s="1"/>
      <c r="QI33" s="1"/>
      <c r="QJ33" s="1"/>
      <c r="QK33" s="1"/>
      <c r="QL33" s="1"/>
      <c r="QM33" s="1"/>
      <c r="QN33" s="1"/>
      <c r="QO33" s="1"/>
      <c r="QP33" s="1"/>
      <c r="QQ33" s="1"/>
      <c r="QR33" s="1"/>
      <c r="QS33" s="1"/>
      <c r="QT33" s="1"/>
      <c r="QU33" s="1"/>
      <c r="QV33" s="1"/>
      <c r="QW33" s="1"/>
      <c r="QX33" s="1"/>
      <c r="QY33" s="1"/>
      <c r="QZ33" s="1"/>
      <c r="RA33" s="1"/>
      <c r="RB33" s="1"/>
      <c r="RC33" s="1"/>
      <c r="RD33" s="1"/>
      <c r="RE33" s="1"/>
      <c r="RF33" s="1"/>
      <c r="RG33" s="1"/>
      <c r="RH33" s="1"/>
      <c r="RI33" s="1"/>
      <c r="RJ33" s="1"/>
      <c r="RK33" s="1"/>
      <c r="RL33" s="1"/>
      <c r="RM33" s="1"/>
      <c r="RN33" s="1"/>
      <c r="RO33" s="1"/>
      <c r="RP33" s="1"/>
      <c r="RQ33" s="1"/>
      <c r="RR33" s="1"/>
      <c r="RS33" s="1"/>
      <c r="RT33" s="1"/>
      <c r="RU33" s="1"/>
      <c r="RV33" s="1"/>
      <c r="RW33" s="1"/>
      <c r="RX33" s="1"/>
      <c r="RY33" s="1"/>
      <c r="RZ33" s="1"/>
      <c r="SA33" s="1"/>
      <c r="SB33" s="1"/>
      <c r="SC33" s="1"/>
      <c r="SD33" s="1"/>
      <c r="SE33" s="1"/>
      <c r="SF33" s="1"/>
      <c r="SG33" s="1"/>
      <c r="SH33" s="1"/>
      <c r="SI33" s="1"/>
      <c r="SJ33" s="1"/>
      <c r="SK33" s="1"/>
      <c r="SL33" s="1"/>
      <c r="SM33" s="1"/>
      <c r="SN33" s="1"/>
      <c r="SO33" s="1"/>
      <c r="SP33" s="1"/>
      <c r="SQ33" s="1"/>
      <c r="SR33" s="1"/>
      <c r="SS33" s="1"/>
      <c r="ST33" s="1"/>
      <c r="SU33" s="1"/>
      <c r="SV33" s="1"/>
      <c r="SW33" s="1"/>
      <c r="SX33" s="1"/>
      <c r="SY33" s="1"/>
      <c r="SZ33" s="1"/>
      <c r="TA33" s="1"/>
      <c r="TB33" s="1"/>
      <c r="TC33" s="1"/>
      <c r="TD33" s="1"/>
      <c r="TE33" s="1"/>
      <c r="TF33" s="1"/>
      <c r="TG33" s="1"/>
      <c r="TH33" s="1"/>
      <c r="TI33" s="1"/>
      <c r="TJ33" s="1"/>
      <c r="TK33" s="1"/>
      <c r="TL33" s="1"/>
      <c r="TM33" s="1"/>
      <c r="TN33" s="1"/>
      <c r="TO33" s="1"/>
      <c r="TP33" s="1"/>
      <c r="TQ33" s="1"/>
      <c r="TR33" s="1"/>
      <c r="TS33" s="1"/>
      <c r="TT33" s="1"/>
      <c r="TU33" s="1"/>
      <c r="TV33" s="1"/>
      <c r="TW33" s="1"/>
      <c r="TX33" s="1"/>
      <c r="TY33" s="1"/>
      <c r="TZ33" s="1"/>
      <c r="UA33" s="1"/>
      <c r="UB33" s="1"/>
      <c r="UC33" s="1"/>
      <c r="UD33" s="1"/>
      <c r="UE33" s="1"/>
      <c r="UF33" s="1"/>
      <c r="UG33" s="1"/>
      <c r="UH33" s="1"/>
      <c r="UI33" s="1"/>
      <c r="UJ33" s="1"/>
      <c r="UK33" s="1"/>
      <c r="UL33" s="1"/>
      <c r="UM33" s="1"/>
      <c r="UN33" s="1"/>
      <c r="UO33" s="1"/>
      <c r="UP33" s="1"/>
      <c r="UQ33" s="1"/>
      <c r="UR33" s="1"/>
      <c r="US33" s="1"/>
      <c r="UT33" s="1"/>
      <c r="UU33" s="1"/>
      <c r="UV33" s="1"/>
      <c r="UW33" s="1"/>
      <c r="UX33" s="1"/>
      <c r="UY33" s="1"/>
      <c r="UZ33" s="1"/>
      <c r="VA33" s="1"/>
      <c r="VB33" s="1"/>
      <c r="VC33" s="1"/>
      <c r="VD33" s="1"/>
      <c r="VE33" s="1"/>
      <c r="VF33" s="1"/>
      <c r="VG33" s="1"/>
      <c r="VH33" s="1"/>
      <c r="VI33" s="1"/>
      <c r="VJ33" s="1"/>
      <c r="VK33" s="1"/>
      <c r="VL33" s="1"/>
      <c r="VM33" s="1"/>
      <c r="VN33" s="1"/>
      <c r="VO33" s="1"/>
      <c r="VP33" s="1"/>
      <c r="VQ33" s="1"/>
      <c r="VR33" s="1"/>
      <c r="VS33" s="1"/>
      <c r="VT33" s="1"/>
      <c r="VU33" s="1"/>
      <c r="VV33" s="1"/>
      <c r="VW33" s="1"/>
      <c r="VX33" s="1"/>
      <c r="VY33" s="1"/>
      <c r="VZ33" s="1"/>
      <c r="WA33" s="1"/>
      <c r="WB33" s="1"/>
      <c r="WC33" s="1"/>
      <c r="WD33" s="1"/>
      <c r="WE33" s="1"/>
      <c r="WF33" s="1"/>
      <c r="WG33" s="1"/>
      <c r="WH33" s="1"/>
      <c r="WI33" s="1"/>
      <c r="WJ33" s="1"/>
      <c r="WK33" s="1"/>
      <c r="WL33" s="1"/>
      <c r="WM33" s="1"/>
      <c r="WN33" s="1"/>
      <c r="WO33" s="1"/>
      <c r="WP33" s="1"/>
      <c r="WQ33" s="1"/>
      <c r="WR33" s="1"/>
      <c r="WS33" s="1"/>
      <c r="WT33" s="1"/>
      <c r="WU33" s="1"/>
      <c r="WV33" s="1"/>
      <c r="WW33" s="1"/>
      <c r="WX33" s="1"/>
      <c r="WY33" s="1"/>
      <c r="WZ33" s="1"/>
      <c r="XA33" s="1"/>
      <c r="XB33" s="1"/>
      <c r="XC33" s="1"/>
      <c r="XD33" s="1"/>
      <c r="XE33" s="1"/>
      <c r="XF33" s="1"/>
      <c r="XG33" s="1"/>
      <c r="XH33" s="1"/>
      <c r="XI33" s="1"/>
      <c r="XJ33" s="1"/>
      <c r="XK33" s="1"/>
      <c r="XL33" s="1"/>
      <c r="XM33" s="1"/>
      <c r="XN33" s="1"/>
      <c r="XO33" s="1"/>
      <c r="XP33" s="1"/>
      <c r="XQ33" s="1"/>
      <c r="XR33" s="1"/>
      <c r="XS33" s="1"/>
      <c r="XT33" s="1"/>
      <c r="XU33" s="1"/>
      <c r="XV33" s="1"/>
      <c r="XW33" s="1"/>
      <c r="XX33" s="1"/>
      <c r="XY33" s="1"/>
      <c r="XZ33" s="1"/>
      <c r="YA33" s="1"/>
      <c r="YB33" s="1"/>
      <c r="YC33" s="1"/>
      <c r="YD33" s="1"/>
      <c r="YE33" s="1"/>
      <c r="YF33" s="1"/>
      <c r="YG33" s="1"/>
      <c r="YH33" s="1"/>
      <c r="YI33" s="1"/>
      <c r="YJ33" s="1"/>
      <c r="YK33" s="1"/>
      <c r="YL33" s="1"/>
      <c r="YM33" s="1"/>
      <c r="YN33" s="1"/>
      <c r="YO33" s="1"/>
      <c r="YP33" s="1"/>
      <c r="YQ33" s="1"/>
      <c r="YR33" s="1"/>
      <c r="YS33" s="1"/>
      <c r="YT33" s="1"/>
      <c r="YU33" s="1"/>
      <c r="YV33" s="1"/>
      <c r="YW33" s="1"/>
      <c r="YX33" s="1"/>
      <c r="YY33" s="1"/>
      <c r="YZ33" s="1"/>
      <c r="ZA33" s="1"/>
      <c r="ZB33" s="1"/>
      <c r="ZC33" s="1"/>
      <c r="ZD33" s="1"/>
      <c r="ZE33" s="1"/>
      <c r="ZF33" s="1"/>
      <c r="ZG33" s="1"/>
      <c r="ZH33" s="1"/>
      <c r="ZI33" s="1"/>
      <c r="ZJ33" s="1"/>
      <c r="ZK33" s="1"/>
      <c r="ZL33" s="1"/>
      <c r="ZM33" s="1"/>
      <c r="ZN33" s="1"/>
      <c r="ZO33" s="1"/>
      <c r="ZP33" s="1"/>
      <c r="ZQ33" s="1"/>
      <c r="ZR33" s="1"/>
      <c r="ZS33" s="1"/>
      <c r="ZT33" s="1"/>
      <c r="ZU33" s="1"/>
      <c r="ZV33" s="1"/>
      <c r="ZW33" s="1"/>
      <c r="ZX33" s="3"/>
      <c r="ZY33" s="1"/>
      <c r="ZZ33" s="1"/>
      <c r="AAA33" s="1"/>
      <c r="AAB33" s="1"/>
      <c r="AAC33" s="1"/>
      <c r="AAD33" s="1"/>
      <c r="AAE33" s="1"/>
      <c r="AAF33" s="1"/>
      <c r="AAG33" s="1"/>
      <c r="AAH33" s="1"/>
      <c r="AAI33" s="1"/>
      <c r="AAJ33" s="1"/>
      <c r="AAK33" s="1"/>
      <c r="AAL33" s="1"/>
      <c r="AAM33" s="1"/>
      <c r="AAN33" s="1"/>
      <c r="AAO33" s="1"/>
      <c r="AAP33" s="1"/>
      <c r="AAQ33" s="1"/>
      <c r="AAR33" s="1"/>
      <c r="AAS33" s="1"/>
      <c r="AAT33" s="1"/>
      <c r="AAU33" s="1"/>
      <c r="AAV33" s="1"/>
      <c r="AAW33" s="1"/>
      <c r="AAX33" s="1"/>
      <c r="AAY33" s="1"/>
      <c r="AAZ33" s="1"/>
      <c r="ABA33" s="1"/>
      <c r="ABB33" s="1"/>
      <c r="ABC33" s="1"/>
      <c r="ABD33" s="1"/>
      <c r="ABE33" s="1"/>
      <c r="ABF33" s="1"/>
      <c r="ABG33" s="1"/>
      <c r="ABH33" s="1"/>
      <c r="ABI33" s="1"/>
      <c r="ABJ33" s="1"/>
      <c r="ABK33" s="1"/>
      <c r="ABL33" s="1"/>
      <c r="ABM33" s="1"/>
      <c r="ABN33" s="1"/>
      <c r="ABO33" s="1"/>
      <c r="ABP33" s="1"/>
      <c r="ABQ33" s="1"/>
      <c r="ABR33" s="1"/>
      <c r="ABS33" s="1"/>
      <c r="ABT33" s="1"/>
      <c r="ABU33" s="1"/>
      <c r="ABV33" s="1"/>
      <c r="ABW33" s="1"/>
      <c r="ABX33" s="1"/>
      <c r="ABY33" s="1"/>
      <c r="ABZ33" s="1"/>
      <c r="ACA33" s="1"/>
      <c r="ACB33" s="1"/>
      <c r="ACC33" s="1"/>
      <c r="ACD33" s="1"/>
      <c r="ACE33" s="1"/>
      <c r="ACF33" s="1"/>
      <c r="ACG33" s="1"/>
      <c r="ACH33" s="1"/>
      <c r="ACI33" s="1"/>
      <c r="ACJ33" s="1"/>
      <c r="ACK33" s="1"/>
      <c r="ACL33" s="1"/>
      <c r="ACM33" s="1"/>
      <c r="ACN33" s="1"/>
      <c r="ACO33" s="1"/>
      <c r="ACP33" s="1"/>
      <c r="ACQ33" s="1"/>
      <c r="ACR33" s="1"/>
      <c r="ACS33" s="1"/>
      <c r="ACT33" s="1"/>
      <c r="ACU33" s="1"/>
      <c r="ACV33" s="1"/>
      <c r="ACW33" s="1"/>
      <c r="ACX33" s="1"/>
      <c r="ACY33" s="1"/>
      <c r="ACZ33" s="1"/>
      <c r="ADA33" s="1"/>
      <c r="ADB33" s="1"/>
      <c r="ADC33" s="1"/>
      <c r="ADD33" s="1"/>
      <c r="ADE33" s="1"/>
      <c r="ADF33" s="1"/>
      <c r="ADG33" s="1"/>
      <c r="ADH33" s="1"/>
      <c r="ADI33" s="1"/>
      <c r="ADJ33" s="1"/>
      <c r="ADK33" s="1"/>
      <c r="ADL33" s="1"/>
      <c r="ADM33" s="1"/>
      <c r="ADN33" s="1"/>
      <c r="ADO33" s="1"/>
      <c r="ADP33" s="1"/>
      <c r="ADQ33" s="1"/>
      <c r="ADR33" s="1"/>
      <c r="ADS33" s="1"/>
      <c r="ADT33" s="1"/>
      <c r="ADU33" s="1"/>
      <c r="ADV33" s="1"/>
      <c r="ADW33" s="1"/>
      <c r="ADX33" s="1"/>
      <c r="ADY33" s="1"/>
      <c r="ADZ33" s="1"/>
      <c r="AEA33" s="1"/>
      <c r="AEB33" s="1"/>
      <c r="AEC33" s="1"/>
      <c r="AED33" s="1"/>
      <c r="AEE33" s="1"/>
      <c r="AEF33" s="1"/>
      <c r="AEG33" s="1"/>
      <c r="AEH33" s="1"/>
      <c r="AEI33" s="1"/>
      <c r="AEJ33" s="1"/>
      <c r="AEK33" s="1"/>
      <c r="AEL33" s="1"/>
      <c r="AEM33" s="1"/>
      <c r="AEN33" s="1"/>
      <c r="AEO33" s="1"/>
      <c r="AEP33" s="1"/>
      <c r="AEQ33" s="1"/>
      <c r="AER33" s="1"/>
      <c r="AES33" s="1"/>
      <c r="AET33" s="1"/>
      <c r="AEU33" s="1"/>
      <c r="AEV33" s="1"/>
      <c r="AEW33" s="1"/>
      <c r="AEX33" s="1"/>
      <c r="AEY33" s="1"/>
      <c r="AEZ33" s="1"/>
      <c r="AFA33" s="1"/>
      <c r="AFB33" s="1"/>
      <c r="AFC33" s="1"/>
      <c r="AFD33" s="1"/>
      <c r="AFE33" s="1"/>
      <c r="AFF33" s="1"/>
      <c r="AFG33" s="1"/>
      <c r="AFH33" s="1"/>
      <c r="AFI33" s="1"/>
      <c r="AFJ33" s="1"/>
      <c r="AFK33" s="1"/>
      <c r="AFL33" s="1"/>
      <c r="AFM33" s="1"/>
      <c r="AFN33" s="1"/>
      <c r="AFO33" s="1"/>
      <c r="AFP33" s="1"/>
      <c r="AFQ33" s="1"/>
      <c r="AFR33" s="1"/>
      <c r="AFS33" s="1"/>
      <c r="AFT33" s="1"/>
      <c r="AFU33" s="1"/>
      <c r="AFV33" s="1"/>
      <c r="AFW33" s="1"/>
      <c r="AFX33" s="1"/>
      <c r="AFY33" s="1"/>
      <c r="AFZ33" s="1"/>
      <c r="AGA33" s="1"/>
      <c r="AGB33" s="1"/>
      <c r="AGC33" s="1"/>
      <c r="AGD33" s="1"/>
      <c r="AGE33" s="1"/>
      <c r="AGF33" s="1"/>
      <c r="AGG33" s="1"/>
      <c r="AGH33" s="1"/>
      <c r="AGI33" s="1"/>
      <c r="AGJ33" s="1"/>
      <c r="AGK33" s="1"/>
      <c r="AGL33" s="1"/>
      <c r="AGM33" s="1"/>
      <c r="AGN33" s="1"/>
      <c r="AGO33" s="1"/>
      <c r="AGP33" s="1"/>
      <c r="AGQ33" s="1"/>
      <c r="AGR33" s="1"/>
      <c r="AGS33" s="1"/>
      <c r="AGT33" s="1"/>
      <c r="AGU33" s="1"/>
      <c r="AGV33" s="1"/>
      <c r="AGW33" s="1"/>
      <c r="AGX33" s="1"/>
      <c r="AGY33" s="1"/>
      <c r="AGZ33" s="1"/>
      <c r="AHA33" s="1"/>
      <c r="AHB33" s="1"/>
      <c r="AHC33" s="1"/>
      <c r="AHD33" s="1"/>
      <c r="AHE33" s="1"/>
      <c r="AHF33" s="1"/>
      <c r="AHG33" s="1"/>
      <c r="AHH33" s="1"/>
      <c r="AHI33" s="1"/>
      <c r="AHJ33" s="1"/>
      <c r="AHK33" s="1"/>
      <c r="AHL33" s="1"/>
      <c r="AHM33" s="1"/>
      <c r="AHN33" s="1"/>
      <c r="AHO33" s="1"/>
      <c r="AHP33" s="1"/>
      <c r="AHQ33" s="1"/>
      <c r="AHR33" s="1"/>
      <c r="AHS33" s="1"/>
      <c r="AHT33" s="1"/>
      <c r="AHU33" s="1"/>
      <c r="AHV33" s="1"/>
      <c r="AHW33" s="1"/>
      <c r="AHX33" s="1"/>
      <c r="AHY33" s="1"/>
      <c r="AHZ33" s="1"/>
      <c r="AIA33" s="1"/>
      <c r="AIB33" s="1"/>
      <c r="AIC33" s="1"/>
      <c r="AID33" s="1"/>
      <c r="AIE33" s="1"/>
      <c r="AIF33" s="1"/>
      <c r="AIG33" s="1"/>
      <c r="AIH33" s="1"/>
      <c r="AII33" s="1"/>
      <c r="AIJ33" s="1"/>
      <c r="AIK33" s="1"/>
      <c r="AIL33" s="1"/>
      <c r="AIM33" s="1"/>
      <c r="AIN33" s="1"/>
      <c r="AIO33" s="1"/>
      <c r="AIP33" s="1"/>
      <c r="AIQ33" s="1"/>
      <c r="AIR33" s="1"/>
      <c r="AIS33" s="1"/>
      <c r="AIT33" s="1"/>
      <c r="AIU33" s="1"/>
      <c r="AIV33" s="1"/>
      <c r="AIW33" s="1"/>
      <c r="AIX33" s="1"/>
      <c r="AIY33" s="1"/>
      <c r="AIZ33" s="1"/>
      <c r="AJA33" s="1"/>
      <c r="AJB33" s="1"/>
      <c r="AJC33" s="1"/>
      <c r="AJD33" s="1"/>
      <c r="AJE33" s="1"/>
      <c r="AJF33" s="1"/>
      <c r="AJG33" s="1"/>
      <c r="AJH33" s="1"/>
      <c r="AJI33" s="1"/>
      <c r="AJJ33" s="1"/>
      <c r="AJK33" s="1"/>
      <c r="AJL33" s="1"/>
      <c r="AJM33" s="1"/>
      <c r="AJN33" s="1"/>
      <c r="AJO33" s="1"/>
      <c r="AJP33" s="1"/>
      <c r="AJQ33" s="1"/>
      <c r="AJR33" s="1"/>
      <c r="AJS33" s="1"/>
      <c r="AJT33" s="1"/>
      <c r="AJU33" s="1"/>
      <c r="AJV33" s="1"/>
      <c r="AJW33" s="1"/>
      <c r="AJX33" s="1"/>
      <c r="AJY33" s="1"/>
      <c r="AJZ33" s="1"/>
      <c r="AKA33" s="1"/>
      <c r="AKB33" s="1"/>
      <c r="AKC33" s="1"/>
      <c r="AKD33" s="1"/>
      <c r="AKE33" s="1"/>
      <c r="AKF33" s="1"/>
      <c r="AKG33" s="1"/>
      <c r="AKH33" s="1"/>
      <c r="AKI33" s="1"/>
      <c r="AKJ33" s="1"/>
      <c r="AKK33" s="1"/>
      <c r="AKL33" s="1"/>
      <c r="AKM33" s="1"/>
      <c r="AKN33" s="1"/>
      <c r="AKO33" s="1"/>
      <c r="AKP33" s="1"/>
      <c r="AKQ33" s="1"/>
      <c r="AKR33" s="1"/>
      <c r="AKS33" s="1"/>
      <c r="AKT33" s="1"/>
      <c r="AKU33" s="1"/>
      <c r="AKV33" s="1"/>
      <c r="AKW33" s="1"/>
      <c r="AKX33" s="1"/>
      <c r="AKY33" s="1"/>
      <c r="AKZ33" s="1"/>
      <c r="ALA33" s="1"/>
      <c r="ALB33" s="1"/>
      <c r="ALC33" s="1"/>
      <c r="ALD33" s="1"/>
      <c r="ALE33" s="1"/>
      <c r="ALF33" s="1"/>
      <c r="ALG33" s="1"/>
      <c r="ALH33" s="1"/>
      <c r="ALI33" s="1"/>
      <c r="ALJ33" s="1"/>
      <c r="ALK33" s="1"/>
      <c r="ALL33" s="1"/>
      <c r="ALM33" s="1"/>
      <c r="ALN33" s="1"/>
      <c r="ALO33" s="1"/>
      <c r="ALP33" s="1"/>
      <c r="ALQ33" s="1"/>
      <c r="ALR33" s="1"/>
      <c r="ALS33" s="1"/>
      <c r="ALT33" s="1"/>
      <c r="ALU33" s="1"/>
      <c r="ALV33" s="1"/>
      <c r="ALW33" s="1"/>
      <c r="ALX33" s="1"/>
      <c r="ALY33" s="1"/>
      <c r="ALZ33" s="1"/>
      <c r="AMA33" s="1"/>
      <c r="AMB33" s="1"/>
      <c r="AMC33" s="1"/>
      <c r="AMD33" s="1"/>
      <c r="AME33" s="1"/>
      <c r="AMF33" s="1"/>
      <c r="AMG33" s="1"/>
      <c r="AMH33" s="1"/>
      <c r="AMI33" s="1"/>
      <c r="AMJ33" s="1"/>
      <c r="AMK33" s="1"/>
      <c r="AML33" s="1"/>
      <c r="AMM33" s="1"/>
      <c r="AMN33" s="1"/>
      <c r="AMO33" s="1"/>
      <c r="AMP33" s="1"/>
      <c r="AMQ33" s="1"/>
      <c r="AMR33" s="1"/>
      <c r="AMS33" s="1"/>
      <c r="AMT33" s="1"/>
      <c r="AMU33" s="1"/>
      <c r="AMV33" s="1"/>
      <c r="AMW33" s="1"/>
      <c r="AMX33" s="1"/>
      <c r="AMY33" s="1"/>
      <c r="AMZ33" s="1"/>
      <c r="ANA33" s="1"/>
      <c r="ANB33" s="1"/>
      <c r="ANC33" s="1"/>
      <c r="AND33" s="1"/>
      <c r="ANE33" s="1"/>
      <c r="ANF33" s="1"/>
      <c r="ANG33" s="1"/>
      <c r="ANH33" s="1"/>
      <c r="ANI33" s="1"/>
      <c r="ANJ33" s="1"/>
      <c r="ANK33" s="1"/>
      <c r="ANL33" s="1"/>
      <c r="ANM33" s="1"/>
      <c r="ANN33" s="1"/>
      <c r="ANO33" s="1"/>
      <c r="ANP33" s="1"/>
      <c r="ANQ33" s="1"/>
      <c r="ANR33" s="1"/>
      <c r="ANS33" s="1"/>
      <c r="ANT33" s="1"/>
      <c r="ANU33" s="1"/>
      <c r="ANV33" s="1"/>
      <c r="ANW33" s="1"/>
      <c r="ANX33" s="1"/>
      <c r="ANY33" s="1"/>
      <c r="ANZ33" s="1"/>
      <c r="AOA33" s="1"/>
      <c r="AOB33" s="1"/>
      <c r="AOC33" s="1"/>
      <c r="AOD33" s="1"/>
      <c r="AOE33" s="1"/>
      <c r="AOF33" s="1"/>
      <c r="AOG33" s="1"/>
      <c r="AOH33" s="1"/>
      <c r="AOI33" s="1"/>
      <c r="AOJ33" s="1"/>
      <c r="AOK33" s="1"/>
      <c r="AOL33" s="1"/>
      <c r="AOM33" s="1"/>
      <c r="AON33" s="1"/>
      <c r="AOO33" s="1"/>
      <c r="AOP33" s="1"/>
      <c r="AOQ33" s="1"/>
      <c r="AOR33" s="1"/>
      <c r="AOS33" s="1"/>
      <c r="AOT33" s="1"/>
      <c r="AOU33" s="1"/>
      <c r="AOV33" s="1"/>
      <c r="AOW33" s="1"/>
      <c r="AOX33" s="1"/>
      <c r="AOY33" s="1"/>
      <c r="AOZ33" s="1"/>
      <c r="APA33" s="1"/>
      <c r="APB33" s="1"/>
      <c r="APC33" s="1"/>
      <c r="APD33" s="1"/>
      <c r="APE33" s="1"/>
      <c r="APF33" s="1"/>
      <c r="APG33" s="1"/>
      <c r="APH33" s="1"/>
      <c r="API33" s="1"/>
      <c r="APJ33" s="1"/>
      <c r="APK33" s="1"/>
      <c r="APL33" s="1"/>
      <c r="APM33" s="1"/>
      <c r="APN33" s="1"/>
      <c r="APO33" s="1"/>
      <c r="APP33" s="1"/>
      <c r="APQ33" s="1"/>
      <c r="APR33" s="1"/>
      <c r="APS33" s="1"/>
      <c r="APT33" s="1"/>
      <c r="APU33" s="1"/>
      <c r="APV33" s="1"/>
      <c r="APW33" s="1"/>
      <c r="APX33" s="1"/>
      <c r="APY33" s="1"/>
      <c r="APZ33" s="1"/>
      <c r="AQA33" s="1"/>
      <c r="AQB33" s="1"/>
      <c r="AQC33" s="1"/>
      <c r="AQD33" s="1"/>
      <c r="AQE33" s="1"/>
      <c r="AQF33" s="1"/>
      <c r="AQG33" s="1"/>
      <c r="AQH33" s="1"/>
      <c r="AQI33" s="1"/>
      <c r="AQJ33" s="1"/>
      <c r="AQK33" s="1"/>
      <c r="AQL33" s="1"/>
      <c r="AQM33" s="1"/>
      <c r="AQN33" s="1"/>
      <c r="AQO33" s="1"/>
      <c r="AQP33" s="1"/>
      <c r="AQQ33" s="1"/>
      <c r="AQR33" s="1"/>
      <c r="AQS33" s="1"/>
      <c r="AQT33" s="1"/>
      <c r="AQU33" s="1"/>
      <c r="AQV33" s="1"/>
      <c r="AQW33" s="1"/>
      <c r="AQX33" s="1"/>
      <c r="AQY33" s="1"/>
      <c r="AQZ33" s="1"/>
      <c r="ARA33" s="1"/>
      <c r="ARB33" s="1"/>
      <c r="ARC33" s="1"/>
      <c r="ARD33" s="1"/>
      <c r="ARE33" s="1"/>
      <c r="ARF33" s="1"/>
      <c r="ARG33" s="1"/>
      <c r="ARH33" s="1"/>
      <c r="ARI33" s="1"/>
      <c r="ARJ33" s="1"/>
      <c r="ARK33" s="1"/>
      <c r="ARL33" s="1"/>
      <c r="ARM33" s="1"/>
      <c r="ARN33" s="1"/>
      <c r="ARO33" s="1"/>
      <c r="ARP33" s="1"/>
      <c r="ARQ33" s="1"/>
      <c r="ARR33" s="1"/>
      <c r="ARS33" s="1"/>
      <c r="ART33" s="1"/>
      <c r="ARU33" s="1"/>
      <c r="ARV33" s="1"/>
      <c r="ARW33" s="1"/>
      <c r="ARX33" s="1"/>
      <c r="ARY33" s="1"/>
      <c r="ARZ33" s="1"/>
      <c r="ASA33" s="1"/>
      <c r="ASB33" s="1"/>
      <c r="ASC33" s="1"/>
      <c r="ASD33" s="1"/>
      <c r="ASE33" s="1"/>
      <c r="ASF33" s="1"/>
      <c r="ASG33" s="1"/>
      <c r="ASH33" s="1"/>
      <c r="ASI33" s="1"/>
      <c r="ASJ33" s="1"/>
      <c r="ASK33" s="1"/>
      <c r="ASL33" s="1"/>
      <c r="ASM33" s="1"/>
      <c r="ASN33" s="1"/>
      <c r="ASO33" s="1"/>
      <c r="ASP33" s="1"/>
      <c r="ASQ33" s="1"/>
      <c r="ASR33" s="1"/>
      <c r="ASS33" s="1"/>
      <c r="AST33" s="1">
        <v>111902194</v>
      </c>
      <c r="ASU33" s="1" t="s">
        <v>2164</v>
      </c>
      <c r="ASV33" s="1"/>
      <c r="ASW33" s="1">
        <v>48</v>
      </c>
    </row>
    <row r="34" spans="1:1193" x14ac:dyDescent="0.35">
      <c r="A34" s="1" t="s">
        <v>2165</v>
      </c>
      <c r="B34" s="1" t="s">
        <v>2166</v>
      </c>
      <c r="C34" s="1" t="s">
        <v>2167</v>
      </c>
      <c r="D34" s="1" t="s">
        <v>1947</v>
      </c>
      <c r="E34" s="1" t="s">
        <v>2131</v>
      </c>
      <c r="F34" s="1" t="s">
        <v>1947</v>
      </c>
      <c r="G34" s="1"/>
      <c r="H34" s="1" t="s">
        <v>1193</v>
      </c>
      <c r="I34" s="1" t="s">
        <v>1900</v>
      </c>
      <c r="J34" s="1" t="s">
        <v>1900</v>
      </c>
      <c r="K34" s="1"/>
      <c r="L34" s="1" t="s">
        <v>1197</v>
      </c>
      <c r="M34" s="1" t="s">
        <v>1196</v>
      </c>
      <c r="N34" s="2">
        <v>1</v>
      </c>
      <c r="O34" s="2">
        <v>0</v>
      </c>
      <c r="P34" s="2">
        <v>0</v>
      </c>
      <c r="Q34" s="2">
        <v>0</v>
      </c>
      <c r="R34" s="2">
        <v>0</v>
      </c>
      <c r="S34" s="1" t="s">
        <v>2090</v>
      </c>
      <c r="T34" s="1"/>
      <c r="U34" s="6" t="s">
        <v>1438</v>
      </c>
      <c r="V34" s="1"/>
      <c r="W34" s="6" t="s">
        <v>1200</v>
      </c>
      <c r="X34" s="1"/>
      <c r="Y34" s="1"/>
      <c r="Z34" s="1"/>
      <c r="AA34" s="1"/>
      <c r="AB34" s="1"/>
      <c r="AC34" s="1"/>
      <c r="AD34" s="1"/>
      <c r="AE34" s="1"/>
      <c r="AF34" s="1"/>
      <c r="AG34" s="1"/>
      <c r="AH34" s="1"/>
      <c r="AI34" s="1" t="s">
        <v>1360</v>
      </c>
      <c r="AJ34" s="4">
        <v>288</v>
      </c>
      <c r="AK34" s="1" t="s">
        <v>1200</v>
      </c>
      <c r="AL34" s="1" t="s">
        <v>1262</v>
      </c>
      <c r="AM34" s="1"/>
      <c r="AN34" s="1" t="s">
        <v>1199</v>
      </c>
      <c r="AO34" s="1"/>
      <c r="AP34" s="1"/>
      <c r="AQ34" s="1"/>
      <c r="AR34" s="1"/>
      <c r="AS34" s="1"/>
      <c r="AT34" s="1"/>
      <c r="AU34" s="1"/>
      <c r="AV34" s="1"/>
      <c r="AW34" s="1"/>
      <c r="AX34" s="1"/>
      <c r="AY34" s="1"/>
      <c r="AZ34" s="1"/>
      <c r="BA34" s="1"/>
      <c r="BB34" s="1"/>
      <c r="BC34" s="1"/>
      <c r="BD34" s="1"/>
      <c r="BE34" s="1"/>
      <c r="BF34" s="1"/>
      <c r="BG34" s="1"/>
      <c r="BH34" s="1"/>
      <c r="BI34" s="1" t="s">
        <v>1467</v>
      </c>
      <c r="BJ34" s="2">
        <v>0</v>
      </c>
      <c r="BK34" s="2">
        <v>0</v>
      </c>
      <c r="BL34" s="2">
        <v>0</v>
      </c>
      <c r="BM34" s="2">
        <v>0</v>
      </c>
      <c r="BN34" s="2">
        <v>1</v>
      </c>
      <c r="BO34" s="2">
        <v>0</v>
      </c>
      <c r="BP34" s="2">
        <v>0</v>
      </c>
      <c r="BQ34" s="2">
        <v>0</v>
      </c>
      <c r="BR34" s="2">
        <v>0</v>
      </c>
      <c r="BS34" s="1"/>
      <c r="BT34" s="1" t="s">
        <v>1200</v>
      </c>
      <c r="BU34" s="1" t="s">
        <v>1901</v>
      </c>
      <c r="BV34" s="1"/>
      <c r="BW34" s="4">
        <v>100</v>
      </c>
      <c r="BX34" s="1" t="s">
        <v>1199</v>
      </c>
      <c r="BY34" s="1"/>
      <c r="BZ34" s="1"/>
      <c r="CA34" s="1"/>
      <c r="CB34" s="1"/>
      <c r="CC34" s="1"/>
      <c r="CD34" s="1"/>
      <c r="CE34" s="1"/>
      <c r="CF34" s="1"/>
      <c r="CG34" s="1"/>
      <c r="CH34" s="1"/>
      <c r="CI34" s="1"/>
      <c r="CJ34" s="1"/>
      <c r="CK34" s="1"/>
      <c r="CL34" s="1"/>
      <c r="CM34" s="1"/>
      <c r="CN34" s="1"/>
      <c r="CO34" s="1"/>
      <c r="CP34" s="1"/>
      <c r="CQ34" s="1"/>
      <c r="CR34" s="1" t="s">
        <v>2168</v>
      </c>
      <c r="CS34" s="2">
        <v>0</v>
      </c>
      <c r="CT34" s="2">
        <v>0</v>
      </c>
      <c r="CU34" s="2">
        <v>1</v>
      </c>
      <c r="CV34" s="2">
        <v>0</v>
      </c>
      <c r="CW34" s="2">
        <v>1</v>
      </c>
      <c r="CX34" s="2">
        <v>0</v>
      </c>
      <c r="CY34" s="2">
        <v>0</v>
      </c>
      <c r="CZ34" s="2">
        <v>0</v>
      </c>
      <c r="DA34" s="1"/>
      <c r="DB34" s="1" t="s">
        <v>1200</v>
      </c>
      <c r="DC34" s="1" t="s">
        <v>1902</v>
      </c>
      <c r="DD34" s="2">
        <v>0</v>
      </c>
      <c r="DE34" s="2">
        <v>1</v>
      </c>
      <c r="DF34" s="2">
        <v>0</v>
      </c>
      <c r="DG34" s="2">
        <v>0</v>
      </c>
      <c r="DH34" s="2">
        <v>0</v>
      </c>
      <c r="DI34" s="1"/>
      <c r="DJ34" s="1" t="s">
        <v>1199</v>
      </c>
      <c r="DK34" s="1" t="s">
        <v>1230</v>
      </c>
      <c r="DL34" s="2">
        <v>0</v>
      </c>
      <c r="DM34" s="2">
        <v>0</v>
      </c>
      <c r="DN34" s="2">
        <v>0</v>
      </c>
      <c r="DO34" s="2">
        <v>0</v>
      </c>
      <c r="DP34" s="2">
        <v>1</v>
      </c>
      <c r="DQ34" s="1"/>
      <c r="DR34" s="1" t="s">
        <v>2169</v>
      </c>
      <c r="DS34" s="2">
        <v>0</v>
      </c>
      <c r="DT34" s="2">
        <v>1</v>
      </c>
      <c r="DU34" s="2">
        <v>0</v>
      </c>
      <c r="DV34" s="2">
        <v>0</v>
      </c>
      <c r="DW34" s="2">
        <v>0</v>
      </c>
      <c r="DX34" s="2">
        <v>1</v>
      </c>
      <c r="DY34" s="2">
        <v>0</v>
      </c>
      <c r="DZ34" s="2">
        <v>0</v>
      </c>
      <c r="EA34" s="2">
        <v>1</v>
      </c>
      <c r="EB34" s="2">
        <v>0</v>
      </c>
      <c r="EC34" s="2">
        <v>0</v>
      </c>
      <c r="ED34" s="2">
        <v>0</v>
      </c>
      <c r="EE34" s="1"/>
      <c r="EF34" s="1" t="s">
        <v>2038</v>
      </c>
      <c r="EG34" s="2">
        <v>0</v>
      </c>
      <c r="EH34" s="2">
        <v>0</v>
      </c>
      <c r="EI34" s="2">
        <v>0</v>
      </c>
      <c r="EJ34" s="2">
        <v>0</v>
      </c>
      <c r="EK34" s="2">
        <v>0</v>
      </c>
      <c r="EL34" s="2">
        <v>1</v>
      </c>
      <c r="EM34" s="2">
        <v>0</v>
      </c>
      <c r="EN34" s="2">
        <v>0</v>
      </c>
      <c r="EO34" s="2">
        <v>0</v>
      </c>
      <c r="EP34" s="2">
        <v>0</v>
      </c>
      <c r="EQ34" s="2">
        <v>0</v>
      </c>
      <c r="ER34" s="2">
        <v>0</v>
      </c>
      <c r="ES34" s="1"/>
      <c r="ET34" s="1" t="s">
        <v>1199</v>
      </c>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t="s">
        <v>2170</v>
      </c>
      <c r="GB34" s="2">
        <v>0</v>
      </c>
      <c r="GC34" s="2">
        <v>1</v>
      </c>
      <c r="GD34" s="2">
        <v>1</v>
      </c>
      <c r="GE34" s="2">
        <v>1</v>
      </c>
      <c r="GF34" s="2">
        <v>0</v>
      </c>
      <c r="GG34" s="2">
        <v>0</v>
      </c>
      <c r="GH34" s="2">
        <v>0</v>
      </c>
      <c r="GI34" s="2">
        <v>1</v>
      </c>
      <c r="GJ34" s="2">
        <v>0</v>
      </c>
      <c r="GK34" s="2">
        <v>0</v>
      </c>
      <c r="GL34" s="2">
        <v>1</v>
      </c>
      <c r="GM34" s="2">
        <v>0</v>
      </c>
      <c r="GN34" s="2">
        <v>0</v>
      </c>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
      <c r="IK34" s="1"/>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
      <c r="NC34" s="1"/>
      <c r="ND34" s="1"/>
      <c r="NE34" s="1"/>
      <c r="NF34" s="1"/>
      <c r="NG34" s="1"/>
      <c r="NH34" s="1"/>
      <c r="NI34" s="1"/>
      <c r="NJ34" s="1"/>
      <c r="NK34" s="1"/>
      <c r="NL34" s="1"/>
      <c r="NM34" s="1"/>
      <c r="NN34" s="1"/>
      <c r="NO34" s="1"/>
      <c r="NP34" s="1"/>
      <c r="NQ34" s="1"/>
      <c r="NR34" s="1"/>
      <c r="NS34" s="1"/>
      <c r="NT34" s="1"/>
      <c r="NU34" s="1"/>
      <c r="NV34" s="1"/>
      <c r="NW34" s="1"/>
      <c r="NX34" s="1"/>
      <c r="NY34" s="1"/>
      <c r="NZ34" s="1"/>
      <c r="OA34" s="1"/>
      <c r="OB34" s="1"/>
      <c r="OC34" s="1"/>
      <c r="OD34" s="1"/>
      <c r="OE34" s="1"/>
      <c r="OF34" s="1"/>
      <c r="OG34" s="1"/>
      <c r="OH34" s="1"/>
      <c r="OI34" s="1"/>
      <c r="OJ34" s="1"/>
      <c r="OK34" s="1"/>
      <c r="OL34" s="1"/>
      <c r="OM34" s="1"/>
      <c r="ON34" s="1"/>
      <c r="OO34" s="1"/>
      <c r="OP34" s="1"/>
      <c r="OQ34" s="1"/>
      <c r="OR34" s="1"/>
      <c r="OS34" s="1"/>
      <c r="OT34" s="1"/>
      <c r="OU34" s="1"/>
      <c r="OV34" s="1"/>
      <c r="OW34" s="1"/>
      <c r="OX34" s="1"/>
      <c r="OY34" s="1"/>
      <c r="OZ34" s="1"/>
      <c r="PA34" s="1"/>
      <c r="PB34" s="1"/>
      <c r="PC34" s="1"/>
      <c r="PD34" s="1"/>
      <c r="PE34" s="1"/>
      <c r="PF34" s="1"/>
      <c r="PG34" s="1"/>
      <c r="PH34" s="1"/>
      <c r="PI34" s="1"/>
      <c r="PJ34" s="1"/>
      <c r="PK34" s="1"/>
      <c r="PL34" s="1"/>
      <c r="PM34" s="1"/>
      <c r="PN34" s="1"/>
      <c r="PO34" s="1"/>
      <c r="PP34" s="1"/>
      <c r="PQ34" s="1"/>
      <c r="PR34" s="1"/>
      <c r="PS34" s="1"/>
      <c r="PT34" s="1"/>
      <c r="PU34" s="1"/>
      <c r="PV34" s="1"/>
      <c r="PW34" s="1"/>
      <c r="PX34" s="1"/>
      <c r="PY34" s="1"/>
      <c r="PZ34" s="1"/>
      <c r="QA34" s="1"/>
      <c r="QB34" s="1"/>
      <c r="QC34" s="1"/>
      <c r="QD34" s="1"/>
      <c r="QE34" s="1"/>
      <c r="QF34" s="1"/>
      <c r="QG34" s="1"/>
      <c r="QH34" s="1"/>
      <c r="QI34" s="1"/>
      <c r="QJ34" s="1"/>
      <c r="QK34" s="1"/>
      <c r="QL34" s="1"/>
      <c r="QM34" s="1"/>
      <c r="QN34" s="1"/>
      <c r="QO34" s="1"/>
      <c r="QP34" s="1"/>
      <c r="QQ34" s="1"/>
      <c r="QR34" s="1"/>
      <c r="QS34" s="1"/>
      <c r="QT34" s="1"/>
      <c r="QU34" s="1"/>
      <c r="QV34" s="1"/>
      <c r="QW34" s="1"/>
      <c r="QX34" s="1"/>
      <c r="QY34" s="1"/>
      <c r="QZ34" s="1"/>
      <c r="RA34" s="1"/>
      <c r="RB34" s="1"/>
      <c r="RC34" s="1"/>
      <c r="RD34" s="1"/>
      <c r="RE34" s="1"/>
      <c r="RF34" s="1"/>
      <c r="RG34" s="1"/>
      <c r="RH34" s="1"/>
      <c r="RI34" s="1"/>
      <c r="RJ34" s="1"/>
      <c r="RK34" s="1"/>
      <c r="RL34" s="1"/>
      <c r="RM34" s="1"/>
      <c r="RN34" s="1"/>
      <c r="RO34" s="1"/>
      <c r="RP34" s="1"/>
      <c r="RQ34" s="1"/>
      <c r="RR34" s="1"/>
      <c r="RS34" s="1"/>
      <c r="RT34" s="1"/>
      <c r="RU34" s="1"/>
      <c r="RV34" s="1"/>
      <c r="RW34" s="1"/>
      <c r="RX34" s="1"/>
      <c r="RY34" s="1"/>
      <c r="RZ34" s="1"/>
      <c r="SA34" s="1"/>
      <c r="SB34" s="1"/>
      <c r="SC34" s="1"/>
      <c r="SD34" s="1"/>
      <c r="SE34" s="1"/>
      <c r="SF34" s="1"/>
      <c r="SG34" s="1"/>
      <c r="SH34" s="1"/>
      <c r="SI34" s="1"/>
      <c r="SJ34" s="1"/>
      <c r="SK34" s="1"/>
      <c r="SL34" s="1"/>
      <c r="SM34" s="1"/>
      <c r="SN34" s="1"/>
      <c r="SO34" s="1"/>
      <c r="SP34" s="1"/>
      <c r="SQ34" s="1"/>
      <c r="SR34" s="1"/>
      <c r="SS34" s="1"/>
      <c r="ST34" s="1"/>
      <c r="SU34" s="1"/>
      <c r="SV34" s="1"/>
      <c r="SW34" s="1"/>
      <c r="SX34" s="1"/>
      <c r="SY34" s="1"/>
      <c r="SZ34" s="1"/>
      <c r="TA34" s="1"/>
      <c r="TB34" s="1"/>
      <c r="TC34" s="1"/>
      <c r="TD34" s="1"/>
      <c r="TE34" s="1"/>
      <c r="TF34" s="1"/>
      <c r="TG34" s="1"/>
      <c r="TH34" s="1"/>
      <c r="TI34" s="1"/>
      <c r="TJ34" s="1"/>
      <c r="TK34" s="1"/>
      <c r="TL34" s="1"/>
      <c r="TM34" s="1"/>
      <c r="TN34" s="1"/>
      <c r="TO34" s="1"/>
      <c r="TP34" s="1"/>
      <c r="TQ34" s="1"/>
      <c r="TR34" s="1"/>
      <c r="TS34" s="1"/>
      <c r="TT34" s="1"/>
      <c r="TU34" s="1"/>
      <c r="TV34" s="1"/>
      <c r="TW34" s="1"/>
      <c r="TX34" s="1"/>
      <c r="TY34" s="1"/>
      <c r="TZ34" s="1"/>
      <c r="UA34" s="1"/>
      <c r="UB34" s="1"/>
      <c r="UC34" s="1"/>
      <c r="UD34" s="1"/>
      <c r="UE34" s="1"/>
      <c r="UF34" s="1"/>
      <c r="UG34" s="1"/>
      <c r="UH34" s="1"/>
      <c r="UI34" s="1"/>
      <c r="UJ34" s="1"/>
      <c r="UK34" s="1"/>
      <c r="UL34" s="1"/>
      <c r="UM34" s="1"/>
      <c r="UN34" s="1"/>
      <c r="UO34" s="1"/>
      <c r="UP34" s="1"/>
      <c r="UQ34" s="1"/>
      <c r="UR34" s="1"/>
      <c r="US34" s="1"/>
      <c r="UT34" s="1"/>
      <c r="UU34" s="1"/>
      <c r="UV34" s="1"/>
      <c r="UW34" s="1"/>
      <c r="UX34" s="1"/>
      <c r="UY34" s="1"/>
      <c r="UZ34" s="1"/>
      <c r="VA34" s="1"/>
      <c r="VB34" s="1"/>
      <c r="VC34" s="1"/>
      <c r="VD34" s="1"/>
      <c r="VE34" s="1"/>
      <c r="VF34" s="1"/>
      <c r="VG34" s="1"/>
      <c r="VH34" s="1"/>
      <c r="VI34" s="1"/>
      <c r="VJ34" s="1"/>
      <c r="VK34" s="1"/>
      <c r="VL34" s="1"/>
      <c r="VM34" s="1"/>
      <c r="VN34" s="1"/>
      <c r="VO34" s="1"/>
      <c r="VP34" s="1"/>
      <c r="VQ34" s="1"/>
      <c r="VR34" s="1"/>
      <c r="VS34" s="1"/>
      <c r="VT34" s="1"/>
      <c r="VU34" s="1"/>
      <c r="VV34" s="1"/>
      <c r="VW34" s="1"/>
      <c r="VX34" s="1"/>
      <c r="VY34" s="1"/>
      <c r="VZ34" s="1"/>
      <c r="WA34" s="1"/>
      <c r="WB34" s="1"/>
      <c r="WC34" s="1"/>
      <c r="WD34" s="1"/>
      <c r="WE34" s="1"/>
      <c r="WF34" s="1"/>
      <c r="WG34" s="1"/>
      <c r="WH34" s="1"/>
      <c r="WI34" s="1"/>
      <c r="WJ34" s="1"/>
      <c r="WK34" s="1"/>
      <c r="WL34" s="1"/>
      <c r="WM34" s="1"/>
      <c r="WN34" s="1"/>
      <c r="WO34" s="1"/>
      <c r="WP34" s="1"/>
      <c r="WQ34" s="1"/>
      <c r="WR34" s="1"/>
      <c r="WS34" s="1"/>
      <c r="WT34" s="1"/>
      <c r="WU34" s="1"/>
      <c r="WV34" s="1"/>
      <c r="WW34" s="1"/>
      <c r="WX34" s="1"/>
      <c r="WY34" s="1"/>
      <c r="WZ34" s="1"/>
      <c r="XA34" s="1"/>
      <c r="XB34" s="1"/>
      <c r="XC34" s="1"/>
      <c r="XD34" s="1"/>
      <c r="XE34" s="1"/>
      <c r="XF34" s="1"/>
      <c r="XG34" s="1"/>
      <c r="XH34" s="1"/>
      <c r="XI34" s="1"/>
      <c r="XJ34" s="1"/>
      <c r="XK34" s="1"/>
      <c r="XL34" s="1"/>
      <c r="XM34" s="1"/>
      <c r="XN34" s="1"/>
      <c r="XO34" s="1"/>
      <c r="XP34" s="1"/>
      <c r="XQ34" s="1"/>
      <c r="XR34" s="1"/>
      <c r="XS34" s="1"/>
      <c r="XT34" s="1"/>
      <c r="XU34" s="1"/>
      <c r="XV34" s="1"/>
      <c r="XW34" s="1"/>
      <c r="XX34" s="1"/>
      <c r="XY34" s="1"/>
      <c r="XZ34" s="1"/>
      <c r="YA34" s="1"/>
      <c r="YB34" s="1"/>
      <c r="YC34" s="1"/>
      <c r="YD34" s="1"/>
      <c r="YE34" s="1"/>
      <c r="YF34" s="1"/>
      <c r="YG34" s="1"/>
      <c r="YH34" s="1"/>
      <c r="YI34" s="1"/>
      <c r="YJ34" s="1"/>
      <c r="YK34" s="1"/>
      <c r="YL34" s="1"/>
      <c r="YM34" s="1"/>
      <c r="YN34" s="1"/>
      <c r="YO34" s="1"/>
      <c r="YP34" s="1"/>
      <c r="YQ34" s="1"/>
      <c r="YR34" s="1"/>
      <c r="YS34" s="1"/>
      <c r="YT34" s="1"/>
      <c r="YU34" s="1"/>
      <c r="YV34" s="1"/>
      <c r="YW34" s="1"/>
      <c r="YX34" s="1"/>
      <c r="YY34" s="1"/>
      <c r="YZ34" s="1"/>
      <c r="ZA34" s="1"/>
      <c r="ZB34" s="1"/>
      <c r="ZC34" s="1"/>
      <c r="ZD34" s="1"/>
      <c r="ZE34" s="1"/>
      <c r="ZF34" s="1"/>
      <c r="ZG34" s="1"/>
      <c r="ZH34" s="1"/>
      <c r="ZI34" s="1"/>
      <c r="ZJ34" s="1"/>
      <c r="ZK34" s="1"/>
      <c r="ZL34" s="1"/>
      <c r="ZM34" s="1"/>
      <c r="ZN34" s="1"/>
      <c r="ZO34" s="1"/>
      <c r="ZP34" s="1"/>
      <c r="ZQ34" s="1"/>
      <c r="ZR34" s="1"/>
      <c r="ZS34" s="1"/>
      <c r="ZT34" s="1"/>
      <c r="ZU34" s="1"/>
      <c r="ZV34" s="1"/>
      <c r="ZW34" s="1"/>
      <c r="ZX34" s="3"/>
      <c r="ZY34" s="1"/>
      <c r="ZZ34" s="1"/>
      <c r="AAA34" s="1"/>
      <c r="AAB34" s="1"/>
      <c r="AAC34" s="1"/>
      <c r="AAD34" s="1"/>
      <c r="AAE34" s="1"/>
      <c r="AAF34" s="1"/>
      <c r="AAG34" s="1"/>
      <c r="AAH34" s="1"/>
      <c r="AAI34" s="1"/>
      <c r="AAJ34" s="1"/>
      <c r="AAK34" s="1"/>
      <c r="AAL34" s="1"/>
      <c r="AAM34" s="1"/>
      <c r="AAN34" s="1"/>
      <c r="AAO34" s="1"/>
      <c r="AAP34" s="1"/>
      <c r="AAQ34" s="1"/>
      <c r="AAR34" s="1"/>
      <c r="AAS34" s="1"/>
      <c r="AAT34" s="1"/>
      <c r="AAU34" s="1"/>
      <c r="AAV34" s="1"/>
      <c r="AAW34" s="1"/>
      <c r="AAX34" s="1"/>
      <c r="AAY34" s="1"/>
      <c r="AAZ34" s="1"/>
      <c r="ABA34" s="1"/>
      <c r="ABB34" s="1"/>
      <c r="ABC34" s="1"/>
      <c r="ABD34" s="1"/>
      <c r="ABE34" s="1"/>
      <c r="ABF34" s="1"/>
      <c r="ABG34" s="1"/>
      <c r="ABH34" s="1"/>
      <c r="ABI34" s="1"/>
      <c r="ABJ34" s="1"/>
      <c r="ABK34" s="1"/>
      <c r="ABL34" s="1"/>
      <c r="ABM34" s="1"/>
      <c r="ABN34" s="1"/>
      <c r="ABO34" s="1"/>
      <c r="ABP34" s="1"/>
      <c r="ABQ34" s="1"/>
      <c r="ABR34" s="1"/>
      <c r="ABS34" s="1"/>
      <c r="ABT34" s="1"/>
      <c r="ABU34" s="1"/>
      <c r="ABV34" s="1"/>
      <c r="ABW34" s="1"/>
      <c r="ABX34" s="1"/>
      <c r="ABY34" s="1"/>
      <c r="ABZ34" s="1"/>
      <c r="ACA34" s="1"/>
      <c r="ACB34" s="1"/>
      <c r="ACC34" s="1"/>
      <c r="ACD34" s="1"/>
      <c r="ACE34" s="1"/>
      <c r="ACF34" s="1"/>
      <c r="ACG34" s="1"/>
      <c r="ACH34" s="1"/>
      <c r="ACI34" s="1"/>
      <c r="ACJ34" s="1"/>
      <c r="ACK34" s="1"/>
      <c r="ACL34" s="1"/>
      <c r="ACM34" s="1"/>
      <c r="ACN34" s="1"/>
      <c r="ACO34" s="1"/>
      <c r="ACP34" s="1"/>
      <c r="ACQ34" s="1"/>
      <c r="ACR34" s="1"/>
      <c r="ACS34" s="1"/>
      <c r="ACT34" s="1"/>
      <c r="ACU34" s="1"/>
      <c r="ACV34" s="1"/>
      <c r="ACW34" s="1"/>
      <c r="ACX34" s="1"/>
      <c r="ACY34" s="1"/>
      <c r="ACZ34" s="1"/>
      <c r="ADA34" s="1"/>
      <c r="ADB34" s="1"/>
      <c r="ADC34" s="1"/>
      <c r="ADD34" s="1"/>
      <c r="ADE34" s="1"/>
      <c r="ADF34" s="1"/>
      <c r="ADG34" s="1"/>
      <c r="ADH34" s="1"/>
      <c r="ADI34" s="1"/>
      <c r="ADJ34" s="1"/>
      <c r="ADK34" s="1"/>
      <c r="ADL34" s="1"/>
      <c r="ADM34" s="1"/>
      <c r="ADN34" s="1"/>
      <c r="ADO34" s="1"/>
      <c r="ADP34" s="1"/>
      <c r="ADQ34" s="1"/>
      <c r="ADR34" s="1"/>
      <c r="ADS34" s="1"/>
      <c r="ADT34" s="1"/>
      <c r="ADU34" s="1"/>
      <c r="ADV34" s="1"/>
      <c r="ADW34" s="1"/>
      <c r="ADX34" s="1"/>
      <c r="ADY34" s="1"/>
      <c r="ADZ34" s="1"/>
      <c r="AEA34" s="1"/>
      <c r="AEB34" s="1"/>
      <c r="AEC34" s="1"/>
      <c r="AED34" s="1"/>
      <c r="AEE34" s="1"/>
      <c r="AEF34" s="1"/>
      <c r="AEG34" s="1"/>
      <c r="AEH34" s="1"/>
      <c r="AEI34" s="1"/>
      <c r="AEJ34" s="1"/>
      <c r="AEK34" s="1"/>
      <c r="AEL34" s="1"/>
      <c r="AEM34" s="1"/>
      <c r="AEN34" s="1"/>
      <c r="AEO34" s="1"/>
      <c r="AEP34" s="1"/>
      <c r="AEQ34" s="1"/>
      <c r="AER34" s="1"/>
      <c r="AES34" s="1"/>
      <c r="AET34" s="1"/>
      <c r="AEU34" s="1"/>
      <c r="AEV34" s="1"/>
      <c r="AEW34" s="1"/>
      <c r="AEX34" s="1"/>
      <c r="AEY34" s="1"/>
      <c r="AEZ34" s="1"/>
      <c r="AFA34" s="1"/>
      <c r="AFB34" s="1"/>
      <c r="AFC34" s="1"/>
      <c r="AFD34" s="1"/>
      <c r="AFE34" s="1"/>
      <c r="AFF34" s="1"/>
      <c r="AFG34" s="1"/>
      <c r="AFH34" s="1"/>
      <c r="AFI34" s="1"/>
      <c r="AFJ34" s="1"/>
      <c r="AFK34" s="1"/>
      <c r="AFL34" s="1"/>
      <c r="AFM34" s="1"/>
      <c r="AFN34" s="1"/>
      <c r="AFO34" s="1"/>
      <c r="AFP34" s="1"/>
      <c r="AFQ34" s="1"/>
      <c r="AFR34" s="1"/>
      <c r="AFS34" s="1"/>
      <c r="AFT34" s="1"/>
      <c r="AFU34" s="1"/>
      <c r="AFV34" s="1"/>
      <c r="AFW34" s="1"/>
      <c r="AFX34" s="1"/>
      <c r="AFY34" s="1"/>
      <c r="AFZ34" s="1"/>
      <c r="AGA34" s="1"/>
      <c r="AGB34" s="1"/>
      <c r="AGC34" s="1"/>
      <c r="AGD34" s="1"/>
      <c r="AGE34" s="1"/>
      <c r="AGF34" s="1"/>
      <c r="AGG34" s="1"/>
      <c r="AGH34" s="1"/>
      <c r="AGI34" s="1"/>
      <c r="AGJ34" s="1"/>
      <c r="AGK34" s="1"/>
      <c r="AGL34" s="1"/>
      <c r="AGM34" s="1"/>
      <c r="AGN34" s="1"/>
      <c r="AGO34" s="1"/>
      <c r="AGP34" s="1"/>
      <c r="AGQ34" s="1"/>
      <c r="AGR34" s="1"/>
      <c r="AGS34" s="1"/>
      <c r="AGT34" s="1"/>
      <c r="AGU34" s="1"/>
      <c r="AGV34" s="1"/>
      <c r="AGW34" s="1"/>
      <c r="AGX34" s="1"/>
      <c r="AGY34" s="1"/>
      <c r="AGZ34" s="1"/>
      <c r="AHA34" s="1"/>
      <c r="AHB34" s="1"/>
      <c r="AHC34" s="1"/>
      <c r="AHD34" s="1"/>
      <c r="AHE34" s="1"/>
      <c r="AHF34" s="1"/>
      <c r="AHG34" s="1"/>
      <c r="AHH34" s="1"/>
      <c r="AHI34" s="1"/>
      <c r="AHJ34" s="1"/>
      <c r="AHK34" s="1"/>
      <c r="AHL34" s="1"/>
      <c r="AHM34" s="1"/>
      <c r="AHN34" s="1"/>
      <c r="AHO34" s="1"/>
      <c r="AHP34" s="1"/>
      <c r="AHQ34" s="1"/>
      <c r="AHR34" s="1"/>
      <c r="AHS34" s="1"/>
      <c r="AHT34" s="1"/>
      <c r="AHU34" s="1"/>
      <c r="AHV34" s="1"/>
      <c r="AHW34" s="1"/>
      <c r="AHX34" s="1"/>
      <c r="AHY34" s="1"/>
      <c r="AHZ34" s="1"/>
      <c r="AIA34" s="1"/>
      <c r="AIB34" s="1"/>
      <c r="AIC34" s="1"/>
      <c r="AID34" s="1"/>
      <c r="AIE34" s="1"/>
      <c r="AIF34" s="1"/>
      <c r="AIG34" s="1"/>
      <c r="AIH34" s="1"/>
      <c r="AII34" s="1"/>
      <c r="AIJ34" s="1"/>
      <c r="AIK34" s="1"/>
      <c r="AIL34" s="1"/>
      <c r="AIM34" s="1"/>
      <c r="AIN34" s="1"/>
      <c r="AIO34" s="1"/>
      <c r="AIP34" s="1"/>
      <c r="AIQ34" s="1"/>
      <c r="AIR34" s="1"/>
      <c r="AIS34" s="1"/>
      <c r="AIT34" s="1"/>
      <c r="AIU34" s="1"/>
      <c r="AIV34" s="1"/>
      <c r="AIW34" s="1"/>
      <c r="AIX34" s="1"/>
      <c r="AIY34" s="1"/>
      <c r="AIZ34" s="1"/>
      <c r="AJA34" s="1"/>
      <c r="AJB34" s="1"/>
      <c r="AJC34" s="1"/>
      <c r="AJD34" s="1"/>
      <c r="AJE34" s="1"/>
      <c r="AJF34" s="1"/>
      <c r="AJG34" s="1"/>
      <c r="AJH34" s="1"/>
      <c r="AJI34" s="1"/>
      <c r="AJJ34" s="1"/>
      <c r="AJK34" s="1"/>
      <c r="AJL34" s="1"/>
      <c r="AJM34" s="1"/>
      <c r="AJN34" s="1"/>
      <c r="AJO34" s="1"/>
      <c r="AJP34" s="1"/>
      <c r="AJQ34" s="1"/>
      <c r="AJR34" s="1"/>
      <c r="AJS34" s="1"/>
      <c r="AJT34" s="1"/>
      <c r="AJU34" s="1"/>
      <c r="AJV34" s="1"/>
      <c r="AJW34" s="1"/>
      <c r="AJX34" s="1"/>
      <c r="AJY34" s="1"/>
      <c r="AJZ34" s="1"/>
      <c r="AKA34" s="1"/>
      <c r="AKB34" s="1"/>
      <c r="AKC34" s="1"/>
      <c r="AKD34" s="1"/>
      <c r="AKE34" s="1"/>
      <c r="AKF34" s="1"/>
      <c r="AKG34" s="1"/>
      <c r="AKH34" s="1"/>
      <c r="AKI34" s="1"/>
      <c r="AKJ34" s="1"/>
      <c r="AKK34" s="1"/>
      <c r="AKL34" s="1"/>
      <c r="AKM34" s="1"/>
      <c r="AKN34" s="1"/>
      <c r="AKO34" s="1"/>
      <c r="AKP34" s="1"/>
      <c r="AKQ34" s="1"/>
      <c r="AKR34" s="1"/>
      <c r="AKS34" s="1"/>
      <c r="AKT34" s="1"/>
      <c r="AKU34" s="1"/>
      <c r="AKV34" s="1"/>
      <c r="AKW34" s="1"/>
      <c r="AKX34" s="1"/>
      <c r="AKY34" s="1"/>
      <c r="AKZ34" s="1"/>
      <c r="ALA34" s="1"/>
      <c r="ALB34" s="1"/>
      <c r="ALC34" s="1"/>
      <c r="ALD34" s="1"/>
      <c r="ALE34" s="1"/>
      <c r="ALF34" s="1"/>
      <c r="ALG34" s="1"/>
      <c r="ALH34" s="1"/>
      <c r="ALI34" s="1"/>
      <c r="ALJ34" s="1"/>
      <c r="ALK34" s="1"/>
      <c r="ALL34" s="1"/>
      <c r="ALM34" s="1"/>
      <c r="ALN34" s="1"/>
      <c r="ALO34" s="1"/>
      <c r="ALP34" s="1"/>
      <c r="ALQ34" s="1"/>
      <c r="ALR34" s="1"/>
      <c r="ALS34" s="1"/>
      <c r="ALT34" s="1"/>
      <c r="ALU34" s="1"/>
      <c r="ALV34" s="1"/>
      <c r="ALW34" s="1"/>
      <c r="ALX34" s="1"/>
      <c r="ALY34" s="1"/>
      <c r="ALZ34" s="1"/>
      <c r="AMA34" s="1"/>
      <c r="AMB34" s="1"/>
      <c r="AMC34" s="1"/>
      <c r="AMD34" s="1"/>
      <c r="AME34" s="1"/>
      <c r="AMF34" s="1"/>
      <c r="AMG34" s="1"/>
      <c r="AMH34" s="1"/>
      <c r="AMI34" s="1"/>
      <c r="AMJ34" s="1"/>
      <c r="AMK34" s="1"/>
      <c r="AML34" s="1"/>
      <c r="AMM34" s="1"/>
      <c r="AMN34" s="1"/>
      <c r="AMO34" s="1"/>
      <c r="AMP34" s="1"/>
      <c r="AMQ34" s="1"/>
      <c r="AMR34" s="1"/>
      <c r="AMS34" s="1"/>
      <c r="AMT34" s="1"/>
      <c r="AMU34" s="1"/>
      <c r="AMV34" s="1"/>
      <c r="AMW34" s="1"/>
      <c r="AMX34" s="1"/>
      <c r="AMY34" s="1"/>
      <c r="AMZ34" s="1"/>
      <c r="ANA34" s="1"/>
      <c r="ANB34" s="1"/>
      <c r="ANC34" s="1"/>
      <c r="AND34" s="1"/>
      <c r="ANE34" s="1"/>
      <c r="ANF34" s="1"/>
      <c r="ANG34" s="1"/>
      <c r="ANH34" s="1"/>
      <c r="ANI34" s="1"/>
      <c r="ANJ34" s="1"/>
      <c r="ANK34" s="1"/>
      <c r="ANL34" s="1"/>
      <c r="ANM34" s="1"/>
      <c r="ANN34" s="1"/>
      <c r="ANO34" s="1"/>
      <c r="ANP34" s="1"/>
      <c r="ANQ34" s="1"/>
      <c r="ANR34" s="1"/>
      <c r="ANS34" s="1"/>
      <c r="ANT34" s="1"/>
      <c r="ANU34" s="1"/>
      <c r="ANV34" s="1"/>
      <c r="ANW34" s="1"/>
      <c r="ANX34" s="1"/>
      <c r="ANY34" s="1"/>
      <c r="ANZ34" s="1"/>
      <c r="AOA34" s="1"/>
      <c r="AOB34" s="1"/>
      <c r="AOC34" s="1"/>
      <c r="AOD34" s="1"/>
      <c r="AOE34" s="1"/>
      <c r="AOF34" s="1"/>
      <c r="AOG34" s="1"/>
      <c r="AOH34" s="1"/>
      <c r="AOI34" s="1"/>
      <c r="AOJ34" s="1"/>
      <c r="AOK34" s="1"/>
      <c r="AOL34" s="1"/>
      <c r="AOM34" s="1"/>
      <c r="AON34" s="1"/>
      <c r="AOO34" s="1"/>
      <c r="AOP34" s="1"/>
      <c r="AOQ34" s="1"/>
      <c r="AOR34" s="1"/>
      <c r="AOS34" s="1"/>
      <c r="AOT34" s="1"/>
      <c r="AOU34" s="1"/>
      <c r="AOV34" s="1"/>
      <c r="AOW34" s="1"/>
      <c r="AOX34" s="1"/>
      <c r="AOY34" s="1"/>
      <c r="AOZ34" s="1"/>
      <c r="APA34" s="1"/>
      <c r="APB34" s="1"/>
      <c r="APC34" s="1"/>
      <c r="APD34" s="1"/>
      <c r="APE34" s="1"/>
      <c r="APF34" s="1"/>
      <c r="APG34" s="1"/>
      <c r="APH34" s="1"/>
      <c r="API34" s="1"/>
      <c r="APJ34" s="1"/>
      <c r="APK34" s="1"/>
      <c r="APL34" s="1"/>
      <c r="APM34" s="1"/>
      <c r="APN34" s="1"/>
      <c r="APO34" s="1"/>
      <c r="APP34" s="1"/>
      <c r="APQ34" s="1"/>
      <c r="APR34" s="1"/>
      <c r="APS34" s="1"/>
      <c r="APT34" s="1"/>
      <c r="APU34" s="1"/>
      <c r="APV34" s="1"/>
      <c r="APW34" s="1"/>
      <c r="APX34" s="1"/>
      <c r="APY34" s="1"/>
      <c r="APZ34" s="1"/>
      <c r="AQA34" s="1"/>
      <c r="AQB34" s="1"/>
      <c r="AQC34" s="1"/>
      <c r="AQD34" s="1"/>
      <c r="AQE34" s="1"/>
      <c r="AQF34" s="1"/>
      <c r="AQG34" s="1"/>
      <c r="AQH34" s="1"/>
      <c r="AQI34" s="1"/>
      <c r="AQJ34" s="1"/>
      <c r="AQK34" s="1"/>
      <c r="AQL34" s="1"/>
      <c r="AQM34" s="1"/>
      <c r="AQN34" s="1"/>
      <c r="AQO34" s="1"/>
      <c r="AQP34" s="1"/>
      <c r="AQQ34" s="1"/>
      <c r="AQR34" s="1"/>
      <c r="AQS34" s="1"/>
      <c r="AQT34" s="1"/>
      <c r="AQU34" s="1"/>
      <c r="AQV34" s="1"/>
      <c r="AQW34" s="1"/>
      <c r="AQX34" s="1"/>
      <c r="AQY34" s="1"/>
      <c r="AQZ34" s="1"/>
      <c r="ARA34" s="1"/>
      <c r="ARB34" s="1"/>
      <c r="ARC34" s="1"/>
      <c r="ARD34" s="1"/>
      <c r="ARE34" s="1"/>
      <c r="ARF34" s="1"/>
      <c r="ARG34" s="1"/>
      <c r="ARH34" s="1"/>
      <c r="ARI34" s="1"/>
      <c r="ARJ34" s="1"/>
      <c r="ARK34" s="1"/>
      <c r="ARL34" s="1"/>
      <c r="ARM34" s="1"/>
      <c r="ARN34" s="1"/>
      <c r="ARO34" s="1"/>
      <c r="ARP34" s="1"/>
      <c r="ARQ34" s="1"/>
      <c r="ARR34" s="1"/>
      <c r="ARS34" s="1"/>
      <c r="ART34" s="1"/>
      <c r="ARU34" s="1"/>
      <c r="ARV34" s="1"/>
      <c r="ARW34" s="1"/>
      <c r="ARX34" s="1"/>
      <c r="ARY34" s="1"/>
      <c r="ARZ34" s="1"/>
      <c r="ASA34" s="1"/>
      <c r="ASB34" s="1"/>
      <c r="ASC34" s="1"/>
      <c r="ASD34" s="1"/>
      <c r="ASE34" s="1"/>
      <c r="ASF34" s="1"/>
      <c r="ASG34" s="1"/>
      <c r="ASH34" s="1"/>
      <c r="ASI34" s="1"/>
      <c r="ASJ34" s="1"/>
      <c r="ASK34" s="1"/>
      <c r="ASL34" s="1"/>
      <c r="ASM34" s="1"/>
      <c r="ASN34" s="1"/>
      <c r="ASO34" s="1"/>
      <c r="ASP34" s="1"/>
      <c r="ASQ34" s="1"/>
      <c r="ASR34" s="1"/>
      <c r="ASS34" s="1"/>
      <c r="AST34" s="1">
        <v>111902272</v>
      </c>
      <c r="ASU34" s="1" t="s">
        <v>2171</v>
      </c>
      <c r="ASV34" s="1"/>
      <c r="ASW34" s="1">
        <v>49</v>
      </c>
    </row>
    <row r="35" spans="1:1193" x14ac:dyDescent="0.35">
      <c r="A35" s="1" t="s">
        <v>2172</v>
      </c>
      <c r="B35" s="1" t="s">
        <v>2173</v>
      </c>
      <c r="C35" s="1" t="s">
        <v>2174</v>
      </c>
      <c r="D35" s="1" t="s">
        <v>1947</v>
      </c>
      <c r="E35" s="1" t="s">
        <v>2131</v>
      </c>
      <c r="F35" s="1" t="s">
        <v>1947</v>
      </c>
      <c r="G35" s="1"/>
      <c r="H35" s="1" t="s">
        <v>1193</v>
      </c>
      <c r="I35" s="1" t="s">
        <v>1900</v>
      </c>
      <c r="J35" s="1" t="s">
        <v>1900</v>
      </c>
      <c r="K35" s="1"/>
      <c r="L35" s="1" t="s">
        <v>1197</v>
      </c>
      <c r="M35" s="1" t="s">
        <v>1196</v>
      </c>
      <c r="N35" s="2">
        <v>1</v>
      </c>
      <c r="O35" s="2">
        <v>0</v>
      </c>
      <c r="P35" s="2">
        <v>0</v>
      </c>
      <c r="Q35" s="2">
        <v>0</v>
      </c>
      <c r="R35" s="2">
        <v>0</v>
      </c>
      <c r="S35" s="1" t="s">
        <v>2090</v>
      </c>
      <c r="T35" s="1"/>
      <c r="U35" s="6" t="s">
        <v>1489</v>
      </c>
      <c r="V35" s="1"/>
      <c r="W35" s="6" t="s">
        <v>1200</v>
      </c>
      <c r="X35" s="1"/>
      <c r="Y35" s="1"/>
      <c r="Z35" s="1"/>
      <c r="AA35" s="1"/>
      <c r="AB35" s="1"/>
      <c r="AC35" s="1"/>
      <c r="AD35" s="1"/>
      <c r="AE35" s="1"/>
      <c r="AF35" s="1"/>
      <c r="AG35" s="1"/>
      <c r="AH35" s="1"/>
      <c r="AI35" s="1" t="s">
        <v>1360</v>
      </c>
      <c r="AJ35" s="4">
        <v>254</v>
      </c>
      <c r="AK35" s="1" t="s">
        <v>1199</v>
      </c>
      <c r="AL35" s="1" t="s">
        <v>1458</v>
      </c>
      <c r="AM35" s="1"/>
      <c r="AN35" s="1" t="s">
        <v>1199</v>
      </c>
      <c r="AO35" s="1"/>
      <c r="AP35" s="1"/>
      <c r="AQ35" s="1"/>
      <c r="AR35" s="1"/>
      <c r="AS35" s="1"/>
      <c r="AT35" s="1"/>
      <c r="AU35" s="1"/>
      <c r="AV35" s="1"/>
      <c r="AW35" s="1"/>
      <c r="AX35" s="1"/>
      <c r="AY35" s="1"/>
      <c r="AZ35" s="1"/>
      <c r="BA35" s="1"/>
      <c r="BB35" s="1"/>
      <c r="BC35" s="1"/>
      <c r="BD35" s="1"/>
      <c r="BE35" s="1"/>
      <c r="BF35" s="1"/>
      <c r="BG35" s="1"/>
      <c r="BH35" s="1"/>
      <c r="BI35" s="1" t="s">
        <v>1467</v>
      </c>
      <c r="BJ35" s="2">
        <v>0</v>
      </c>
      <c r="BK35" s="2">
        <v>0</v>
      </c>
      <c r="BL35" s="2">
        <v>0</v>
      </c>
      <c r="BM35" s="2">
        <v>0</v>
      </c>
      <c r="BN35" s="2">
        <v>1</v>
      </c>
      <c r="BO35" s="2">
        <v>0</v>
      </c>
      <c r="BP35" s="2">
        <v>0</v>
      </c>
      <c r="BQ35" s="2">
        <v>0</v>
      </c>
      <c r="BR35" s="2">
        <v>0</v>
      </c>
      <c r="BS35" s="1"/>
      <c r="BT35" s="1" t="s">
        <v>1199</v>
      </c>
      <c r="BU35" s="1"/>
      <c r="BV35" s="1"/>
      <c r="BW35" s="4"/>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t="s">
        <v>1230</v>
      </c>
      <c r="DL35" s="2">
        <v>0</v>
      </c>
      <c r="DM35" s="2">
        <v>0</v>
      </c>
      <c r="DN35" s="2">
        <v>0</v>
      </c>
      <c r="DO35" s="2">
        <v>0</v>
      </c>
      <c r="DP35" s="2">
        <v>1</v>
      </c>
      <c r="DQ35" s="1"/>
      <c r="DR35" s="1" t="s">
        <v>2175</v>
      </c>
      <c r="DS35" s="2">
        <v>0</v>
      </c>
      <c r="DT35" s="2">
        <v>1</v>
      </c>
      <c r="DU35" s="2">
        <v>0</v>
      </c>
      <c r="DV35" s="2">
        <v>0</v>
      </c>
      <c r="DW35" s="2">
        <v>1</v>
      </c>
      <c r="DX35" s="2">
        <v>0</v>
      </c>
      <c r="DY35" s="2">
        <v>0</v>
      </c>
      <c r="DZ35" s="2">
        <v>0</v>
      </c>
      <c r="EA35" s="2">
        <v>1</v>
      </c>
      <c r="EB35" s="2">
        <v>0</v>
      </c>
      <c r="EC35" s="2">
        <v>0</v>
      </c>
      <c r="ED35" s="2">
        <v>0</v>
      </c>
      <c r="EE35" s="1"/>
      <c r="EF35" s="1" t="s">
        <v>1230</v>
      </c>
      <c r="EG35" s="2">
        <v>0</v>
      </c>
      <c r="EH35" s="2">
        <v>0</v>
      </c>
      <c r="EI35" s="2">
        <v>0</v>
      </c>
      <c r="EJ35" s="2">
        <v>0</v>
      </c>
      <c r="EK35" s="2">
        <v>0</v>
      </c>
      <c r="EL35" s="2">
        <v>0</v>
      </c>
      <c r="EM35" s="2">
        <v>0</v>
      </c>
      <c r="EN35" s="2">
        <v>0</v>
      </c>
      <c r="EO35" s="2">
        <v>0</v>
      </c>
      <c r="EP35" s="2">
        <v>1</v>
      </c>
      <c r="EQ35" s="2">
        <v>0</v>
      </c>
      <c r="ER35" s="2">
        <v>0</v>
      </c>
      <c r="ES35" s="1"/>
      <c r="ET35" s="1" t="s">
        <v>1199</v>
      </c>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t="s">
        <v>2176</v>
      </c>
      <c r="GB35" s="2">
        <v>0</v>
      </c>
      <c r="GC35" s="2">
        <v>1</v>
      </c>
      <c r="GD35" s="2">
        <v>1</v>
      </c>
      <c r="GE35" s="2">
        <v>1</v>
      </c>
      <c r="GF35" s="2">
        <v>0</v>
      </c>
      <c r="GG35" s="2">
        <v>0</v>
      </c>
      <c r="GH35" s="2">
        <v>1</v>
      </c>
      <c r="GI35" s="2">
        <v>0</v>
      </c>
      <c r="GJ35" s="2">
        <v>0</v>
      </c>
      <c r="GK35" s="2">
        <v>0</v>
      </c>
      <c r="GL35" s="2">
        <v>0</v>
      </c>
      <c r="GM35" s="2">
        <v>0</v>
      </c>
      <c r="GN35" s="2">
        <v>0</v>
      </c>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
      <c r="IK35" s="1"/>
      <c r="IL35" s="1"/>
      <c r="IM35" s="1"/>
      <c r="IN35" s="1"/>
      <c r="IO35" s="1"/>
      <c r="IP35" s="1"/>
      <c r="IQ35" s="1"/>
      <c r="IR35" s="1"/>
      <c r="IS35" s="1"/>
      <c r="IT35" s="1"/>
      <c r="IU35" s="1"/>
      <c r="IV35" s="1"/>
      <c r="IW35" s="1"/>
      <c r="IX35" s="1"/>
      <c r="IY35" s="1"/>
      <c r="IZ35" s="1"/>
      <c r="JA35" s="1"/>
      <c r="JB35" s="1"/>
      <c r="JC35" s="1"/>
      <c r="JD35" s="1"/>
      <c r="JE35" s="1"/>
      <c r="JF35" s="1"/>
      <c r="JG35" s="1"/>
      <c r="JH35" s="1"/>
      <c r="JI35" s="1"/>
      <c r="JJ35" s="1"/>
      <c r="JK35" s="1"/>
      <c r="JL35" s="1"/>
      <c r="JM35" s="1"/>
      <c r="JN35" s="1"/>
      <c r="JO35" s="1"/>
      <c r="JP35" s="1"/>
      <c r="JQ35" s="1"/>
      <c r="JR35" s="1"/>
      <c r="JS35" s="1"/>
      <c r="JT35" s="1"/>
      <c r="JU35" s="1"/>
      <c r="JV35" s="1"/>
      <c r="JW35" s="1"/>
      <c r="JX35" s="1"/>
      <c r="JY35" s="1"/>
      <c r="JZ35" s="1"/>
      <c r="KA35" s="1"/>
      <c r="KB35" s="1"/>
      <c r="KC35" s="1"/>
      <c r="KD35" s="1"/>
      <c r="KE35" s="1"/>
      <c r="KF35" s="1"/>
      <c r="KG35" s="1"/>
      <c r="KH35" s="1"/>
      <c r="KI35" s="1"/>
      <c r="KJ35" s="1"/>
      <c r="KK35" s="1"/>
      <c r="KL35" s="1"/>
      <c r="KM35" s="1"/>
      <c r="KN35" s="1"/>
      <c r="KO35" s="1"/>
      <c r="KP35" s="1"/>
      <c r="KQ35" s="1"/>
      <c r="KR35" s="1"/>
      <c r="KS35" s="1"/>
      <c r="KT35" s="1"/>
      <c r="KU35" s="1"/>
      <c r="KV35" s="1"/>
      <c r="KW35" s="1"/>
      <c r="KX35" s="1"/>
      <c r="KY35" s="1"/>
      <c r="KZ35" s="1"/>
      <c r="LA35" s="1"/>
      <c r="LB35" s="1"/>
      <c r="LC35" s="1"/>
      <c r="LD35" s="1"/>
      <c r="LE35" s="1"/>
      <c r="LF35" s="1"/>
      <c r="LG35" s="1"/>
      <c r="LH35" s="1"/>
      <c r="LI35" s="1"/>
      <c r="LJ35" s="1"/>
      <c r="LK35" s="1"/>
      <c r="LL35" s="1"/>
      <c r="LM35" s="1"/>
      <c r="LN35" s="1"/>
      <c r="LO35" s="1"/>
      <c r="LP35" s="1"/>
      <c r="LQ35" s="1"/>
      <c r="LR35" s="1"/>
      <c r="LS35" s="1"/>
      <c r="LT35" s="1"/>
      <c r="LU35" s="1"/>
      <c r="LV35" s="1"/>
      <c r="LW35" s="1"/>
      <c r="LX35" s="1"/>
      <c r="LY35" s="1"/>
      <c r="LZ35" s="1"/>
      <c r="MA35" s="1"/>
      <c r="MB35" s="1"/>
      <c r="MC35" s="1"/>
      <c r="MD35" s="1"/>
      <c r="ME35" s="1"/>
      <c r="MF35" s="1"/>
      <c r="MG35" s="1"/>
      <c r="MH35" s="1"/>
      <c r="MI35" s="1"/>
      <c r="MJ35" s="1"/>
      <c r="MK35" s="1"/>
      <c r="ML35" s="1"/>
      <c r="MM35" s="1"/>
      <c r="MN35" s="1"/>
      <c r="MO35" s="1"/>
      <c r="MP35" s="1"/>
      <c r="MQ35" s="1"/>
      <c r="MR35" s="1"/>
      <c r="MS35" s="1"/>
      <c r="MT35" s="1"/>
      <c r="MU35" s="1"/>
      <c r="MV35" s="1"/>
      <c r="MW35" s="1"/>
      <c r="MX35" s="1"/>
      <c r="MY35" s="1"/>
      <c r="MZ35" s="1"/>
      <c r="NA35" s="1"/>
      <c r="NB35" s="1"/>
      <c r="NC35" s="1"/>
      <c r="ND35" s="1"/>
      <c r="NE35" s="1"/>
      <c r="NF35" s="1"/>
      <c r="NG35" s="1"/>
      <c r="NH35" s="1"/>
      <c r="NI35" s="1"/>
      <c r="NJ35" s="1"/>
      <c r="NK35" s="1"/>
      <c r="NL35" s="1"/>
      <c r="NM35" s="1"/>
      <c r="NN35" s="1"/>
      <c r="NO35" s="1"/>
      <c r="NP35" s="1"/>
      <c r="NQ35" s="1"/>
      <c r="NR35" s="1"/>
      <c r="NS35" s="1"/>
      <c r="NT35" s="1"/>
      <c r="NU35" s="1"/>
      <c r="NV35" s="1"/>
      <c r="NW35" s="1"/>
      <c r="NX35" s="1"/>
      <c r="NY35" s="1"/>
      <c r="NZ35" s="1"/>
      <c r="OA35" s="1"/>
      <c r="OB35" s="1"/>
      <c r="OC35" s="1"/>
      <c r="OD35" s="1"/>
      <c r="OE35" s="1"/>
      <c r="OF35" s="1"/>
      <c r="OG35" s="1"/>
      <c r="OH35" s="1"/>
      <c r="OI35" s="1"/>
      <c r="OJ35" s="1"/>
      <c r="OK35" s="1"/>
      <c r="OL35" s="1"/>
      <c r="OM35" s="1"/>
      <c r="ON35" s="1"/>
      <c r="OO35" s="1"/>
      <c r="OP35" s="1"/>
      <c r="OQ35" s="1"/>
      <c r="OR35" s="1"/>
      <c r="OS35" s="1"/>
      <c r="OT35" s="1"/>
      <c r="OU35" s="1"/>
      <c r="OV35" s="1"/>
      <c r="OW35" s="1"/>
      <c r="OX35" s="1"/>
      <c r="OY35" s="1"/>
      <c r="OZ35" s="1"/>
      <c r="PA35" s="1"/>
      <c r="PB35" s="1"/>
      <c r="PC35" s="1"/>
      <c r="PD35" s="1"/>
      <c r="PE35" s="1"/>
      <c r="PF35" s="1"/>
      <c r="PG35" s="1"/>
      <c r="PH35" s="1"/>
      <c r="PI35" s="1"/>
      <c r="PJ35" s="1"/>
      <c r="PK35" s="1"/>
      <c r="PL35" s="1"/>
      <c r="PM35" s="1"/>
      <c r="PN35" s="1"/>
      <c r="PO35" s="1"/>
      <c r="PP35" s="1"/>
      <c r="PQ35" s="1"/>
      <c r="PR35" s="1"/>
      <c r="PS35" s="1"/>
      <c r="PT35" s="1"/>
      <c r="PU35" s="1"/>
      <c r="PV35" s="1"/>
      <c r="PW35" s="1"/>
      <c r="PX35" s="1"/>
      <c r="PY35" s="1"/>
      <c r="PZ35" s="1"/>
      <c r="QA35" s="1"/>
      <c r="QB35" s="1"/>
      <c r="QC35" s="1"/>
      <c r="QD35" s="1"/>
      <c r="QE35" s="1"/>
      <c r="QF35" s="1"/>
      <c r="QG35" s="1"/>
      <c r="QH35" s="1"/>
      <c r="QI35" s="1"/>
      <c r="QJ35" s="1"/>
      <c r="QK35" s="1"/>
      <c r="QL35" s="1"/>
      <c r="QM35" s="1"/>
      <c r="QN35" s="1"/>
      <c r="QO35" s="1"/>
      <c r="QP35" s="1"/>
      <c r="QQ35" s="1"/>
      <c r="QR35" s="1"/>
      <c r="QS35" s="1"/>
      <c r="QT35" s="1"/>
      <c r="QU35" s="1"/>
      <c r="QV35" s="1"/>
      <c r="QW35" s="1"/>
      <c r="QX35" s="1"/>
      <c r="QY35" s="1"/>
      <c r="QZ35" s="1"/>
      <c r="RA35" s="1"/>
      <c r="RB35" s="1"/>
      <c r="RC35" s="1"/>
      <c r="RD35" s="1"/>
      <c r="RE35" s="1"/>
      <c r="RF35" s="1"/>
      <c r="RG35" s="1"/>
      <c r="RH35" s="1"/>
      <c r="RI35" s="1"/>
      <c r="RJ35" s="1"/>
      <c r="RK35" s="1"/>
      <c r="RL35" s="1"/>
      <c r="RM35" s="1"/>
      <c r="RN35" s="1"/>
      <c r="RO35" s="1"/>
      <c r="RP35" s="1"/>
      <c r="RQ35" s="1"/>
      <c r="RR35" s="1"/>
      <c r="RS35" s="1"/>
      <c r="RT35" s="1"/>
      <c r="RU35" s="1"/>
      <c r="RV35" s="1"/>
      <c r="RW35" s="1"/>
      <c r="RX35" s="1"/>
      <c r="RY35" s="1"/>
      <c r="RZ35" s="1"/>
      <c r="SA35" s="1"/>
      <c r="SB35" s="1"/>
      <c r="SC35" s="1"/>
      <c r="SD35" s="1"/>
      <c r="SE35" s="1"/>
      <c r="SF35" s="1"/>
      <c r="SG35" s="1"/>
      <c r="SH35" s="1"/>
      <c r="SI35" s="1"/>
      <c r="SJ35" s="1"/>
      <c r="SK35" s="1"/>
      <c r="SL35" s="1"/>
      <c r="SM35" s="1"/>
      <c r="SN35" s="1"/>
      <c r="SO35" s="1"/>
      <c r="SP35" s="1"/>
      <c r="SQ35" s="1"/>
      <c r="SR35" s="1"/>
      <c r="SS35" s="1"/>
      <c r="ST35" s="1"/>
      <c r="SU35" s="1"/>
      <c r="SV35" s="1"/>
      <c r="SW35" s="1"/>
      <c r="SX35" s="1"/>
      <c r="SY35" s="1"/>
      <c r="SZ35" s="1"/>
      <c r="TA35" s="1"/>
      <c r="TB35" s="1"/>
      <c r="TC35" s="1"/>
      <c r="TD35" s="1"/>
      <c r="TE35" s="1"/>
      <c r="TF35" s="1"/>
      <c r="TG35" s="1"/>
      <c r="TH35" s="1"/>
      <c r="TI35" s="1"/>
      <c r="TJ35" s="1"/>
      <c r="TK35" s="1"/>
      <c r="TL35" s="1"/>
      <c r="TM35" s="1"/>
      <c r="TN35" s="1"/>
      <c r="TO35" s="1"/>
      <c r="TP35" s="1"/>
      <c r="TQ35" s="1"/>
      <c r="TR35" s="1"/>
      <c r="TS35" s="1"/>
      <c r="TT35" s="1"/>
      <c r="TU35" s="1"/>
      <c r="TV35" s="1"/>
      <c r="TW35" s="1"/>
      <c r="TX35" s="1"/>
      <c r="TY35" s="1"/>
      <c r="TZ35" s="1"/>
      <c r="UA35" s="1"/>
      <c r="UB35" s="1"/>
      <c r="UC35" s="1"/>
      <c r="UD35" s="1"/>
      <c r="UE35" s="1"/>
      <c r="UF35" s="1"/>
      <c r="UG35" s="1"/>
      <c r="UH35" s="1"/>
      <c r="UI35" s="1"/>
      <c r="UJ35" s="1"/>
      <c r="UK35" s="1"/>
      <c r="UL35" s="1"/>
      <c r="UM35" s="1"/>
      <c r="UN35" s="1"/>
      <c r="UO35" s="1"/>
      <c r="UP35" s="1"/>
      <c r="UQ35" s="1"/>
      <c r="UR35" s="1"/>
      <c r="US35" s="1"/>
      <c r="UT35" s="1"/>
      <c r="UU35" s="1"/>
      <c r="UV35" s="1"/>
      <c r="UW35" s="1"/>
      <c r="UX35" s="1"/>
      <c r="UY35" s="1"/>
      <c r="UZ35" s="1"/>
      <c r="VA35" s="1"/>
      <c r="VB35" s="1"/>
      <c r="VC35" s="1"/>
      <c r="VD35" s="1"/>
      <c r="VE35" s="1"/>
      <c r="VF35" s="1"/>
      <c r="VG35" s="1"/>
      <c r="VH35" s="1"/>
      <c r="VI35" s="1"/>
      <c r="VJ35" s="1"/>
      <c r="VK35" s="1"/>
      <c r="VL35" s="1"/>
      <c r="VM35" s="1"/>
      <c r="VN35" s="1"/>
      <c r="VO35" s="1"/>
      <c r="VP35" s="1"/>
      <c r="VQ35" s="1"/>
      <c r="VR35" s="1"/>
      <c r="VS35" s="1"/>
      <c r="VT35" s="1"/>
      <c r="VU35" s="1"/>
      <c r="VV35" s="1"/>
      <c r="VW35" s="1"/>
      <c r="VX35" s="1"/>
      <c r="VY35" s="1"/>
      <c r="VZ35" s="1"/>
      <c r="WA35" s="1"/>
      <c r="WB35" s="1"/>
      <c r="WC35" s="1"/>
      <c r="WD35" s="1"/>
      <c r="WE35" s="1"/>
      <c r="WF35" s="1"/>
      <c r="WG35" s="1"/>
      <c r="WH35" s="1"/>
      <c r="WI35" s="1"/>
      <c r="WJ35" s="1"/>
      <c r="WK35" s="1"/>
      <c r="WL35" s="1"/>
      <c r="WM35" s="1"/>
      <c r="WN35" s="1"/>
      <c r="WO35" s="1"/>
      <c r="WP35" s="1"/>
      <c r="WQ35" s="1"/>
      <c r="WR35" s="1"/>
      <c r="WS35" s="1"/>
      <c r="WT35" s="1"/>
      <c r="WU35" s="1"/>
      <c r="WV35" s="1"/>
      <c r="WW35" s="1"/>
      <c r="WX35" s="1"/>
      <c r="WY35" s="1"/>
      <c r="WZ35" s="1"/>
      <c r="XA35" s="1"/>
      <c r="XB35" s="1"/>
      <c r="XC35" s="1"/>
      <c r="XD35" s="1"/>
      <c r="XE35" s="1"/>
      <c r="XF35" s="1"/>
      <c r="XG35" s="1"/>
      <c r="XH35" s="1"/>
      <c r="XI35" s="1"/>
      <c r="XJ35" s="1"/>
      <c r="XK35" s="1"/>
      <c r="XL35" s="1"/>
      <c r="XM35" s="1"/>
      <c r="XN35" s="1"/>
      <c r="XO35" s="1"/>
      <c r="XP35" s="1"/>
      <c r="XQ35" s="1"/>
      <c r="XR35" s="1"/>
      <c r="XS35" s="1"/>
      <c r="XT35" s="1"/>
      <c r="XU35" s="1"/>
      <c r="XV35" s="1"/>
      <c r="XW35" s="1"/>
      <c r="XX35" s="1"/>
      <c r="XY35" s="1"/>
      <c r="XZ35" s="1"/>
      <c r="YA35" s="1"/>
      <c r="YB35" s="1"/>
      <c r="YC35" s="1"/>
      <c r="YD35" s="1"/>
      <c r="YE35" s="1"/>
      <c r="YF35" s="1"/>
      <c r="YG35" s="1"/>
      <c r="YH35" s="1"/>
      <c r="YI35" s="1"/>
      <c r="YJ35" s="1"/>
      <c r="YK35" s="1"/>
      <c r="YL35" s="1"/>
      <c r="YM35" s="1"/>
      <c r="YN35" s="1"/>
      <c r="YO35" s="1"/>
      <c r="YP35" s="1"/>
      <c r="YQ35" s="1"/>
      <c r="YR35" s="1"/>
      <c r="YS35" s="1"/>
      <c r="YT35" s="1"/>
      <c r="YU35" s="1"/>
      <c r="YV35" s="1"/>
      <c r="YW35" s="1"/>
      <c r="YX35" s="1"/>
      <c r="YY35" s="1"/>
      <c r="YZ35" s="1"/>
      <c r="ZA35" s="1"/>
      <c r="ZB35" s="1"/>
      <c r="ZC35" s="1"/>
      <c r="ZD35" s="1"/>
      <c r="ZE35" s="1"/>
      <c r="ZF35" s="1"/>
      <c r="ZG35" s="1"/>
      <c r="ZH35" s="1"/>
      <c r="ZI35" s="1"/>
      <c r="ZJ35" s="1"/>
      <c r="ZK35" s="1"/>
      <c r="ZL35" s="1"/>
      <c r="ZM35" s="1"/>
      <c r="ZN35" s="1"/>
      <c r="ZO35" s="1"/>
      <c r="ZP35" s="1"/>
      <c r="ZQ35" s="1"/>
      <c r="ZR35" s="1"/>
      <c r="ZS35" s="1"/>
      <c r="ZT35" s="1"/>
      <c r="ZU35" s="1"/>
      <c r="ZV35" s="1"/>
      <c r="ZW35" s="1"/>
      <c r="ZX35" s="3"/>
      <c r="ZY35" s="1"/>
      <c r="ZZ35" s="1"/>
      <c r="AAA35" s="1"/>
      <c r="AAB35" s="1"/>
      <c r="AAC35" s="1"/>
      <c r="AAD35" s="1"/>
      <c r="AAE35" s="1"/>
      <c r="AAF35" s="1"/>
      <c r="AAG35" s="1"/>
      <c r="AAH35" s="1"/>
      <c r="AAI35" s="1"/>
      <c r="AAJ35" s="1"/>
      <c r="AAK35" s="1"/>
      <c r="AAL35" s="1"/>
      <c r="AAM35" s="1"/>
      <c r="AAN35" s="1"/>
      <c r="AAO35" s="1"/>
      <c r="AAP35" s="1"/>
      <c r="AAQ35" s="1"/>
      <c r="AAR35" s="1"/>
      <c r="AAS35" s="1"/>
      <c r="AAT35" s="1"/>
      <c r="AAU35" s="1"/>
      <c r="AAV35" s="1"/>
      <c r="AAW35" s="1"/>
      <c r="AAX35" s="1"/>
      <c r="AAY35" s="1"/>
      <c r="AAZ35" s="1"/>
      <c r="ABA35" s="1"/>
      <c r="ABB35" s="1"/>
      <c r="ABC35" s="1"/>
      <c r="ABD35" s="1"/>
      <c r="ABE35" s="1"/>
      <c r="ABF35" s="1"/>
      <c r="ABG35" s="1"/>
      <c r="ABH35" s="1"/>
      <c r="ABI35" s="1"/>
      <c r="ABJ35" s="1"/>
      <c r="ABK35" s="1"/>
      <c r="ABL35" s="1"/>
      <c r="ABM35" s="1"/>
      <c r="ABN35" s="1"/>
      <c r="ABO35" s="1"/>
      <c r="ABP35" s="1"/>
      <c r="ABQ35" s="1"/>
      <c r="ABR35" s="1"/>
      <c r="ABS35" s="1"/>
      <c r="ABT35" s="1"/>
      <c r="ABU35" s="1"/>
      <c r="ABV35" s="1"/>
      <c r="ABW35" s="1"/>
      <c r="ABX35" s="1"/>
      <c r="ABY35" s="1"/>
      <c r="ABZ35" s="1"/>
      <c r="ACA35" s="1"/>
      <c r="ACB35" s="1"/>
      <c r="ACC35" s="1"/>
      <c r="ACD35" s="1"/>
      <c r="ACE35" s="1"/>
      <c r="ACF35" s="1"/>
      <c r="ACG35" s="1"/>
      <c r="ACH35" s="1"/>
      <c r="ACI35" s="1"/>
      <c r="ACJ35" s="1"/>
      <c r="ACK35" s="1"/>
      <c r="ACL35" s="1"/>
      <c r="ACM35" s="1"/>
      <c r="ACN35" s="1"/>
      <c r="ACO35" s="1"/>
      <c r="ACP35" s="1"/>
      <c r="ACQ35" s="1"/>
      <c r="ACR35" s="1"/>
      <c r="ACS35" s="1"/>
      <c r="ACT35" s="1"/>
      <c r="ACU35" s="1"/>
      <c r="ACV35" s="1"/>
      <c r="ACW35" s="1"/>
      <c r="ACX35" s="1"/>
      <c r="ACY35" s="1"/>
      <c r="ACZ35" s="1"/>
      <c r="ADA35" s="1"/>
      <c r="ADB35" s="1"/>
      <c r="ADC35" s="1"/>
      <c r="ADD35" s="1"/>
      <c r="ADE35" s="1"/>
      <c r="ADF35" s="1"/>
      <c r="ADG35" s="1"/>
      <c r="ADH35" s="1"/>
      <c r="ADI35" s="1"/>
      <c r="ADJ35" s="1"/>
      <c r="ADK35" s="1"/>
      <c r="ADL35" s="1"/>
      <c r="ADM35" s="1"/>
      <c r="ADN35" s="1"/>
      <c r="ADO35" s="1"/>
      <c r="ADP35" s="1"/>
      <c r="ADQ35" s="1"/>
      <c r="ADR35" s="1"/>
      <c r="ADS35" s="1"/>
      <c r="ADT35" s="1"/>
      <c r="ADU35" s="1"/>
      <c r="ADV35" s="1"/>
      <c r="ADW35" s="1"/>
      <c r="ADX35" s="1"/>
      <c r="ADY35" s="1"/>
      <c r="ADZ35" s="1"/>
      <c r="AEA35" s="1"/>
      <c r="AEB35" s="1"/>
      <c r="AEC35" s="1"/>
      <c r="AED35" s="1"/>
      <c r="AEE35" s="1"/>
      <c r="AEF35" s="1"/>
      <c r="AEG35" s="1"/>
      <c r="AEH35" s="1"/>
      <c r="AEI35" s="1"/>
      <c r="AEJ35" s="1"/>
      <c r="AEK35" s="1"/>
      <c r="AEL35" s="1"/>
      <c r="AEM35" s="1"/>
      <c r="AEN35" s="1"/>
      <c r="AEO35" s="1"/>
      <c r="AEP35" s="1"/>
      <c r="AEQ35" s="1"/>
      <c r="AER35" s="1"/>
      <c r="AES35" s="1"/>
      <c r="AET35" s="1"/>
      <c r="AEU35" s="1"/>
      <c r="AEV35" s="1"/>
      <c r="AEW35" s="1"/>
      <c r="AEX35" s="1"/>
      <c r="AEY35" s="1"/>
      <c r="AEZ35" s="1"/>
      <c r="AFA35" s="1"/>
      <c r="AFB35" s="1"/>
      <c r="AFC35" s="1"/>
      <c r="AFD35" s="1"/>
      <c r="AFE35" s="1"/>
      <c r="AFF35" s="1"/>
      <c r="AFG35" s="1"/>
      <c r="AFH35" s="1"/>
      <c r="AFI35" s="1"/>
      <c r="AFJ35" s="1"/>
      <c r="AFK35" s="1"/>
      <c r="AFL35" s="1"/>
      <c r="AFM35" s="1"/>
      <c r="AFN35" s="1"/>
      <c r="AFO35" s="1"/>
      <c r="AFP35" s="1"/>
      <c r="AFQ35" s="1"/>
      <c r="AFR35" s="1"/>
      <c r="AFS35" s="1"/>
      <c r="AFT35" s="1"/>
      <c r="AFU35" s="1"/>
      <c r="AFV35" s="1"/>
      <c r="AFW35" s="1"/>
      <c r="AFX35" s="1"/>
      <c r="AFY35" s="1"/>
      <c r="AFZ35" s="1"/>
      <c r="AGA35" s="1"/>
      <c r="AGB35" s="1"/>
      <c r="AGC35" s="1"/>
      <c r="AGD35" s="1"/>
      <c r="AGE35" s="1"/>
      <c r="AGF35" s="1"/>
      <c r="AGG35" s="1"/>
      <c r="AGH35" s="1"/>
      <c r="AGI35" s="1"/>
      <c r="AGJ35" s="1"/>
      <c r="AGK35" s="1"/>
      <c r="AGL35" s="1"/>
      <c r="AGM35" s="1"/>
      <c r="AGN35" s="1"/>
      <c r="AGO35" s="1"/>
      <c r="AGP35" s="1"/>
      <c r="AGQ35" s="1"/>
      <c r="AGR35" s="1"/>
      <c r="AGS35" s="1"/>
      <c r="AGT35" s="1"/>
      <c r="AGU35" s="1"/>
      <c r="AGV35" s="1"/>
      <c r="AGW35" s="1"/>
      <c r="AGX35" s="1"/>
      <c r="AGY35" s="1"/>
      <c r="AGZ35" s="1"/>
      <c r="AHA35" s="1"/>
      <c r="AHB35" s="1"/>
      <c r="AHC35" s="1"/>
      <c r="AHD35" s="1"/>
      <c r="AHE35" s="1"/>
      <c r="AHF35" s="1"/>
      <c r="AHG35" s="1"/>
      <c r="AHH35" s="1"/>
      <c r="AHI35" s="1"/>
      <c r="AHJ35" s="1"/>
      <c r="AHK35" s="1"/>
      <c r="AHL35" s="1"/>
      <c r="AHM35" s="1"/>
      <c r="AHN35" s="1"/>
      <c r="AHO35" s="1"/>
      <c r="AHP35" s="1"/>
      <c r="AHQ35" s="1"/>
      <c r="AHR35" s="1"/>
      <c r="AHS35" s="1"/>
      <c r="AHT35" s="1"/>
      <c r="AHU35" s="1"/>
      <c r="AHV35" s="1"/>
      <c r="AHW35" s="1"/>
      <c r="AHX35" s="1"/>
      <c r="AHY35" s="1"/>
      <c r="AHZ35" s="1"/>
      <c r="AIA35" s="1"/>
      <c r="AIB35" s="1"/>
      <c r="AIC35" s="1"/>
      <c r="AID35" s="1"/>
      <c r="AIE35" s="1"/>
      <c r="AIF35" s="1"/>
      <c r="AIG35" s="1"/>
      <c r="AIH35" s="1"/>
      <c r="AII35" s="1"/>
      <c r="AIJ35" s="1"/>
      <c r="AIK35" s="1"/>
      <c r="AIL35" s="1"/>
      <c r="AIM35" s="1"/>
      <c r="AIN35" s="1"/>
      <c r="AIO35" s="1"/>
      <c r="AIP35" s="1"/>
      <c r="AIQ35" s="1"/>
      <c r="AIR35" s="1"/>
      <c r="AIS35" s="1"/>
      <c r="AIT35" s="1"/>
      <c r="AIU35" s="1"/>
      <c r="AIV35" s="1"/>
      <c r="AIW35" s="1"/>
      <c r="AIX35" s="1"/>
      <c r="AIY35" s="1"/>
      <c r="AIZ35" s="1"/>
      <c r="AJA35" s="1"/>
      <c r="AJB35" s="1"/>
      <c r="AJC35" s="1"/>
      <c r="AJD35" s="1"/>
      <c r="AJE35" s="1"/>
      <c r="AJF35" s="1"/>
      <c r="AJG35" s="1"/>
      <c r="AJH35" s="1"/>
      <c r="AJI35" s="1"/>
      <c r="AJJ35" s="1"/>
      <c r="AJK35" s="1"/>
      <c r="AJL35" s="1"/>
      <c r="AJM35" s="1"/>
      <c r="AJN35" s="1"/>
      <c r="AJO35" s="1"/>
      <c r="AJP35" s="1"/>
      <c r="AJQ35" s="1"/>
      <c r="AJR35" s="1"/>
      <c r="AJS35" s="1"/>
      <c r="AJT35" s="1"/>
      <c r="AJU35" s="1"/>
      <c r="AJV35" s="1"/>
      <c r="AJW35" s="1"/>
      <c r="AJX35" s="1"/>
      <c r="AJY35" s="1"/>
      <c r="AJZ35" s="1"/>
      <c r="AKA35" s="1"/>
      <c r="AKB35" s="1"/>
      <c r="AKC35" s="1"/>
      <c r="AKD35" s="1"/>
      <c r="AKE35" s="1"/>
      <c r="AKF35" s="1"/>
      <c r="AKG35" s="1"/>
      <c r="AKH35" s="1"/>
      <c r="AKI35" s="1"/>
      <c r="AKJ35" s="1"/>
      <c r="AKK35" s="1"/>
      <c r="AKL35" s="1"/>
      <c r="AKM35" s="1"/>
      <c r="AKN35" s="1"/>
      <c r="AKO35" s="1"/>
      <c r="AKP35" s="1"/>
      <c r="AKQ35" s="1"/>
      <c r="AKR35" s="1"/>
      <c r="AKS35" s="1"/>
      <c r="AKT35" s="1"/>
      <c r="AKU35" s="1"/>
      <c r="AKV35" s="1"/>
      <c r="AKW35" s="1"/>
      <c r="AKX35" s="1"/>
      <c r="AKY35" s="1"/>
      <c r="AKZ35" s="1"/>
      <c r="ALA35" s="1"/>
      <c r="ALB35" s="1"/>
      <c r="ALC35" s="1"/>
      <c r="ALD35" s="1"/>
      <c r="ALE35" s="1"/>
      <c r="ALF35" s="1"/>
      <c r="ALG35" s="1"/>
      <c r="ALH35" s="1"/>
      <c r="ALI35" s="1"/>
      <c r="ALJ35" s="1"/>
      <c r="ALK35" s="1"/>
      <c r="ALL35" s="1"/>
      <c r="ALM35" s="1"/>
      <c r="ALN35" s="1"/>
      <c r="ALO35" s="1"/>
      <c r="ALP35" s="1"/>
      <c r="ALQ35" s="1"/>
      <c r="ALR35" s="1"/>
      <c r="ALS35" s="1"/>
      <c r="ALT35" s="1"/>
      <c r="ALU35" s="1"/>
      <c r="ALV35" s="1"/>
      <c r="ALW35" s="1"/>
      <c r="ALX35" s="1"/>
      <c r="ALY35" s="1"/>
      <c r="ALZ35" s="1"/>
      <c r="AMA35" s="1"/>
      <c r="AMB35" s="1"/>
      <c r="AMC35" s="1"/>
      <c r="AMD35" s="1"/>
      <c r="AME35" s="1"/>
      <c r="AMF35" s="1"/>
      <c r="AMG35" s="1"/>
      <c r="AMH35" s="1"/>
      <c r="AMI35" s="1"/>
      <c r="AMJ35" s="1"/>
      <c r="AMK35" s="1"/>
      <c r="AML35" s="1"/>
      <c r="AMM35" s="1"/>
      <c r="AMN35" s="1"/>
      <c r="AMO35" s="1"/>
      <c r="AMP35" s="1"/>
      <c r="AMQ35" s="1"/>
      <c r="AMR35" s="1"/>
      <c r="AMS35" s="1"/>
      <c r="AMT35" s="1"/>
      <c r="AMU35" s="1"/>
      <c r="AMV35" s="1"/>
      <c r="AMW35" s="1"/>
      <c r="AMX35" s="1"/>
      <c r="AMY35" s="1"/>
      <c r="AMZ35" s="1"/>
      <c r="ANA35" s="1"/>
      <c r="ANB35" s="1"/>
      <c r="ANC35" s="1"/>
      <c r="AND35" s="1"/>
      <c r="ANE35" s="1"/>
      <c r="ANF35" s="1"/>
      <c r="ANG35" s="1"/>
      <c r="ANH35" s="1"/>
      <c r="ANI35" s="1"/>
      <c r="ANJ35" s="1"/>
      <c r="ANK35" s="1"/>
      <c r="ANL35" s="1"/>
      <c r="ANM35" s="1"/>
      <c r="ANN35" s="1"/>
      <c r="ANO35" s="1"/>
      <c r="ANP35" s="1"/>
      <c r="ANQ35" s="1"/>
      <c r="ANR35" s="1"/>
      <c r="ANS35" s="1"/>
      <c r="ANT35" s="1"/>
      <c r="ANU35" s="1"/>
      <c r="ANV35" s="1"/>
      <c r="ANW35" s="1"/>
      <c r="ANX35" s="1"/>
      <c r="ANY35" s="1"/>
      <c r="ANZ35" s="1"/>
      <c r="AOA35" s="1"/>
      <c r="AOB35" s="1"/>
      <c r="AOC35" s="1"/>
      <c r="AOD35" s="1"/>
      <c r="AOE35" s="1"/>
      <c r="AOF35" s="1"/>
      <c r="AOG35" s="1"/>
      <c r="AOH35" s="1"/>
      <c r="AOI35" s="1"/>
      <c r="AOJ35" s="1"/>
      <c r="AOK35" s="1"/>
      <c r="AOL35" s="1"/>
      <c r="AOM35" s="1"/>
      <c r="AON35" s="1"/>
      <c r="AOO35" s="1"/>
      <c r="AOP35" s="1"/>
      <c r="AOQ35" s="1"/>
      <c r="AOR35" s="1"/>
      <c r="AOS35" s="1"/>
      <c r="AOT35" s="1"/>
      <c r="AOU35" s="1"/>
      <c r="AOV35" s="1"/>
      <c r="AOW35" s="1"/>
      <c r="AOX35" s="1"/>
      <c r="AOY35" s="1"/>
      <c r="AOZ35" s="1"/>
      <c r="APA35" s="1"/>
      <c r="APB35" s="1"/>
      <c r="APC35" s="1"/>
      <c r="APD35" s="1"/>
      <c r="APE35" s="1"/>
      <c r="APF35" s="1"/>
      <c r="APG35" s="1"/>
      <c r="APH35" s="1"/>
      <c r="API35" s="1"/>
      <c r="APJ35" s="1"/>
      <c r="APK35" s="1"/>
      <c r="APL35" s="1"/>
      <c r="APM35" s="1"/>
      <c r="APN35" s="1"/>
      <c r="APO35" s="1"/>
      <c r="APP35" s="1"/>
      <c r="APQ35" s="1"/>
      <c r="APR35" s="1"/>
      <c r="APS35" s="1"/>
      <c r="APT35" s="1"/>
      <c r="APU35" s="1"/>
      <c r="APV35" s="1"/>
      <c r="APW35" s="1"/>
      <c r="APX35" s="1"/>
      <c r="APY35" s="1"/>
      <c r="APZ35" s="1"/>
      <c r="AQA35" s="1"/>
      <c r="AQB35" s="1"/>
      <c r="AQC35" s="1"/>
      <c r="AQD35" s="1"/>
      <c r="AQE35" s="1"/>
      <c r="AQF35" s="1"/>
      <c r="AQG35" s="1"/>
      <c r="AQH35" s="1"/>
      <c r="AQI35" s="1"/>
      <c r="AQJ35" s="1"/>
      <c r="AQK35" s="1"/>
      <c r="AQL35" s="1"/>
      <c r="AQM35" s="1"/>
      <c r="AQN35" s="1"/>
      <c r="AQO35" s="1"/>
      <c r="AQP35" s="1"/>
      <c r="AQQ35" s="1"/>
      <c r="AQR35" s="1"/>
      <c r="AQS35" s="1"/>
      <c r="AQT35" s="1"/>
      <c r="AQU35" s="1"/>
      <c r="AQV35" s="1"/>
      <c r="AQW35" s="1"/>
      <c r="AQX35" s="1"/>
      <c r="AQY35" s="1"/>
      <c r="AQZ35" s="1"/>
      <c r="ARA35" s="1"/>
      <c r="ARB35" s="1"/>
      <c r="ARC35" s="1"/>
      <c r="ARD35" s="1"/>
      <c r="ARE35" s="1"/>
      <c r="ARF35" s="1"/>
      <c r="ARG35" s="1"/>
      <c r="ARH35" s="1"/>
      <c r="ARI35" s="1"/>
      <c r="ARJ35" s="1"/>
      <c r="ARK35" s="1"/>
      <c r="ARL35" s="1"/>
      <c r="ARM35" s="1"/>
      <c r="ARN35" s="1"/>
      <c r="ARO35" s="1"/>
      <c r="ARP35" s="1"/>
      <c r="ARQ35" s="1"/>
      <c r="ARR35" s="1"/>
      <c r="ARS35" s="1"/>
      <c r="ART35" s="1"/>
      <c r="ARU35" s="1"/>
      <c r="ARV35" s="1"/>
      <c r="ARW35" s="1"/>
      <c r="ARX35" s="1"/>
      <c r="ARY35" s="1"/>
      <c r="ARZ35" s="1"/>
      <c r="ASA35" s="1"/>
      <c r="ASB35" s="1"/>
      <c r="ASC35" s="1"/>
      <c r="ASD35" s="1"/>
      <c r="ASE35" s="1"/>
      <c r="ASF35" s="1"/>
      <c r="ASG35" s="1"/>
      <c r="ASH35" s="1"/>
      <c r="ASI35" s="1"/>
      <c r="ASJ35" s="1"/>
      <c r="ASK35" s="1"/>
      <c r="ASL35" s="1"/>
      <c r="ASM35" s="1"/>
      <c r="ASN35" s="1"/>
      <c r="ASO35" s="1"/>
      <c r="ASP35" s="1"/>
      <c r="ASQ35" s="1"/>
      <c r="ASR35" s="1"/>
      <c r="ASS35" s="1"/>
      <c r="AST35" s="1">
        <v>111902323</v>
      </c>
      <c r="ASU35" s="1" t="s">
        <v>2177</v>
      </c>
      <c r="ASV35" s="1"/>
      <c r="ASW35" s="1">
        <v>50</v>
      </c>
    </row>
    <row r="36" spans="1:1193" x14ac:dyDescent="0.35">
      <c r="A36" s="1" t="s">
        <v>2178</v>
      </c>
      <c r="B36" s="1" t="s">
        <v>2179</v>
      </c>
      <c r="C36" s="1" t="s">
        <v>2180</v>
      </c>
      <c r="D36" s="1" t="s">
        <v>1947</v>
      </c>
      <c r="E36" s="1" t="s">
        <v>2131</v>
      </c>
      <c r="F36" s="1" t="s">
        <v>1947</v>
      </c>
      <c r="G36" s="1"/>
      <c r="H36" s="1" t="s">
        <v>1193</v>
      </c>
      <c r="I36" s="1" t="s">
        <v>1900</v>
      </c>
      <c r="J36" s="1" t="s">
        <v>1900</v>
      </c>
      <c r="K36" s="1"/>
      <c r="L36" s="1" t="s">
        <v>1909</v>
      </c>
      <c r="M36" s="1" t="s">
        <v>1196</v>
      </c>
      <c r="N36" s="2">
        <v>1</v>
      </c>
      <c r="O36" s="2">
        <v>0</v>
      </c>
      <c r="P36" s="2">
        <v>0</v>
      </c>
      <c r="Q36" s="2">
        <v>0</v>
      </c>
      <c r="R36" s="2">
        <v>0</v>
      </c>
      <c r="S36" s="1"/>
      <c r="T36" s="1"/>
      <c r="U36" s="6" t="s">
        <v>1438</v>
      </c>
      <c r="V36" s="1"/>
      <c r="W36" s="6" t="s">
        <v>1358</v>
      </c>
      <c r="X36" s="1" t="s">
        <v>2181</v>
      </c>
      <c r="Y36" s="2">
        <v>1</v>
      </c>
      <c r="Z36" s="2">
        <v>0</v>
      </c>
      <c r="AA36" s="2">
        <v>0</v>
      </c>
      <c r="AB36" s="2">
        <v>1</v>
      </c>
      <c r="AC36" s="2">
        <v>0</v>
      </c>
      <c r="AD36" s="2">
        <v>0</v>
      </c>
      <c r="AE36" s="2">
        <v>0</v>
      </c>
      <c r="AF36" s="2">
        <v>1</v>
      </c>
      <c r="AG36" s="2">
        <v>0</v>
      </c>
      <c r="AH36" s="1"/>
      <c r="AI36" s="1" t="s">
        <v>1360</v>
      </c>
      <c r="AJ36" s="4">
        <v>50</v>
      </c>
      <c r="AK36" s="1" t="s">
        <v>1199</v>
      </c>
      <c r="AL36" s="1" t="s">
        <v>1458</v>
      </c>
      <c r="AM36" s="1"/>
      <c r="AN36" s="1" t="s">
        <v>1199</v>
      </c>
      <c r="AO36" s="1"/>
      <c r="AP36" s="1"/>
      <c r="AQ36" s="1"/>
      <c r="AR36" s="1"/>
      <c r="AS36" s="1"/>
      <c r="AT36" s="1"/>
      <c r="AU36" s="1"/>
      <c r="AV36" s="1"/>
      <c r="AW36" s="1"/>
      <c r="AX36" s="1"/>
      <c r="AY36" s="1"/>
      <c r="AZ36" s="1"/>
      <c r="BA36" s="1"/>
      <c r="BB36" s="1"/>
      <c r="BC36" s="1"/>
      <c r="BD36" s="1"/>
      <c r="BE36" s="1"/>
      <c r="BF36" s="1"/>
      <c r="BG36" s="1"/>
      <c r="BH36" s="1"/>
      <c r="BI36" s="1" t="s">
        <v>1467</v>
      </c>
      <c r="BJ36" s="2">
        <v>0</v>
      </c>
      <c r="BK36" s="2">
        <v>0</v>
      </c>
      <c r="BL36" s="2">
        <v>0</v>
      </c>
      <c r="BM36" s="2">
        <v>0</v>
      </c>
      <c r="BN36" s="2">
        <v>1</v>
      </c>
      <c r="BO36" s="2">
        <v>0</v>
      </c>
      <c r="BP36" s="2">
        <v>0</v>
      </c>
      <c r="BQ36" s="2">
        <v>0</v>
      </c>
      <c r="BR36" s="2">
        <v>0</v>
      </c>
      <c r="BS36" s="1"/>
      <c r="BT36" s="1" t="s">
        <v>1199</v>
      </c>
      <c r="BU36" s="1"/>
      <c r="BV36" s="1"/>
      <c r="BW36" s="4"/>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t="s">
        <v>1230</v>
      </c>
      <c r="DL36" s="2">
        <v>0</v>
      </c>
      <c r="DM36" s="2">
        <v>0</v>
      </c>
      <c r="DN36" s="2">
        <v>0</v>
      </c>
      <c r="DO36" s="2">
        <v>0</v>
      </c>
      <c r="DP36" s="2">
        <v>1</v>
      </c>
      <c r="DQ36" s="1"/>
      <c r="DR36" s="1" t="s">
        <v>2182</v>
      </c>
      <c r="DS36" s="2">
        <v>1</v>
      </c>
      <c r="DT36" s="2">
        <v>0</v>
      </c>
      <c r="DU36" s="2">
        <v>0</v>
      </c>
      <c r="DV36" s="2">
        <v>0</v>
      </c>
      <c r="DW36" s="2">
        <v>1</v>
      </c>
      <c r="DX36" s="2">
        <v>0</v>
      </c>
      <c r="DY36" s="2">
        <v>0</v>
      </c>
      <c r="DZ36" s="2">
        <v>0</v>
      </c>
      <c r="EA36" s="2">
        <v>1</v>
      </c>
      <c r="EB36" s="2">
        <v>0</v>
      </c>
      <c r="EC36" s="2">
        <v>0</v>
      </c>
      <c r="ED36" s="2">
        <v>0</v>
      </c>
      <c r="EE36" s="1"/>
      <c r="EF36" s="1" t="s">
        <v>1230</v>
      </c>
      <c r="EG36" s="2">
        <v>0</v>
      </c>
      <c r="EH36" s="2">
        <v>0</v>
      </c>
      <c r="EI36" s="2">
        <v>0</v>
      </c>
      <c r="EJ36" s="2">
        <v>0</v>
      </c>
      <c r="EK36" s="2">
        <v>0</v>
      </c>
      <c r="EL36" s="2">
        <v>0</v>
      </c>
      <c r="EM36" s="2">
        <v>0</v>
      </c>
      <c r="EN36" s="2">
        <v>0</v>
      </c>
      <c r="EO36" s="2">
        <v>0</v>
      </c>
      <c r="EP36" s="2">
        <v>1</v>
      </c>
      <c r="EQ36" s="2">
        <v>0</v>
      </c>
      <c r="ER36" s="2">
        <v>0</v>
      </c>
      <c r="ES36" s="1"/>
      <c r="ET36" s="1" t="s">
        <v>1200</v>
      </c>
      <c r="EU36" s="1" t="s">
        <v>1203</v>
      </c>
      <c r="EV36" s="2">
        <v>0</v>
      </c>
      <c r="EW36" s="2">
        <v>0</v>
      </c>
      <c r="EX36" s="2">
        <v>0</v>
      </c>
      <c r="EY36" s="2">
        <v>0</v>
      </c>
      <c r="EZ36" s="2">
        <v>1</v>
      </c>
      <c r="FA36" s="2">
        <v>0</v>
      </c>
      <c r="FB36" s="2">
        <v>0</v>
      </c>
      <c r="FC36" s="1"/>
      <c r="FD36" s="1" t="s">
        <v>1208</v>
      </c>
      <c r="FE36" s="2">
        <v>0</v>
      </c>
      <c r="FF36" s="2">
        <v>0</v>
      </c>
      <c r="FG36" s="2">
        <v>1</v>
      </c>
      <c r="FH36" s="2">
        <v>0</v>
      </c>
      <c r="FI36" s="2">
        <v>0</v>
      </c>
      <c r="FJ36" s="2">
        <v>0</v>
      </c>
      <c r="FK36" s="2">
        <v>0</v>
      </c>
      <c r="FL36" s="2">
        <v>0</v>
      </c>
      <c r="FM36" s="2">
        <v>0</v>
      </c>
      <c r="FN36" s="2">
        <v>0</v>
      </c>
      <c r="FO36" s="2">
        <v>0</v>
      </c>
      <c r="FP36" s="2">
        <v>0</v>
      </c>
      <c r="FQ36" s="2">
        <v>0</v>
      </c>
      <c r="FR36" s="1"/>
      <c r="FS36" s="1" t="s">
        <v>1199</v>
      </c>
      <c r="FT36" s="1" t="s">
        <v>1377</v>
      </c>
      <c r="FU36" s="2">
        <v>1</v>
      </c>
      <c r="FV36" s="2">
        <v>0</v>
      </c>
      <c r="FW36" s="2">
        <v>1</v>
      </c>
      <c r="FX36" s="2">
        <v>0</v>
      </c>
      <c r="FY36" s="2">
        <v>0</v>
      </c>
      <c r="FZ36" s="1"/>
      <c r="GA36" s="1" t="s">
        <v>2176</v>
      </c>
      <c r="GB36" s="2">
        <v>0</v>
      </c>
      <c r="GC36" s="2">
        <v>1</v>
      </c>
      <c r="GD36" s="2">
        <v>1</v>
      </c>
      <c r="GE36" s="2">
        <v>1</v>
      </c>
      <c r="GF36" s="2">
        <v>0</v>
      </c>
      <c r="GG36" s="2">
        <v>0</v>
      </c>
      <c r="GH36" s="2">
        <v>1</v>
      </c>
      <c r="GI36" s="2">
        <v>0</v>
      </c>
      <c r="GJ36" s="2">
        <v>0</v>
      </c>
      <c r="GK36" s="2">
        <v>0</v>
      </c>
      <c r="GL36" s="2">
        <v>0</v>
      </c>
      <c r="GM36" s="2">
        <v>0</v>
      </c>
      <c r="GN36" s="2">
        <v>0</v>
      </c>
      <c r="GO36" s="1"/>
      <c r="GP36" s="1"/>
      <c r="GQ36" s="1"/>
      <c r="GR36" s="1"/>
      <c r="GS36" s="1"/>
      <c r="GT36" s="1"/>
      <c r="GU36" s="1"/>
      <c r="GV36" s="1"/>
      <c r="GW36" s="1"/>
      <c r="GX36" s="1"/>
      <c r="GY36" s="1"/>
      <c r="GZ36" s="1"/>
      <c r="HA36" s="1"/>
      <c r="HB36" s="1"/>
      <c r="HC36" s="1"/>
      <c r="HD36" s="1"/>
      <c r="HE36" s="1"/>
      <c r="HF36" s="1"/>
      <c r="HG36" s="1"/>
      <c r="HH36" s="1"/>
      <c r="HI36" s="1"/>
      <c r="HJ36" s="1"/>
      <c r="HK36" s="1"/>
      <c r="HL36" s="1"/>
      <c r="HM36" s="1"/>
      <c r="HN36" s="1"/>
      <c r="HO36" s="1"/>
      <c r="HP36" s="1"/>
      <c r="HQ36" s="1"/>
      <c r="HR36" s="1"/>
      <c r="HS36" s="1"/>
      <c r="HT36" s="1"/>
      <c r="HU36" s="1"/>
      <c r="HV36" s="1"/>
      <c r="HW36" s="1"/>
      <c r="HX36" s="1"/>
      <c r="HY36" s="1"/>
      <c r="HZ36" s="1"/>
      <c r="IA36" s="1"/>
      <c r="IB36" s="1"/>
      <c r="IC36" s="1"/>
      <c r="ID36" s="1"/>
      <c r="IE36" s="1"/>
      <c r="IF36" s="1"/>
      <c r="IG36" s="1"/>
      <c r="IH36" s="1"/>
      <c r="II36" s="1"/>
      <c r="IJ36" s="1"/>
      <c r="IK36" s="1"/>
      <c r="IL36" s="1"/>
      <c r="IM36" s="1"/>
      <c r="IN36" s="1"/>
      <c r="IO36" s="1"/>
      <c r="IP36" s="1"/>
      <c r="IQ36" s="1"/>
      <c r="IR36" s="1"/>
      <c r="IS36" s="1"/>
      <c r="IT36" s="1"/>
      <c r="IU36" s="1"/>
      <c r="IV36" s="1"/>
      <c r="IW36" s="1"/>
      <c r="IX36" s="1"/>
      <c r="IY36" s="1"/>
      <c r="IZ36" s="1"/>
      <c r="JA36" s="1"/>
      <c r="JB36" s="1"/>
      <c r="JC36" s="1"/>
      <c r="JD36" s="1"/>
      <c r="JE36" s="1"/>
      <c r="JF36" s="1"/>
      <c r="JG36" s="1"/>
      <c r="JH36" s="1"/>
      <c r="JI36" s="1"/>
      <c r="JJ36" s="1"/>
      <c r="JK36" s="1"/>
      <c r="JL36" s="1"/>
      <c r="JM36" s="1"/>
      <c r="JN36" s="1"/>
      <c r="JO36" s="1"/>
      <c r="JP36" s="1"/>
      <c r="JQ36" s="1"/>
      <c r="JR36" s="1"/>
      <c r="JS36" s="1"/>
      <c r="JT36" s="1"/>
      <c r="JU36" s="1"/>
      <c r="JV36" s="1"/>
      <c r="JW36" s="1"/>
      <c r="JX36" s="1"/>
      <c r="JY36" s="1"/>
      <c r="JZ36" s="1"/>
      <c r="KA36" s="1"/>
      <c r="KB36" s="1"/>
      <c r="KC36" s="1"/>
      <c r="KD36" s="1"/>
      <c r="KE36" s="1"/>
      <c r="KF36" s="1"/>
      <c r="KG36" s="1"/>
      <c r="KH36" s="1"/>
      <c r="KI36" s="1"/>
      <c r="KJ36" s="1"/>
      <c r="KK36" s="1"/>
      <c r="KL36" s="1"/>
      <c r="KM36" s="1"/>
      <c r="KN36" s="1"/>
      <c r="KO36" s="1"/>
      <c r="KP36" s="1"/>
      <c r="KQ36" s="1"/>
      <c r="KR36" s="1"/>
      <c r="KS36" s="1"/>
      <c r="KT36" s="1"/>
      <c r="KU36" s="1"/>
      <c r="KV36" s="1"/>
      <c r="KW36" s="1"/>
      <c r="KX36" s="1"/>
      <c r="KY36" s="1"/>
      <c r="KZ36" s="1"/>
      <c r="LA36" s="1"/>
      <c r="LB36" s="1"/>
      <c r="LC36" s="1"/>
      <c r="LD36" s="1"/>
      <c r="LE36" s="1"/>
      <c r="LF36" s="1"/>
      <c r="LG36" s="1"/>
      <c r="LH36" s="1"/>
      <c r="LI36" s="1"/>
      <c r="LJ36" s="1"/>
      <c r="LK36" s="1"/>
      <c r="LL36" s="1"/>
      <c r="LM36" s="1"/>
      <c r="LN36" s="1"/>
      <c r="LO36" s="1"/>
      <c r="LP36" s="1"/>
      <c r="LQ36" s="1"/>
      <c r="LR36" s="1"/>
      <c r="LS36" s="1"/>
      <c r="LT36" s="1"/>
      <c r="LU36" s="1"/>
      <c r="LV36" s="1"/>
      <c r="LW36" s="1"/>
      <c r="LX36" s="1"/>
      <c r="LY36" s="1"/>
      <c r="LZ36" s="1"/>
      <c r="MA36" s="1"/>
      <c r="MB36" s="1"/>
      <c r="MC36" s="1"/>
      <c r="MD36" s="1"/>
      <c r="ME36" s="1"/>
      <c r="MF36" s="1"/>
      <c r="MG36" s="1"/>
      <c r="MH36" s="1"/>
      <c r="MI36" s="1"/>
      <c r="MJ36" s="1"/>
      <c r="MK36" s="1"/>
      <c r="ML36" s="1"/>
      <c r="MM36" s="1"/>
      <c r="MN36" s="1"/>
      <c r="MO36" s="1"/>
      <c r="MP36" s="1"/>
      <c r="MQ36" s="1"/>
      <c r="MR36" s="1"/>
      <c r="MS36" s="1"/>
      <c r="MT36" s="1"/>
      <c r="MU36" s="1"/>
      <c r="MV36" s="1"/>
      <c r="MW36" s="1"/>
      <c r="MX36" s="1"/>
      <c r="MY36" s="1"/>
      <c r="MZ36" s="1"/>
      <c r="NA36" s="1"/>
      <c r="NB36" s="1"/>
      <c r="NC36" s="1"/>
      <c r="ND36" s="1"/>
      <c r="NE36" s="1"/>
      <c r="NF36" s="1"/>
      <c r="NG36" s="1"/>
      <c r="NH36" s="1"/>
      <c r="NI36" s="1"/>
      <c r="NJ36" s="1"/>
      <c r="NK36" s="1"/>
      <c r="NL36" s="1"/>
      <c r="NM36" s="1"/>
      <c r="NN36" s="1"/>
      <c r="NO36" s="1"/>
      <c r="NP36" s="1"/>
      <c r="NQ36" s="1"/>
      <c r="NR36" s="1"/>
      <c r="NS36" s="1"/>
      <c r="NT36" s="1"/>
      <c r="NU36" s="1"/>
      <c r="NV36" s="1"/>
      <c r="NW36" s="1"/>
      <c r="NX36" s="1"/>
      <c r="NY36" s="1"/>
      <c r="NZ36" s="1"/>
      <c r="OA36" s="1"/>
      <c r="OB36" s="1"/>
      <c r="OC36" s="1"/>
      <c r="OD36" s="1"/>
      <c r="OE36" s="1"/>
      <c r="OF36" s="1"/>
      <c r="OG36" s="1"/>
      <c r="OH36" s="1"/>
      <c r="OI36" s="1"/>
      <c r="OJ36" s="1"/>
      <c r="OK36" s="1"/>
      <c r="OL36" s="1"/>
      <c r="OM36" s="1"/>
      <c r="ON36" s="1"/>
      <c r="OO36" s="1"/>
      <c r="OP36" s="1"/>
      <c r="OQ36" s="1"/>
      <c r="OR36" s="1"/>
      <c r="OS36" s="1"/>
      <c r="OT36" s="1"/>
      <c r="OU36" s="1"/>
      <c r="OV36" s="1"/>
      <c r="OW36" s="1"/>
      <c r="OX36" s="1"/>
      <c r="OY36" s="1"/>
      <c r="OZ36" s="1"/>
      <c r="PA36" s="1"/>
      <c r="PB36" s="1"/>
      <c r="PC36" s="1"/>
      <c r="PD36" s="1"/>
      <c r="PE36" s="1"/>
      <c r="PF36" s="1"/>
      <c r="PG36" s="1"/>
      <c r="PH36" s="1"/>
      <c r="PI36" s="1"/>
      <c r="PJ36" s="1"/>
      <c r="PK36" s="1"/>
      <c r="PL36" s="1"/>
      <c r="PM36" s="1"/>
      <c r="PN36" s="1"/>
      <c r="PO36" s="1"/>
      <c r="PP36" s="1"/>
      <c r="PQ36" s="1"/>
      <c r="PR36" s="1"/>
      <c r="PS36" s="1"/>
      <c r="PT36" s="1"/>
      <c r="PU36" s="1"/>
      <c r="PV36" s="1"/>
      <c r="PW36" s="1"/>
      <c r="PX36" s="1"/>
      <c r="PY36" s="1"/>
      <c r="PZ36" s="1"/>
      <c r="QA36" s="1"/>
      <c r="QB36" s="1"/>
      <c r="QC36" s="1"/>
      <c r="QD36" s="1"/>
      <c r="QE36" s="1"/>
      <c r="QF36" s="1"/>
      <c r="QG36" s="1"/>
      <c r="QH36" s="1"/>
      <c r="QI36" s="1"/>
      <c r="QJ36" s="1"/>
      <c r="QK36" s="1"/>
      <c r="QL36" s="1"/>
      <c r="QM36" s="1"/>
      <c r="QN36" s="1"/>
      <c r="QO36" s="1"/>
      <c r="QP36" s="1"/>
      <c r="QQ36" s="1"/>
      <c r="QR36" s="1"/>
      <c r="QS36" s="1"/>
      <c r="QT36" s="1"/>
      <c r="QU36" s="1"/>
      <c r="QV36" s="1"/>
      <c r="QW36" s="1"/>
      <c r="QX36" s="1"/>
      <c r="QY36" s="1"/>
      <c r="QZ36" s="1"/>
      <c r="RA36" s="1"/>
      <c r="RB36" s="1"/>
      <c r="RC36" s="1"/>
      <c r="RD36" s="1"/>
      <c r="RE36" s="1"/>
      <c r="RF36" s="1"/>
      <c r="RG36" s="1"/>
      <c r="RH36" s="1"/>
      <c r="RI36" s="1"/>
      <c r="RJ36" s="1"/>
      <c r="RK36" s="1"/>
      <c r="RL36" s="1"/>
      <c r="RM36" s="1"/>
      <c r="RN36" s="1"/>
      <c r="RO36" s="1"/>
      <c r="RP36" s="1"/>
      <c r="RQ36" s="1"/>
      <c r="RR36" s="1"/>
      <c r="RS36" s="1"/>
      <c r="RT36" s="1"/>
      <c r="RU36" s="1"/>
      <c r="RV36" s="1"/>
      <c r="RW36" s="1"/>
      <c r="RX36" s="1"/>
      <c r="RY36" s="1"/>
      <c r="RZ36" s="1"/>
      <c r="SA36" s="1"/>
      <c r="SB36" s="1"/>
      <c r="SC36" s="1"/>
      <c r="SD36" s="1"/>
      <c r="SE36" s="1"/>
      <c r="SF36" s="1"/>
      <c r="SG36" s="1"/>
      <c r="SH36" s="1"/>
      <c r="SI36" s="1"/>
      <c r="SJ36" s="1"/>
      <c r="SK36" s="1"/>
      <c r="SL36" s="1"/>
      <c r="SM36" s="1"/>
      <c r="SN36" s="1"/>
      <c r="SO36" s="1"/>
      <c r="SP36" s="1"/>
      <c r="SQ36" s="1"/>
      <c r="SR36" s="1"/>
      <c r="SS36" s="1"/>
      <c r="ST36" s="1"/>
      <c r="SU36" s="1"/>
      <c r="SV36" s="1"/>
      <c r="SW36" s="1"/>
      <c r="SX36" s="1"/>
      <c r="SY36" s="1"/>
      <c r="SZ36" s="1"/>
      <c r="TA36" s="1"/>
      <c r="TB36" s="1"/>
      <c r="TC36" s="1"/>
      <c r="TD36" s="1"/>
      <c r="TE36" s="1"/>
      <c r="TF36" s="1"/>
      <c r="TG36" s="1"/>
      <c r="TH36" s="1"/>
      <c r="TI36" s="1"/>
      <c r="TJ36" s="1"/>
      <c r="TK36" s="1"/>
      <c r="TL36" s="1"/>
      <c r="TM36" s="1"/>
      <c r="TN36" s="1"/>
      <c r="TO36" s="1"/>
      <c r="TP36" s="1"/>
      <c r="TQ36" s="1"/>
      <c r="TR36" s="1"/>
      <c r="TS36" s="1"/>
      <c r="TT36" s="1"/>
      <c r="TU36" s="1"/>
      <c r="TV36" s="1"/>
      <c r="TW36" s="1"/>
      <c r="TX36" s="1"/>
      <c r="TY36" s="1"/>
      <c r="TZ36" s="1"/>
      <c r="UA36" s="1"/>
      <c r="UB36" s="1"/>
      <c r="UC36" s="1"/>
      <c r="UD36" s="1"/>
      <c r="UE36" s="1"/>
      <c r="UF36" s="1"/>
      <c r="UG36" s="1"/>
      <c r="UH36" s="1"/>
      <c r="UI36" s="1"/>
      <c r="UJ36" s="1"/>
      <c r="UK36" s="1"/>
      <c r="UL36" s="1"/>
      <c r="UM36" s="1"/>
      <c r="UN36" s="1"/>
      <c r="UO36" s="1"/>
      <c r="UP36" s="1"/>
      <c r="UQ36" s="1"/>
      <c r="UR36" s="1"/>
      <c r="US36" s="1"/>
      <c r="UT36" s="1"/>
      <c r="UU36" s="1"/>
      <c r="UV36" s="1"/>
      <c r="UW36" s="1"/>
      <c r="UX36" s="1"/>
      <c r="UY36" s="1"/>
      <c r="UZ36" s="1"/>
      <c r="VA36" s="1"/>
      <c r="VB36" s="1"/>
      <c r="VC36" s="1"/>
      <c r="VD36" s="1"/>
      <c r="VE36" s="1"/>
      <c r="VF36" s="1"/>
      <c r="VG36" s="1"/>
      <c r="VH36" s="1"/>
      <c r="VI36" s="1"/>
      <c r="VJ36" s="1"/>
      <c r="VK36" s="1"/>
      <c r="VL36" s="1"/>
      <c r="VM36" s="1"/>
      <c r="VN36" s="1"/>
      <c r="VO36" s="1"/>
      <c r="VP36" s="1"/>
      <c r="VQ36" s="1"/>
      <c r="VR36" s="1"/>
      <c r="VS36" s="1"/>
      <c r="VT36" s="1"/>
      <c r="VU36" s="1"/>
      <c r="VV36" s="1"/>
      <c r="VW36" s="1"/>
      <c r="VX36" s="1"/>
      <c r="VY36" s="1"/>
      <c r="VZ36" s="1"/>
      <c r="WA36" s="1"/>
      <c r="WB36" s="1"/>
      <c r="WC36" s="1"/>
      <c r="WD36" s="1"/>
      <c r="WE36" s="1"/>
      <c r="WF36" s="1"/>
      <c r="WG36" s="1"/>
      <c r="WH36" s="1"/>
      <c r="WI36" s="1"/>
      <c r="WJ36" s="1"/>
      <c r="WK36" s="1"/>
      <c r="WL36" s="1"/>
      <c r="WM36" s="1"/>
      <c r="WN36" s="1"/>
      <c r="WO36" s="1"/>
      <c r="WP36" s="1"/>
      <c r="WQ36" s="1"/>
      <c r="WR36" s="1"/>
      <c r="WS36" s="1"/>
      <c r="WT36" s="1"/>
      <c r="WU36" s="1"/>
      <c r="WV36" s="1"/>
      <c r="WW36" s="1"/>
      <c r="WX36" s="1"/>
      <c r="WY36" s="1"/>
      <c r="WZ36" s="1"/>
      <c r="XA36" s="1"/>
      <c r="XB36" s="1"/>
      <c r="XC36" s="1"/>
      <c r="XD36" s="1"/>
      <c r="XE36" s="1"/>
      <c r="XF36" s="1"/>
      <c r="XG36" s="1"/>
      <c r="XH36" s="1"/>
      <c r="XI36" s="1"/>
      <c r="XJ36" s="1"/>
      <c r="XK36" s="1"/>
      <c r="XL36" s="1"/>
      <c r="XM36" s="1"/>
      <c r="XN36" s="1"/>
      <c r="XO36" s="1"/>
      <c r="XP36" s="1"/>
      <c r="XQ36" s="1"/>
      <c r="XR36" s="1"/>
      <c r="XS36" s="1"/>
      <c r="XT36" s="1"/>
      <c r="XU36" s="1"/>
      <c r="XV36" s="1"/>
      <c r="XW36" s="1"/>
      <c r="XX36" s="1"/>
      <c r="XY36" s="1"/>
      <c r="XZ36" s="1"/>
      <c r="YA36" s="1"/>
      <c r="YB36" s="1"/>
      <c r="YC36" s="1"/>
      <c r="YD36" s="1"/>
      <c r="YE36" s="1"/>
      <c r="YF36" s="1"/>
      <c r="YG36" s="1"/>
      <c r="YH36" s="1"/>
      <c r="YI36" s="1"/>
      <c r="YJ36" s="1"/>
      <c r="YK36" s="1"/>
      <c r="YL36" s="1"/>
      <c r="YM36" s="1"/>
      <c r="YN36" s="1"/>
      <c r="YO36" s="1"/>
      <c r="YP36" s="1"/>
      <c r="YQ36" s="1"/>
      <c r="YR36" s="1"/>
      <c r="YS36" s="1"/>
      <c r="YT36" s="1"/>
      <c r="YU36" s="1"/>
      <c r="YV36" s="1"/>
      <c r="YW36" s="1"/>
      <c r="YX36" s="1"/>
      <c r="YY36" s="1"/>
      <c r="YZ36" s="1"/>
      <c r="ZA36" s="1"/>
      <c r="ZB36" s="1"/>
      <c r="ZC36" s="1"/>
      <c r="ZD36" s="1"/>
      <c r="ZE36" s="1"/>
      <c r="ZF36" s="1"/>
      <c r="ZG36" s="1"/>
      <c r="ZH36" s="1"/>
      <c r="ZI36" s="1"/>
      <c r="ZJ36" s="1"/>
      <c r="ZK36" s="1"/>
      <c r="ZL36" s="1"/>
      <c r="ZM36" s="1"/>
      <c r="ZN36" s="1"/>
      <c r="ZO36" s="1"/>
      <c r="ZP36" s="1"/>
      <c r="ZQ36" s="1"/>
      <c r="ZR36" s="1"/>
      <c r="ZS36" s="1"/>
      <c r="ZT36" s="1"/>
      <c r="ZU36" s="1"/>
      <c r="ZV36" s="1"/>
      <c r="ZW36" s="1"/>
      <c r="ZX36" s="3"/>
      <c r="ZY36" s="1"/>
      <c r="ZZ36" s="1"/>
      <c r="AAA36" s="1"/>
      <c r="AAB36" s="1"/>
      <c r="AAC36" s="1"/>
      <c r="AAD36" s="1"/>
      <c r="AAE36" s="1"/>
      <c r="AAF36" s="1"/>
      <c r="AAG36" s="1"/>
      <c r="AAH36" s="1"/>
      <c r="AAI36" s="1"/>
      <c r="AAJ36" s="1"/>
      <c r="AAK36" s="1"/>
      <c r="AAL36" s="1"/>
      <c r="AAM36" s="1"/>
      <c r="AAN36" s="1"/>
      <c r="AAO36" s="1"/>
      <c r="AAP36" s="1"/>
      <c r="AAQ36" s="1"/>
      <c r="AAR36" s="1"/>
      <c r="AAS36" s="1"/>
      <c r="AAT36" s="1"/>
      <c r="AAU36" s="1"/>
      <c r="AAV36" s="1"/>
      <c r="AAW36" s="1"/>
      <c r="AAX36" s="1"/>
      <c r="AAY36" s="1"/>
      <c r="AAZ36" s="1"/>
      <c r="ABA36" s="1"/>
      <c r="ABB36" s="1"/>
      <c r="ABC36" s="1"/>
      <c r="ABD36" s="1"/>
      <c r="ABE36" s="1"/>
      <c r="ABF36" s="1"/>
      <c r="ABG36" s="1"/>
      <c r="ABH36" s="1"/>
      <c r="ABI36" s="1"/>
      <c r="ABJ36" s="1"/>
      <c r="ABK36" s="1"/>
      <c r="ABL36" s="1"/>
      <c r="ABM36" s="1"/>
      <c r="ABN36" s="1"/>
      <c r="ABO36" s="1"/>
      <c r="ABP36" s="1"/>
      <c r="ABQ36" s="1"/>
      <c r="ABR36" s="1"/>
      <c r="ABS36" s="1"/>
      <c r="ABT36" s="1"/>
      <c r="ABU36" s="1"/>
      <c r="ABV36" s="1"/>
      <c r="ABW36" s="1"/>
      <c r="ABX36" s="1"/>
      <c r="ABY36" s="1"/>
      <c r="ABZ36" s="1"/>
      <c r="ACA36" s="1"/>
      <c r="ACB36" s="1"/>
      <c r="ACC36" s="1"/>
      <c r="ACD36" s="1"/>
      <c r="ACE36" s="1"/>
      <c r="ACF36" s="1"/>
      <c r="ACG36" s="1"/>
      <c r="ACH36" s="1"/>
      <c r="ACI36" s="1"/>
      <c r="ACJ36" s="1"/>
      <c r="ACK36" s="1"/>
      <c r="ACL36" s="1"/>
      <c r="ACM36" s="1"/>
      <c r="ACN36" s="1"/>
      <c r="ACO36" s="1"/>
      <c r="ACP36" s="1"/>
      <c r="ACQ36" s="1"/>
      <c r="ACR36" s="1"/>
      <c r="ACS36" s="1"/>
      <c r="ACT36" s="1"/>
      <c r="ACU36" s="1"/>
      <c r="ACV36" s="1"/>
      <c r="ACW36" s="1"/>
      <c r="ACX36" s="1"/>
      <c r="ACY36" s="1"/>
      <c r="ACZ36" s="1"/>
      <c r="ADA36" s="1"/>
      <c r="ADB36" s="1"/>
      <c r="ADC36" s="1"/>
      <c r="ADD36" s="1"/>
      <c r="ADE36" s="1"/>
      <c r="ADF36" s="1"/>
      <c r="ADG36" s="1"/>
      <c r="ADH36" s="1"/>
      <c r="ADI36" s="1"/>
      <c r="ADJ36" s="1"/>
      <c r="ADK36" s="1"/>
      <c r="ADL36" s="1"/>
      <c r="ADM36" s="1"/>
      <c r="ADN36" s="1"/>
      <c r="ADO36" s="1"/>
      <c r="ADP36" s="1"/>
      <c r="ADQ36" s="1"/>
      <c r="ADR36" s="1"/>
      <c r="ADS36" s="1"/>
      <c r="ADT36" s="1"/>
      <c r="ADU36" s="1"/>
      <c r="ADV36" s="1"/>
      <c r="ADW36" s="1"/>
      <c r="ADX36" s="1"/>
      <c r="ADY36" s="1"/>
      <c r="ADZ36" s="1"/>
      <c r="AEA36" s="1"/>
      <c r="AEB36" s="1"/>
      <c r="AEC36" s="1"/>
      <c r="AED36" s="1"/>
      <c r="AEE36" s="1"/>
      <c r="AEF36" s="1"/>
      <c r="AEG36" s="1"/>
      <c r="AEH36" s="1"/>
      <c r="AEI36" s="1"/>
      <c r="AEJ36" s="1"/>
      <c r="AEK36" s="1"/>
      <c r="AEL36" s="1"/>
      <c r="AEM36" s="1"/>
      <c r="AEN36" s="1"/>
      <c r="AEO36" s="1"/>
      <c r="AEP36" s="1"/>
      <c r="AEQ36" s="1"/>
      <c r="AER36" s="1"/>
      <c r="AES36" s="1"/>
      <c r="AET36" s="1"/>
      <c r="AEU36" s="1"/>
      <c r="AEV36" s="1"/>
      <c r="AEW36" s="1"/>
      <c r="AEX36" s="1"/>
      <c r="AEY36" s="1"/>
      <c r="AEZ36" s="1"/>
      <c r="AFA36" s="1"/>
      <c r="AFB36" s="1"/>
      <c r="AFC36" s="1"/>
      <c r="AFD36" s="1"/>
      <c r="AFE36" s="1"/>
      <c r="AFF36" s="1"/>
      <c r="AFG36" s="1"/>
      <c r="AFH36" s="1"/>
      <c r="AFI36" s="1"/>
      <c r="AFJ36" s="1"/>
      <c r="AFK36" s="1"/>
      <c r="AFL36" s="1"/>
      <c r="AFM36" s="1"/>
      <c r="AFN36" s="1"/>
      <c r="AFO36" s="1"/>
      <c r="AFP36" s="1"/>
      <c r="AFQ36" s="1"/>
      <c r="AFR36" s="1"/>
      <c r="AFS36" s="1"/>
      <c r="AFT36" s="1"/>
      <c r="AFU36" s="1"/>
      <c r="AFV36" s="1"/>
      <c r="AFW36" s="1"/>
      <c r="AFX36" s="1"/>
      <c r="AFY36" s="1"/>
      <c r="AFZ36" s="1"/>
      <c r="AGA36" s="1"/>
      <c r="AGB36" s="1"/>
      <c r="AGC36" s="1"/>
      <c r="AGD36" s="1"/>
      <c r="AGE36" s="1"/>
      <c r="AGF36" s="1"/>
      <c r="AGG36" s="1"/>
      <c r="AGH36" s="1"/>
      <c r="AGI36" s="1"/>
      <c r="AGJ36" s="1"/>
      <c r="AGK36" s="1"/>
      <c r="AGL36" s="1"/>
      <c r="AGM36" s="1"/>
      <c r="AGN36" s="1"/>
      <c r="AGO36" s="1"/>
      <c r="AGP36" s="1"/>
      <c r="AGQ36" s="1"/>
      <c r="AGR36" s="1"/>
      <c r="AGS36" s="1"/>
      <c r="AGT36" s="1"/>
      <c r="AGU36" s="1"/>
      <c r="AGV36" s="1"/>
      <c r="AGW36" s="1"/>
      <c r="AGX36" s="1"/>
      <c r="AGY36" s="1"/>
      <c r="AGZ36" s="1"/>
      <c r="AHA36" s="1"/>
      <c r="AHB36" s="1"/>
      <c r="AHC36" s="1"/>
      <c r="AHD36" s="1"/>
      <c r="AHE36" s="1"/>
      <c r="AHF36" s="1"/>
      <c r="AHG36" s="1"/>
      <c r="AHH36" s="1"/>
      <c r="AHI36" s="1"/>
      <c r="AHJ36" s="1"/>
      <c r="AHK36" s="1"/>
      <c r="AHL36" s="1"/>
      <c r="AHM36" s="1"/>
      <c r="AHN36" s="1"/>
      <c r="AHO36" s="1"/>
      <c r="AHP36" s="1"/>
      <c r="AHQ36" s="1"/>
      <c r="AHR36" s="1"/>
      <c r="AHS36" s="1"/>
      <c r="AHT36" s="1"/>
      <c r="AHU36" s="1"/>
      <c r="AHV36" s="1"/>
      <c r="AHW36" s="1"/>
      <c r="AHX36" s="1"/>
      <c r="AHY36" s="1"/>
      <c r="AHZ36" s="1"/>
      <c r="AIA36" s="1"/>
      <c r="AIB36" s="1"/>
      <c r="AIC36" s="1"/>
      <c r="AID36" s="1"/>
      <c r="AIE36" s="1"/>
      <c r="AIF36" s="1"/>
      <c r="AIG36" s="1"/>
      <c r="AIH36" s="1"/>
      <c r="AII36" s="1"/>
      <c r="AIJ36" s="1"/>
      <c r="AIK36" s="1"/>
      <c r="AIL36" s="1"/>
      <c r="AIM36" s="1"/>
      <c r="AIN36" s="1"/>
      <c r="AIO36" s="1"/>
      <c r="AIP36" s="1"/>
      <c r="AIQ36" s="1"/>
      <c r="AIR36" s="1"/>
      <c r="AIS36" s="1"/>
      <c r="AIT36" s="1"/>
      <c r="AIU36" s="1"/>
      <c r="AIV36" s="1"/>
      <c r="AIW36" s="1"/>
      <c r="AIX36" s="1"/>
      <c r="AIY36" s="1"/>
      <c r="AIZ36" s="1"/>
      <c r="AJA36" s="1"/>
      <c r="AJB36" s="1"/>
      <c r="AJC36" s="1"/>
      <c r="AJD36" s="1"/>
      <c r="AJE36" s="1"/>
      <c r="AJF36" s="1"/>
      <c r="AJG36" s="1"/>
      <c r="AJH36" s="1"/>
      <c r="AJI36" s="1"/>
      <c r="AJJ36" s="1"/>
      <c r="AJK36" s="1"/>
      <c r="AJL36" s="1"/>
      <c r="AJM36" s="1"/>
      <c r="AJN36" s="1"/>
      <c r="AJO36" s="1"/>
      <c r="AJP36" s="1"/>
      <c r="AJQ36" s="1"/>
      <c r="AJR36" s="1"/>
      <c r="AJS36" s="1"/>
      <c r="AJT36" s="1"/>
      <c r="AJU36" s="1"/>
      <c r="AJV36" s="1"/>
      <c r="AJW36" s="1"/>
      <c r="AJX36" s="1"/>
      <c r="AJY36" s="1"/>
      <c r="AJZ36" s="1"/>
      <c r="AKA36" s="1"/>
      <c r="AKB36" s="1"/>
      <c r="AKC36" s="1"/>
      <c r="AKD36" s="1"/>
      <c r="AKE36" s="1"/>
      <c r="AKF36" s="1"/>
      <c r="AKG36" s="1"/>
      <c r="AKH36" s="1"/>
      <c r="AKI36" s="1"/>
      <c r="AKJ36" s="1"/>
      <c r="AKK36" s="1"/>
      <c r="AKL36" s="1"/>
      <c r="AKM36" s="1"/>
      <c r="AKN36" s="1"/>
      <c r="AKO36" s="1"/>
      <c r="AKP36" s="1"/>
      <c r="AKQ36" s="1"/>
      <c r="AKR36" s="1"/>
      <c r="AKS36" s="1"/>
      <c r="AKT36" s="1"/>
      <c r="AKU36" s="1"/>
      <c r="AKV36" s="1"/>
      <c r="AKW36" s="1"/>
      <c r="AKX36" s="1"/>
      <c r="AKY36" s="1"/>
      <c r="AKZ36" s="1"/>
      <c r="ALA36" s="1"/>
      <c r="ALB36" s="1"/>
      <c r="ALC36" s="1"/>
      <c r="ALD36" s="1"/>
      <c r="ALE36" s="1"/>
      <c r="ALF36" s="1"/>
      <c r="ALG36" s="1"/>
      <c r="ALH36" s="1"/>
      <c r="ALI36" s="1"/>
      <c r="ALJ36" s="1"/>
      <c r="ALK36" s="1"/>
      <c r="ALL36" s="1"/>
      <c r="ALM36" s="1"/>
      <c r="ALN36" s="1"/>
      <c r="ALO36" s="1"/>
      <c r="ALP36" s="1"/>
      <c r="ALQ36" s="1"/>
      <c r="ALR36" s="1"/>
      <c r="ALS36" s="1"/>
      <c r="ALT36" s="1"/>
      <c r="ALU36" s="1"/>
      <c r="ALV36" s="1"/>
      <c r="ALW36" s="1"/>
      <c r="ALX36" s="1"/>
      <c r="ALY36" s="1"/>
      <c r="ALZ36" s="1"/>
      <c r="AMA36" s="1"/>
      <c r="AMB36" s="1"/>
      <c r="AMC36" s="1"/>
      <c r="AMD36" s="1"/>
      <c r="AME36" s="1"/>
      <c r="AMF36" s="1"/>
      <c r="AMG36" s="1"/>
      <c r="AMH36" s="1"/>
      <c r="AMI36" s="1"/>
      <c r="AMJ36" s="1"/>
      <c r="AMK36" s="1"/>
      <c r="AML36" s="1"/>
      <c r="AMM36" s="1"/>
      <c r="AMN36" s="1"/>
      <c r="AMO36" s="1"/>
      <c r="AMP36" s="1"/>
      <c r="AMQ36" s="1"/>
      <c r="AMR36" s="1"/>
      <c r="AMS36" s="1"/>
      <c r="AMT36" s="1"/>
      <c r="AMU36" s="1"/>
      <c r="AMV36" s="1"/>
      <c r="AMW36" s="1"/>
      <c r="AMX36" s="1"/>
      <c r="AMY36" s="1"/>
      <c r="AMZ36" s="1"/>
      <c r="ANA36" s="1"/>
      <c r="ANB36" s="1"/>
      <c r="ANC36" s="1"/>
      <c r="AND36" s="1"/>
      <c r="ANE36" s="1"/>
      <c r="ANF36" s="1"/>
      <c r="ANG36" s="1"/>
      <c r="ANH36" s="1"/>
      <c r="ANI36" s="1"/>
      <c r="ANJ36" s="1"/>
      <c r="ANK36" s="1"/>
      <c r="ANL36" s="1"/>
      <c r="ANM36" s="1"/>
      <c r="ANN36" s="1"/>
      <c r="ANO36" s="1"/>
      <c r="ANP36" s="1"/>
      <c r="ANQ36" s="1"/>
      <c r="ANR36" s="1"/>
      <c r="ANS36" s="1"/>
      <c r="ANT36" s="1"/>
      <c r="ANU36" s="1"/>
      <c r="ANV36" s="1"/>
      <c r="ANW36" s="1"/>
      <c r="ANX36" s="1"/>
      <c r="ANY36" s="1"/>
      <c r="ANZ36" s="1"/>
      <c r="AOA36" s="1"/>
      <c r="AOB36" s="1"/>
      <c r="AOC36" s="1"/>
      <c r="AOD36" s="1"/>
      <c r="AOE36" s="1"/>
      <c r="AOF36" s="1"/>
      <c r="AOG36" s="1"/>
      <c r="AOH36" s="1"/>
      <c r="AOI36" s="1"/>
      <c r="AOJ36" s="1"/>
      <c r="AOK36" s="1"/>
      <c r="AOL36" s="1"/>
      <c r="AOM36" s="1"/>
      <c r="AON36" s="1"/>
      <c r="AOO36" s="1"/>
      <c r="AOP36" s="1"/>
      <c r="AOQ36" s="1"/>
      <c r="AOR36" s="1"/>
      <c r="AOS36" s="1"/>
      <c r="AOT36" s="1"/>
      <c r="AOU36" s="1"/>
      <c r="AOV36" s="1"/>
      <c r="AOW36" s="1"/>
      <c r="AOX36" s="1"/>
      <c r="AOY36" s="1"/>
      <c r="AOZ36" s="1"/>
      <c r="APA36" s="1"/>
      <c r="APB36" s="1"/>
      <c r="APC36" s="1"/>
      <c r="APD36" s="1"/>
      <c r="APE36" s="1"/>
      <c r="APF36" s="1"/>
      <c r="APG36" s="1"/>
      <c r="APH36" s="1"/>
      <c r="API36" s="1"/>
      <c r="APJ36" s="1"/>
      <c r="APK36" s="1"/>
      <c r="APL36" s="1"/>
      <c r="APM36" s="1"/>
      <c r="APN36" s="1"/>
      <c r="APO36" s="1"/>
      <c r="APP36" s="1"/>
      <c r="APQ36" s="1"/>
      <c r="APR36" s="1"/>
      <c r="APS36" s="1"/>
      <c r="APT36" s="1"/>
      <c r="APU36" s="1"/>
      <c r="APV36" s="1"/>
      <c r="APW36" s="1"/>
      <c r="APX36" s="1"/>
      <c r="APY36" s="1"/>
      <c r="APZ36" s="1"/>
      <c r="AQA36" s="1"/>
      <c r="AQB36" s="1"/>
      <c r="AQC36" s="1"/>
      <c r="AQD36" s="1"/>
      <c r="AQE36" s="1"/>
      <c r="AQF36" s="1"/>
      <c r="AQG36" s="1"/>
      <c r="AQH36" s="1"/>
      <c r="AQI36" s="1"/>
      <c r="AQJ36" s="1"/>
      <c r="AQK36" s="1"/>
      <c r="AQL36" s="1"/>
      <c r="AQM36" s="1"/>
      <c r="AQN36" s="1"/>
      <c r="AQO36" s="1"/>
      <c r="AQP36" s="1"/>
      <c r="AQQ36" s="1"/>
      <c r="AQR36" s="1"/>
      <c r="AQS36" s="1"/>
      <c r="AQT36" s="1"/>
      <c r="AQU36" s="1"/>
      <c r="AQV36" s="1"/>
      <c r="AQW36" s="1"/>
      <c r="AQX36" s="1"/>
      <c r="AQY36" s="1"/>
      <c r="AQZ36" s="1"/>
      <c r="ARA36" s="1"/>
      <c r="ARB36" s="1"/>
      <c r="ARC36" s="1"/>
      <c r="ARD36" s="1"/>
      <c r="ARE36" s="1"/>
      <c r="ARF36" s="1"/>
      <c r="ARG36" s="1"/>
      <c r="ARH36" s="1"/>
      <c r="ARI36" s="1"/>
      <c r="ARJ36" s="1"/>
      <c r="ARK36" s="1"/>
      <c r="ARL36" s="1"/>
      <c r="ARM36" s="1"/>
      <c r="ARN36" s="1"/>
      <c r="ARO36" s="1"/>
      <c r="ARP36" s="1"/>
      <c r="ARQ36" s="1"/>
      <c r="ARR36" s="1"/>
      <c r="ARS36" s="1"/>
      <c r="ART36" s="1"/>
      <c r="ARU36" s="1"/>
      <c r="ARV36" s="1"/>
      <c r="ARW36" s="1"/>
      <c r="ARX36" s="1"/>
      <c r="ARY36" s="1"/>
      <c r="ARZ36" s="1"/>
      <c r="ASA36" s="1"/>
      <c r="ASB36" s="1"/>
      <c r="ASC36" s="1"/>
      <c r="ASD36" s="1"/>
      <c r="ASE36" s="1"/>
      <c r="ASF36" s="1"/>
      <c r="ASG36" s="1"/>
      <c r="ASH36" s="1"/>
      <c r="ASI36" s="1"/>
      <c r="ASJ36" s="1"/>
      <c r="ASK36" s="1"/>
      <c r="ASL36" s="1"/>
      <c r="ASM36" s="1"/>
      <c r="ASN36" s="1"/>
      <c r="ASO36" s="1"/>
      <c r="ASP36" s="1"/>
      <c r="ASQ36" s="1"/>
      <c r="ASR36" s="1"/>
      <c r="ASS36" s="1"/>
      <c r="AST36" s="1">
        <v>111902395</v>
      </c>
      <c r="ASU36" s="1" t="s">
        <v>2183</v>
      </c>
      <c r="ASV36" s="1"/>
      <c r="ASW36" s="1">
        <v>51</v>
      </c>
    </row>
    <row r="37" spans="1:1193" x14ac:dyDescent="0.35">
      <c r="A37" s="1" t="s">
        <v>2184</v>
      </c>
      <c r="B37" s="1" t="s">
        <v>2185</v>
      </c>
      <c r="C37" s="1" t="s">
        <v>2186</v>
      </c>
      <c r="D37" s="1" t="s">
        <v>1947</v>
      </c>
      <c r="E37" s="1" t="s">
        <v>2131</v>
      </c>
      <c r="F37" s="1" t="s">
        <v>1947</v>
      </c>
      <c r="G37" s="1"/>
      <c r="H37" s="1" t="s">
        <v>1193</v>
      </c>
      <c r="I37" s="1" t="s">
        <v>1900</v>
      </c>
      <c r="J37" s="1" t="s">
        <v>1900</v>
      </c>
      <c r="K37" s="1"/>
      <c r="L37" s="1" t="s">
        <v>1909</v>
      </c>
      <c r="M37" s="1" t="s">
        <v>1196</v>
      </c>
      <c r="N37" s="2">
        <v>1</v>
      </c>
      <c r="O37" s="2">
        <v>0</v>
      </c>
      <c r="P37" s="2">
        <v>0</v>
      </c>
      <c r="Q37" s="2">
        <v>0</v>
      </c>
      <c r="R37" s="2">
        <v>0</v>
      </c>
      <c r="S37" s="1"/>
      <c r="T37" s="1"/>
      <c r="U37" s="6" t="s">
        <v>1371</v>
      </c>
      <c r="V37" s="1"/>
      <c r="W37" s="6" t="s">
        <v>1200</v>
      </c>
      <c r="X37" s="1"/>
      <c r="Y37" s="1"/>
      <c r="Z37" s="1"/>
      <c r="AA37" s="1"/>
      <c r="AB37" s="1"/>
      <c r="AC37" s="1"/>
      <c r="AD37" s="1"/>
      <c r="AE37" s="1"/>
      <c r="AF37" s="1"/>
      <c r="AG37" s="1"/>
      <c r="AH37" s="1"/>
      <c r="AI37" s="1" t="s">
        <v>1360</v>
      </c>
      <c r="AJ37" s="4">
        <v>89</v>
      </c>
      <c r="AK37" s="1" t="s">
        <v>1199</v>
      </c>
      <c r="AL37" s="1" t="s">
        <v>2031</v>
      </c>
      <c r="AM37" s="1"/>
      <c r="AN37" s="1" t="s">
        <v>1199</v>
      </c>
      <c r="AO37" s="1"/>
      <c r="AP37" s="1"/>
      <c r="AQ37" s="1"/>
      <c r="AR37" s="1"/>
      <c r="AS37" s="1"/>
      <c r="AT37" s="1"/>
      <c r="AU37" s="1"/>
      <c r="AV37" s="1"/>
      <c r="AW37" s="1"/>
      <c r="AX37" s="1"/>
      <c r="AY37" s="1"/>
      <c r="AZ37" s="1"/>
      <c r="BA37" s="1"/>
      <c r="BB37" s="1"/>
      <c r="BC37" s="1"/>
      <c r="BD37" s="1"/>
      <c r="BE37" s="1"/>
      <c r="BF37" s="1"/>
      <c r="BG37" s="1"/>
      <c r="BH37" s="1"/>
      <c r="BI37" s="1" t="s">
        <v>1467</v>
      </c>
      <c r="BJ37" s="2">
        <v>0</v>
      </c>
      <c r="BK37" s="2">
        <v>0</v>
      </c>
      <c r="BL37" s="2">
        <v>0</v>
      </c>
      <c r="BM37" s="2">
        <v>0</v>
      </c>
      <c r="BN37" s="2">
        <v>1</v>
      </c>
      <c r="BO37" s="2">
        <v>0</v>
      </c>
      <c r="BP37" s="2">
        <v>0</v>
      </c>
      <c r="BQ37" s="2">
        <v>0</v>
      </c>
      <c r="BR37" s="2">
        <v>0</v>
      </c>
      <c r="BS37" s="1"/>
      <c r="BT37" s="1" t="s">
        <v>1199</v>
      </c>
      <c r="BU37" s="1"/>
      <c r="BV37" s="1"/>
      <c r="BW37" s="4"/>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t="s">
        <v>1230</v>
      </c>
      <c r="DL37" s="2">
        <v>0</v>
      </c>
      <c r="DM37" s="2">
        <v>0</v>
      </c>
      <c r="DN37" s="2">
        <v>0</v>
      </c>
      <c r="DO37" s="2">
        <v>0</v>
      </c>
      <c r="DP37" s="2">
        <v>1</v>
      </c>
      <c r="DQ37" s="1"/>
      <c r="DR37" s="1" t="s">
        <v>1230</v>
      </c>
      <c r="DS37" s="2">
        <v>0</v>
      </c>
      <c r="DT37" s="2">
        <v>0</v>
      </c>
      <c r="DU37" s="2">
        <v>0</v>
      </c>
      <c r="DV37" s="2">
        <v>0</v>
      </c>
      <c r="DW37" s="2">
        <v>0</v>
      </c>
      <c r="DX37" s="2">
        <v>0</v>
      </c>
      <c r="DY37" s="2">
        <v>0</v>
      </c>
      <c r="DZ37" s="2">
        <v>0</v>
      </c>
      <c r="EA37" s="2">
        <v>0</v>
      </c>
      <c r="EB37" s="2">
        <v>1</v>
      </c>
      <c r="EC37" s="2">
        <v>0</v>
      </c>
      <c r="ED37" s="2">
        <v>0</v>
      </c>
      <c r="EE37" s="1"/>
      <c r="EF37" s="1" t="s">
        <v>1230</v>
      </c>
      <c r="EG37" s="2">
        <v>0</v>
      </c>
      <c r="EH37" s="2">
        <v>0</v>
      </c>
      <c r="EI37" s="2">
        <v>0</v>
      </c>
      <c r="EJ37" s="2">
        <v>0</v>
      </c>
      <c r="EK37" s="2">
        <v>0</v>
      </c>
      <c r="EL37" s="2">
        <v>0</v>
      </c>
      <c r="EM37" s="2">
        <v>0</v>
      </c>
      <c r="EN37" s="2">
        <v>0</v>
      </c>
      <c r="EO37" s="2">
        <v>0</v>
      </c>
      <c r="EP37" s="2">
        <v>1</v>
      </c>
      <c r="EQ37" s="2">
        <v>0</v>
      </c>
      <c r="ER37" s="2">
        <v>0</v>
      </c>
      <c r="ES37" s="1"/>
      <c r="ET37" s="1" t="s">
        <v>1199</v>
      </c>
      <c r="EU37" s="1"/>
      <c r="EV37" s="1"/>
      <c r="EW37" s="1"/>
      <c r="EX37" s="1"/>
      <c r="EY37" s="1"/>
      <c r="EZ37" s="1"/>
      <c r="FA37" s="1"/>
      <c r="FB37" s="1"/>
      <c r="FC37" s="1"/>
      <c r="FD37" s="1"/>
      <c r="FE37" s="1"/>
      <c r="FF37" s="1"/>
      <c r="FG37" s="1"/>
      <c r="FH37" s="1"/>
      <c r="FI37" s="1"/>
      <c r="FJ37" s="1"/>
      <c r="FK37" s="1"/>
      <c r="FL37" s="1"/>
      <c r="FM37" s="1"/>
      <c r="FN37" s="1"/>
      <c r="FO37" s="1"/>
      <c r="FP37" s="1"/>
      <c r="FQ37" s="1"/>
      <c r="FR37" s="1"/>
      <c r="FS37" s="1"/>
      <c r="FT37" s="1"/>
      <c r="FU37" s="1"/>
      <c r="FV37" s="1"/>
      <c r="FW37" s="1"/>
      <c r="FX37" s="1"/>
      <c r="FY37" s="1"/>
      <c r="FZ37" s="1"/>
      <c r="GA37" s="1" t="s">
        <v>1563</v>
      </c>
      <c r="GB37" s="2">
        <v>0</v>
      </c>
      <c r="GC37" s="2">
        <v>0</v>
      </c>
      <c r="GD37" s="2">
        <v>1</v>
      </c>
      <c r="GE37" s="2">
        <v>0</v>
      </c>
      <c r="GF37" s="2">
        <v>0</v>
      </c>
      <c r="GG37" s="2">
        <v>0</v>
      </c>
      <c r="GH37" s="2">
        <v>1</v>
      </c>
      <c r="GI37" s="2">
        <v>0</v>
      </c>
      <c r="GJ37" s="2">
        <v>0</v>
      </c>
      <c r="GK37" s="2">
        <v>0</v>
      </c>
      <c r="GL37" s="2">
        <v>0</v>
      </c>
      <c r="GM37" s="2">
        <v>0</v>
      </c>
      <c r="GN37" s="2">
        <v>0</v>
      </c>
      <c r="GO37" s="1"/>
      <c r="GP37" s="1"/>
      <c r="GQ37" s="1"/>
      <c r="GR37" s="1"/>
      <c r="GS37" s="1"/>
      <c r="GT37" s="1"/>
      <c r="GU37" s="1"/>
      <c r="GV37" s="1"/>
      <c r="GW37" s="1"/>
      <c r="GX37" s="1"/>
      <c r="GY37" s="1"/>
      <c r="GZ37" s="1"/>
      <c r="HA37" s="1"/>
      <c r="HB37" s="1"/>
      <c r="HC37" s="1"/>
      <c r="HD37" s="1"/>
      <c r="HE37" s="1"/>
      <c r="HF37" s="1"/>
      <c r="HG37" s="1"/>
      <c r="HH37" s="1"/>
      <c r="HI37" s="1"/>
      <c r="HJ37" s="1"/>
      <c r="HK37" s="1"/>
      <c r="HL37" s="1"/>
      <c r="HM37" s="1"/>
      <c r="HN37" s="1"/>
      <c r="HO37" s="1"/>
      <c r="HP37" s="1"/>
      <c r="HQ37" s="1"/>
      <c r="HR37" s="1"/>
      <c r="HS37" s="1"/>
      <c r="HT37" s="1"/>
      <c r="HU37" s="1"/>
      <c r="HV37" s="1"/>
      <c r="HW37" s="1"/>
      <c r="HX37" s="1"/>
      <c r="HY37" s="1"/>
      <c r="HZ37" s="1"/>
      <c r="IA37" s="1"/>
      <c r="IB37" s="1"/>
      <c r="IC37" s="1"/>
      <c r="ID37" s="1"/>
      <c r="IE37" s="1"/>
      <c r="IF37" s="1"/>
      <c r="IG37" s="1"/>
      <c r="IH37" s="1"/>
      <c r="II37" s="1"/>
      <c r="IJ37" s="1"/>
      <c r="IK37" s="1"/>
      <c r="IL37" s="1"/>
      <c r="IM37" s="1"/>
      <c r="IN37" s="1"/>
      <c r="IO37" s="1"/>
      <c r="IP37" s="1"/>
      <c r="IQ37" s="1"/>
      <c r="IR37" s="1"/>
      <c r="IS37" s="1"/>
      <c r="IT37" s="1"/>
      <c r="IU37" s="1"/>
      <c r="IV37" s="1"/>
      <c r="IW37" s="1"/>
      <c r="IX37" s="1"/>
      <c r="IY37" s="1"/>
      <c r="IZ37" s="1"/>
      <c r="JA37" s="1"/>
      <c r="JB37" s="1"/>
      <c r="JC37" s="1"/>
      <c r="JD37" s="1"/>
      <c r="JE37" s="1"/>
      <c r="JF37" s="1"/>
      <c r="JG37" s="1"/>
      <c r="JH37" s="1"/>
      <c r="JI37" s="1"/>
      <c r="JJ37" s="1"/>
      <c r="JK37" s="1"/>
      <c r="JL37" s="1"/>
      <c r="JM37" s="1"/>
      <c r="JN37" s="1"/>
      <c r="JO37" s="1"/>
      <c r="JP37" s="1"/>
      <c r="JQ37" s="1"/>
      <c r="JR37" s="1"/>
      <c r="JS37" s="1"/>
      <c r="JT37" s="1"/>
      <c r="JU37" s="1"/>
      <c r="JV37" s="1"/>
      <c r="JW37" s="1"/>
      <c r="JX37" s="1"/>
      <c r="JY37" s="1"/>
      <c r="JZ37" s="1"/>
      <c r="KA37" s="1"/>
      <c r="KB37" s="1"/>
      <c r="KC37" s="1"/>
      <c r="KD37" s="1"/>
      <c r="KE37" s="1"/>
      <c r="KF37" s="1"/>
      <c r="KG37" s="1"/>
      <c r="KH37" s="1"/>
      <c r="KI37" s="1"/>
      <c r="KJ37" s="1"/>
      <c r="KK37" s="1"/>
      <c r="KL37" s="1"/>
      <c r="KM37" s="1"/>
      <c r="KN37" s="1"/>
      <c r="KO37" s="1"/>
      <c r="KP37" s="1"/>
      <c r="KQ37" s="1"/>
      <c r="KR37" s="1"/>
      <c r="KS37" s="1"/>
      <c r="KT37" s="1"/>
      <c r="KU37" s="1"/>
      <c r="KV37" s="1"/>
      <c r="KW37" s="1"/>
      <c r="KX37" s="1"/>
      <c r="KY37" s="1"/>
      <c r="KZ37" s="1"/>
      <c r="LA37" s="1"/>
      <c r="LB37" s="1"/>
      <c r="LC37" s="1"/>
      <c r="LD37" s="1"/>
      <c r="LE37" s="1"/>
      <c r="LF37" s="1"/>
      <c r="LG37" s="1"/>
      <c r="LH37" s="1"/>
      <c r="LI37" s="1"/>
      <c r="LJ37" s="1"/>
      <c r="LK37" s="1"/>
      <c r="LL37" s="1"/>
      <c r="LM37" s="1"/>
      <c r="LN37" s="1"/>
      <c r="LO37" s="1"/>
      <c r="LP37" s="1"/>
      <c r="LQ37" s="1"/>
      <c r="LR37" s="1"/>
      <c r="LS37" s="1"/>
      <c r="LT37" s="1"/>
      <c r="LU37" s="1"/>
      <c r="LV37" s="1"/>
      <c r="LW37" s="1"/>
      <c r="LX37" s="1"/>
      <c r="LY37" s="1"/>
      <c r="LZ37" s="1"/>
      <c r="MA37" s="1"/>
      <c r="MB37" s="1"/>
      <c r="MC37" s="1"/>
      <c r="MD37" s="1"/>
      <c r="ME37" s="1"/>
      <c r="MF37" s="1"/>
      <c r="MG37" s="1"/>
      <c r="MH37" s="1"/>
      <c r="MI37" s="1"/>
      <c r="MJ37" s="1"/>
      <c r="MK37" s="1"/>
      <c r="ML37" s="1"/>
      <c r="MM37" s="1"/>
      <c r="MN37" s="1"/>
      <c r="MO37" s="1"/>
      <c r="MP37" s="1"/>
      <c r="MQ37" s="1"/>
      <c r="MR37" s="1"/>
      <c r="MS37" s="1"/>
      <c r="MT37" s="1"/>
      <c r="MU37" s="1"/>
      <c r="MV37" s="1"/>
      <c r="MW37" s="1"/>
      <c r="MX37" s="1"/>
      <c r="MY37" s="1"/>
      <c r="MZ37" s="1"/>
      <c r="NA37" s="1"/>
      <c r="NB37" s="1"/>
      <c r="NC37" s="1"/>
      <c r="ND37" s="1"/>
      <c r="NE37" s="1"/>
      <c r="NF37" s="1"/>
      <c r="NG37" s="1"/>
      <c r="NH37" s="1"/>
      <c r="NI37" s="1"/>
      <c r="NJ37" s="1"/>
      <c r="NK37" s="1"/>
      <c r="NL37" s="1"/>
      <c r="NM37" s="1"/>
      <c r="NN37" s="1"/>
      <c r="NO37" s="1"/>
      <c r="NP37" s="1"/>
      <c r="NQ37" s="1"/>
      <c r="NR37" s="1"/>
      <c r="NS37" s="1"/>
      <c r="NT37" s="1"/>
      <c r="NU37" s="1"/>
      <c r="NV37" s="1"/>
      <c r="NW37" s="1"/>
      <c r="NX37" s="1"/>
      <c r="NY37" s="1"/>
      <c r="NZ37" s="1"/>
      <c r="OA37" s="1"/>
      <c r="OB37" s="1"/>
      <c r="OC37" s="1"/>
      <c r="OD37" s="1"/>
      <c r="OE37" s="1"/>
      <c r="OF37" s="1"/>
      <c r="OG37" s="1"/>
      <c r="OH37" s="1"/>
      <c r="OI37" s="1"/>
      <c r="OJ37" s="1"/>
      <c r="OK37" s="1"/>
      <c r="OL37" s="1"/>
      <c r="OM37" s="1"/>
      <c r="ON37" s="1"/>
      <c r="OO37" s="1"/>
      <c r="OP37" s="1"/>
      <c r="OQ37" s="1"/>
      <c r="OR37" s="1"/>
      <c r="OS37" s="1"/>
      <c r="OT37" s="1"/>
      <c r="OU37" s="1"/>
      <c r="OV37" s="1"/>
      <c r="OW37" s="1"/>
      <c r="OX37" s="1"/>
      <c r="OY37" s="1"/>
      <c r="OZ37" s="1"/>
      <c r="PA37" s="1"/>
      <c r="PB37" s="1"/>
      <c r="PC37" s="1"/>
      <c r="PD37" s="1"/>
      <c r="PE37" s="1"/>
      <c r="PF37" s="1"/>
      <c r="PG37" s="1"/>
      <c r="PH37" s="1"/>
      <c r="PI37" s="1"/>
      <c r="PJ37" s="1"/>
      <c r="PK37" s="1"/>
      <c r="PL37" s="1"/>
      <c r="PM37" s="1"/>
      <c r="PN37" s="1"/>
      <c r="PO37" s="1"/>
      <c r="PP37" s="1"/>
      <c r="PQ37" s="1"/>
      <c r="PR37" s="1"/>
      <c r="PS37" s="1"/>
      <c r="PT37" s="1"/>
      <c r="PU37" s="1"/>
      <c r="PV37" s="1"/>
      <c r="PW37" s="1"/>
      <c r="PX37" s="1"/>
      <c r="PY37" s="1"/>
      <c r="PZ37" s="1"/>
      <c r="QA37" s="1"/>
      <c r="QB37" s="1"/>
      <c r="QC37" s="1"/>
      <c r="QD37" s="1"/>
      <c r="QE37" s="1"/>
      <c r="QF37" s="1"/>
      <c r="QG37" s="1"/>
      <c r="QH37" s="1"/>
      <c r="QI37" s="1"/>
      <c r="QJ37" s="1"/>
      <c r="QK37" s="1"/>
      <c r="QL37" s="1"/>
      <c r="QM37" s="1"/>
      <c r="QN37" s="1"/>
      <c r="QO37" s="1"/>
      <c r="QP37" s="1"/>
      <c r="QQ37" s="1"/>
      <c r="QR37" s="1"/>
      <c r="QS37" s="1"/>
      <c r="QT37" s="1"/>
      <c r="QU37" s="1"/>
      <c r="QV37" s="1"/>
      <c r="QW37" s="1"/>
      <c r="QX37" s="1"/>
      <c r="QY37" s="1"/>
      <c r="QZ37" s="1"/>
      <c r="RA37" s="1"/>
      <c r="RB37" s="1"/>
      <c r="RC37" s="1"/>
      <c r="RD37" s="1"/>
      <c r="RE37" s="1"/>
      <c r="RF37" s="1"/>
      <c r="RG37" s="1"/>
      <c r="RH37" s="1"/>
      <c r="RI37" s="1"/>
      <c r="RJ37" s="1"/>
      <c r="RK37" s="1"/>
      <c r="RL37" s="1"/>
      <c r="RM37" s="1"/>
      <c r="RN37" s="1"/>
      <c r="RO37" s="1"/>
      <c r="RP37" s="1"/>
      <c r="RQ37" s="1"/>
      <c r="RR37" s="1"/>
      <c r="RS37" s="1"/>
      <c r="RT37" s="1"/>
      <c r="RU37" s="1"/>
      <c r="RV37" s="1"/>
      <c r="RW37" s="1"/>
      <c r="RX37" s="1"/>
      <c r="RY37" s="1"/>
      <c r="RZ37" s="1"/>
      <c r="SA37" s="1"/>
      <c r="SB37" s="1"/>
      <c r="SC37" s="1"/>
      <c r="SD37" s="1"/>
      <c r="SE37" s="1"/>
      <c r="SF37" s="1"/>
      <c r="SG37" s="1"/>
      <c r="SH37" s="1"/>
      <c r="SI37" s="1"/>
      <c r="SJ37" s="1"/>
      <c r="SK37" s="1"/>
      <c r="SL37" s="1"/>
      <c r="SM37" s="1"/>
      <c r="SN37" s="1"/>
      <c r="SO37" s="1"/>
      <c r="SP37" s="1"/>
      <c r="SQ37" s="1"/>
      <c r="SR37" s="1"/>
      <c r="SS37" s="1"/>
      <c r="ST37" s="1"/>
      <c r="SU37" s="1"/>
      <c r="SV37" s="1"/>
      <c r="SW37" s="1"/>
      <c r="SX37" s="1"/>
      <c r="SY37" s="1"/>
      <c r="SZ37" s="1"/>
      <c r="TA37" s="1"/>
      <c r="TB37" s="1"/>
      <c r="TC37" s="1"/>
      <c r="TD37" s="1"/>
      <c r="TE37" s="1"/>
      <c r="TF37" s="1"/>
      <c r="TG37" s="1"/>
      <c r="TH37" s="1"/>
      <c r="TI37" s="1"/>
      <c r="TJ37" s="1"/>
      <c r="TK37" s="1"/>
      <c r="TL37" s="1"/>
      <c r="TM37" s="1"/>
      <c r="TN37" s="1"/>
      <c r="TO37" s="1"/>
      <c r="TP37" s="1"/>
      <c r="TQ37" s="1"/>
      <c r="TR37" s="1"/>
      <c r="TS37" s="1"/>
      <c r="TT37" s="1"/>
      <c r="TU37" s="1"/>
      <c r="TV37" s="1"/>
      <c r="TW37" s="1"/>
      <c r="TX37" s="1"/>
      <c r="TY37" s="1"/>
      <c r="TZ37" s="1"/>
      <c r="UA37" s="1"/>
      <c r="UB37" s="1"/>
      <c r="UC37" s="1"/>
      <c r="UD37" s="1"/>
      <c r="UE37" s="1"/>
      <c r="UF37" s="1"/>
      <c r="UG37" s="1"/>
      <c r="UH37" s="1"/>
      <c r="UI37" s="1"/>
      <c r="UJ37" s="1"/>
      <c r="UK37" s="1"/>
      <c r="UL37" s="1"/>
      <c r="UM37" s="1"/>
      <c r="UN37" s="1"/>
      <c r="UO37" s="1"/>
      <c r="UP37" s="1"/>
      <c r="UQ37" s="1"/>
      <c r="UR37" s="1"/>
      <c r="US37" s="1"/>
      <c r="UT37" s="1"/>
      <c r="UU37" s="1"/>
      <c r="UV37" s="1"/>
      <c r="UW37" s="1"/>
      <c r="UX37" s="1"/>
      <c r="UY37" s="1"/>
      <c r="UZ37" s="1"/>
      <c r="VA37" s="1"/>
      <c r="VB37" s="1"/>
      <c r="VC37" s="1"/>
      <c r="VD37" s="1"/>
      <c r="VE37" s="1"/>
      <c r="VF37" s="1"/>
      <c r="VG37" s="1"/>
      <c r="VH37" s="1"/>
      <c r="VI37" s="1"/>
      <c r="VJ37" s="1"/>
      <c r="VK37" s="1"/>
      <c r="VL37" s="1"/>
      <c r="VM37" s="1"/>
      <c r="VN37" s="1"/>
      <c r="VO37" s="1"/>
      <c r="VP37" s="1"/>
      <c r="VQ37" s="1"/>
      <c r="VR37" s="1"/>
      <c r="VS37" s="1"/>
      <c r="VT37" s="1"/>
      <c r="VU37" s="1"/>
      <c r="VV37" s="1"/>
      <c r="VW37" s="1"/>
      <c r="VX37" s="1"/>
      <c r="VY37" s="1"/>
      <c r="VZ37" s="1"/>
      <c r="WA37" s="1"/>
      <c r="WB37" s="1"/>
      <c r="WC37" s="1"/>
      <c r="WD37" s="1"/>
      <c r="WE37" s="1"/>
      <c r="WF37" s="1"/>
      <c r="WG37" s="1"/>
      <c r="WH37" s="1"/>
      <c r="WI37" s="1"/>
      <c r="WJ37" s="1"/>
      <c r="WK37" s="1"/>
      <c r="WL37" s="1"/>
      <c r="WM37" s="1"/>
      <c r="WN37" s="1"/>
      <c r="WO37" s="1"/>
      <c r="WP37" s="1"/>
      <c r="WQ37" s="1"/>
      <c r="WR37" s="1"/>
      <c r="WS37" s="1"/>
      <c r="WT37" s="1"/>
      <c r="WU37" s="1"/>
      <c r="WV37" s="1"/>
      <c r="WW37" s="1"/>
      <c r="WX37" s="1"/>
      <c r="WY37" s="1"/>
      <c r="WZ37" s="1"/>
      <c r="XA37" s="1"/>
      <c r="XB37" s="1"/>
      <c r="XC37" s="1"/>
      <c r="XD37" s="1"/>
      <c r="XE37" s="1"/>
      <c r="XF37" s="1"/>
      <c r="XG37" s="1"/>
      <c r="XH37" s="1"/>
      <c r="XI37" s="1"/>
      <c r="XJ37" s="1"/>
      <c r="XK37" s="1"/>
      <c r="XL37" s="1"/>
      <c r="XM37" s="1"/>
      <c r="XN37" s="1"/>
      <c r="XO37" s="1"/>
      <c r="XP37" s="1"/>
      <c r="XQ37" s="1"/>
      <c r="XR37" s="1"/>
      <c r="XS37" s="1"/>
      <c r="XT37" s="1"/>
      <c r="XU37" s="1"/>
      <c r="XV37" s="1"/>
      <c r="XW37" s="1"/>
      <c r="XX37" s="1"/>
      <c r="XY37" s="1"/>
      <c r="XZ37" s="1"/>
      <c r="YA37" s="1"/>
      <c r="YB37" s="1"/>
      <c r="YC37" s="1"/>
      <c r="YD37" s="1"/>
      <c r="YE37" s="1"/>
      <c r="YF37" s="1"/>
      <c r="YG37" s="1"/>
      <c r="YH37" s="1"/>
      <c r="YI37" s="1"/>
      <c r="YJ37" s="1"/>
      <c r="YK37" s="1"/>
      <c r="YL37" s="1"/>
      <c r="YM37" s="1"/>
      <c r="YN37" s="1"/>
      <c r="YO37" s="1"/>
      <c r="YP37" s="1"/>
      <c r="YQ37" s="1"/>
      <c r="YR37" s="1"/>
      <c r="YS37" s="1"/>
      <c r="YT37" s="1"/>
      <c r="YU37" s="1"/>
      <c r="YV37" s="1"/>
      <c r="YW37" s="1"/>
      <c r="YX37" s="1"/>
      <c r="YY37" s="1"/>
      <c r="YZ37" s="1"/>
      <c r="ZA37" s="1"/>
      <c r="ZB37" s="1"/>
      <c r="ZC37" s="1"/>
      <c r="ZD37" s="1"/>
      <c r="ZE37" s="1"/>
      <c r="ZF37" s="1"/>
      <c r="ZG37" s="1"/>
      <c r="ZH37" s="1"/>
      <c r="ZI37" s="1"/>
      <c r="ZJ37" s="1"/>
      <c r="ZK37" s="1"/>
      <c r="ZL37" s="1"/>
      <c r="ZM37" s="1"/>
      <c r="ZN37" s="1"/>
      <c r="ZO37" s="1"/>
      <c r="ZP37" s="1"/>
      <c r="ZQ37" s="1"/>
      <c r="ZR37" s="1"/>
      <c r="ZS37" s="1"/>
      <c r="ZT37" s="1"/>
      <c r="ZU37" s="1"/>
      <c r="ZV37" s="1"/>
      <c r="ZW37" s="1"/>
      <c r="ZX37" s="3"/>
      <c r="ZY37" s="1"/>
      <c r="ZZ37" s="1"/>
      <c r="AAA37" s="1"/>
      <c r="AAB37" s="1"/>
      <c r="AAC37" s="1"/>
      <c r="AAD37" s="1"/>
      <c r="AAE37" s="1"/>
      <c r="AAF37" s="1"/>
      <c r="AAG37" s="1"/>
      <c r="AAH37" s="1"/>
      <c r="AAI37" s="1"/>
      <c r="AAJ37" s="1"/>
      <c r="AAK37" s="1"/>
      <c r="AAL37" s="1"/>
      <c r="AAM37" s="1"/>
      <c r="AAN37" s="1"/>
      <c r="AAO37" s="1"/>
      <c r="AAP37" s="1"/>
      <c r="AAQ37" s="1"/>
      <c r="AAR37" s="1"/>
      <c r="AAS37" s="1"/>
      <c r="AAT37" s="1"/>
      <c r="AAU37" s="1"/>
      <c r="AAV37" s="1"/>
      <c r="AAW37" s="1"/>
      <c r="AAX37" s="1"/>
      <c r="AAY37" s="1"/>
      <c r="AAZ37" s="1"/>
      <c r="ABA37" s="1"/>
      <c r="ABB37" s="1"/>
      <c r="ABC37" s="1"/>
      <c r="ABD37" s="1"/>
      <c r="ABE37" s="1"/>
      <c r="ABF37" s="1"/>
      <c r="ABG37" s="1"/>
      <c r="ABH37" s="1"/>
      <c r="ABI37" s="1"/>
      <c r="ABJ37" s="1"/>
      <c r="ABK37" s="1"/>
      <c r="ABL37" s="1"/>
      <c r="ABM37" s="1"/>
      <c r="ABN37" s="1"/>
      <c r="ABO37" s="1"/>
      <c r="ABP37" s="1"/>
      <c r="ABQ37" s="1"/>
      <c r="ABR37" s="1"/>
      <c r="ABS37" s="1"/>
      <c r="ABT37" s="1"/>
      <c r="ABU37" s="1"/>
      <c r="ABV37" s="1"/>
      <c r="ABW37" s="1"/>
      <c r="ABX37" s="1"/>
      <c r="ABY37" s="1"/>
      <c r="ABZ37" s="1"/>
      <c r="ACA37" s="1"/>
      <c r="ACB37" s="1"/>
      <c r="ACC37" s="1"/>
      <c r="ACD37" s="1"/>
      <c r="ACE37" s="1"/>
      <c r="ACF37" s="1"/>
      <c r="ACG37" s="1"/>
      <c r="ACH37" s="1"/>
      <c r="ACI37" s="1"/>
      <c r="ACJ37" s="1"/>
      <c r="ACK37" s="1"/>
      <c r="ACL37" s="1"/>
      <c r="ACM37" s="1"/>
      <c r="ACN37" s="1"/>
      <c r="ACO37" s="1"/>
      <c r="ACP37" s="1"/>
      <c r="ACQ37" s="1"/>
      <c r="ACR37" s="1"/>
      <c r="ACS37" s="1"/>
      <c r="ACT37" s="1"/>
      <c r="ACU37" s="1"/>
      <c r="ACV37" s="1"/>
      <c r="ACW37" s="1"/>
      <c r="ACX37" s="1"/>
      <c r="ACY37" s="1"/>
      <c r="ACZ37" s="1"/>
      <c r="ADA37" s="1"/>
      <c r="ADB37" s="1"/>
      <c r="ADC37" s="1"/>
      <c r="ADD37" s="1"/>
      <c r="ADE37" s="1"/>
      <c r="ADF37" s="1"/>
      <c r="ADG37" s="1"/>
      <c r="ADH37" s="1"/>
      <c r="ADI37" s="1"/>
      <c r="ADJ37" s="1"/>
      <c r="ADK37" s="1"/>
      <c r="ADL37" s="1"/>
      <c r="ADM37" s="1"/>
      <c r="ADN37" s="1"/>
      <c r="ADO37" s="1"/>
      <c r="ADP37" s="1"/>
      <c r="ADQ37" s="1"/>
      <c r="ADR37" s="1"/>
      <c r="ADS37" s="1"/>
      <c r="ADT37" s="1"/>
      <c r="ADU37" s="1"/>
      <c r="ADV37" s="1"/>
      <c r="ADW37" s="1"/>
      <c r="ADX37" s="1"/>
      <c r="ADY37" s="1"/>
      <c r="ADZ37" s="1"/>
      <c r="AEA37" s="1"/>
      <c r="AEB37" s="1"/>
      <c r="AEC37" s="1"/>
      <c r="AED37" s="1"/>
      <c r="AEE37" s="1"/>
      <c r="AEF37" s="1"/>
      <c r="AEG37" s="1"/>
      <c r="AEH37" s="1"/>
      <c r="AEI37" s="1"/>
      <c r="AEJ37" s="1"/>
      <c r="AEK37" s="1"/>
      <c r="AEL37" s="1"/>
      <c r="AEM37" s="1"/>
      <c r="AEN37" s="1"/>
      <c r="AEO37" s="1"/>
      <c r="AEP37" s="1"/>
      <c r="AEQ37" s="1"/>
      <c r="AER37" s="1"/>
      <c r="AES37" s="1"/>
      <c r="AET37" s="1"/>
      <c r="AEU37" s="1"/>
      <c r="AEV37" s="1"/>
      <c r="AEW37" s="1"/>
      <c r="AEX37" s="1"/>
      <c r="AEY37" s="1"/>
      <c r="AEZ37" s="1"/>
      <c r="AFA37" s="1"/>
      <c r="AFB37" s="1"/>
      <c r="AFC37" s="1"/>
      <c r="AFD37" s="1"/>
      <c r="AFE37" s="1"/>
      <c r="AFF37" s="1"/>
      <c r="AFG37" s="1"/>
      <c r="AFH37" s="1"/>
      <c r="AFI37" s="1"/>
      <c r="AFJ37" s="1"/>
      <c r="AFK37" s="1"/>
      <c r="AFL37" s="1"/>
      <c r="AFM37" s="1"/>
      <c r="AFN37" s="1"/>
      <c r="AFO37" s="1"/>
      <c r="AFP37" s="1"/>
      <c r="AFQ37" s="1"/>
      <c r="AFR37" s="1"/>
      <c r="AFS37" s="1"/>
      <c r="AFT37" s="1"/>
      <c r="AFU37" s="1"/>
      <c r="AFV37" s="1"/>
      <c r="AFW37" s="1"/>
      <c r="AFX37" s="1"/>
      <c r="AFY37" s="1"/>
      <c r="AFZ37" s="1"/>
      <c r="AGA37" s="1"/>
      <c r="AGB37" s="1"/>
      <c r="AGC37" s="1"/>
      <c r="AGD37" s="1"/>
      <c r="AGE37" s="1"/>
      <c r="AGF37" s="1"/>
      <c r="AGG37" s="1"/>
      <c r="AGH37" s="1"/>
      <c r="AGI37" s="1"/>
      <c r="AGJ37" s="1"/>
      <c r="AGK37" s="1"/>
      <c r="AGL37" s="1"/>
      <c r="AGM37" s="1"/>
      <c r="AGN37" s="1"/>
      <c r="AGO37" s="1"/>
      <c r="AGP37" s="1"/>
      <c r="AGQ37" s="1"/>
      <c r="AGR37" s="1"/>
      <c r="AGS37" s="1"/>
      <c r="AGT37" s="1"/>
      <c r="AGU37" s="1"/>
      <c r="AGV37" s="1"/>
      <c r="AGW37" s="1"/>
      <c r="AGX37" s="1"/>
      <c r="AGY37" s="1"/>
      <c r="AGZ37" s="1"/>
      <c r="AHA37" s="1"/>
      <c r="AHB37" s="1"/>
      <c r="AHC37" s="1"/>
      <c r="AHD37" s="1"/>
      <c r="AHE37" s="1"/>
      <c r="AHF37" s="1"/>
      <c r="AHG37" s="1"/>
      <c r="AHH37" s="1"/>
      <c r="AHI37" s="1"/>
      <c r="AHJ37" s="1"/>
      <c r="AHK37" s="1"/>
      <c r="AHL37" s="1"/>
      <c r="AHM37" s="1"/>
      <c r="AHN37" s="1"/>
      <c r="AHO37" s="1"/>
      <c r="AHP37" s="1"/>
      <c r="AHQ37" s="1"/>
      <c r="AHR37" s="1"/>
      <c r="AHS37" s="1"/>
      <c r="AHT37" s="1"/>
      <c r="AHU37" s="1"/>
      <c r="AHV37" s="1"/>
      <c r="AHW37" s="1"/>
      <c r="AHX37" s="1"/>
      <c r="AHY37" s="1"/>
      <c r="AHZ37" s="1"/>
      <c r="AIA37" s="1"/>
      <c r="AIB37" s="1"/>
      <c r="AIC37" s="1"/>
      <c r="AID37" s="1"/>
      <c r="AIE37" s="1"/>
      <c r="AIF37" s="1"/>
      <c r="AIG37" s="1"/>
      <c r="AIH37" s="1"/>
      <c r="AII37" s="1"/>
      <c r="AIJ37" s="1"/>
      <c r="AIK37" s="1"/>
      <c r="AIL37" s="1"/>
      <c r="AIM37" s="1"/>
      <c r="AIN37" s="1"/>
      <c r="AIO37" s="1"/>
      <c r="AIP37" s="1"/>
      <c r="AIQ37" s="1"/>
      <c r="AIR37" s="1"/>
      <c r="AIS37" s="1"/>
      <c r="AIT37" s="1"/>
      <c r="AIU37" s="1"/>
      <c r="AIV37" s="1"/>
      <c r="AIW37" s="1"/>
      <c r="AIX37" s="1"/>
      <c r="AIY37" s="1"/>
      <c r="AIZ37" s="1"/>
      <c r="AJA37" s="1"/>
      <c r="AJB37" s="1"/>
      <c r="AJC37" s="1"/>
      <c r="AJD37" s="1"/>
      <c r="AJE37" s="1"/>
      <c r="AJF37" s="1"/>
      <c r="AJG37" s="1"/>
      <c r="AJH37" s="1"/>
      <c r="AJI37" s="1"/>
      <c r="AJJ37" s="1"/>
      <c r="AJK37" s="1"/>
      <c r="AJL37" s="1"/>
      <c r="AJM37" s="1"/>
      <c r="AJN37" s="1"/>
      <c r="AJO37" s="1"/>
      <c r="AJP37" s="1"/>
      <c r="AJQ37" s="1"/>
      <c r="AJR37" s="1"/>
      <c r="AJS37" s="1"/>
      <c r="AJT37" s="1"/>
      <c r="AJU37" s="1"/>
      <c r="AJV37" s="1"/>
      <c r="AJW37" s="1"/>
      <c r="AJX37" s="1"/>
      <c r="AJY37" s="1"/>
      <c r="AJZ37" s="1"/>
      <c r="AKA37" s="1"/>
      <c r="AKB37" s="1"/>
      <c r="AKC37" s="1"/>
      <c r="AKD37" s="1"/>
      <c r="AKE37" s="1"/>
      <c r="AKF37" s="1"/>
      <c r="AKG37" s="1"/>
      <c r="AKH37" s="1"/>
      <c r="AKI37" s="1"/>
      <c r="AKJ37" s="1"/>
      <c r="AKK37" s="1"/>
      <c r="AKL37" s="1"/>
      <c r="AKM37" s="1"/>
      <c r="AKN37" s="1"/>
      <c r="AKO37" s="1"/>
      <c r="AKP37" s="1"/>
      <c r="AKQ37" s="1"/>
      <c r="AKR37" s="1"/>
      <c r="AKS37" s="1"/>
      <c r="AKT37" s="1"/>
      <c r="AKU37" s="1"/>
      <c r="AKV37" s="1"/>
      <c r="AKW37" s="1"/>
      <c r="AKX37" s="1"/>
      <c r="AKY37" s="1"/>
      <c r="AKZ37" s="1"/>
      <c r="ALA37" s="1"/>
      <c r="ALB37" s="1"/>
      <c r="ALC37" s="1"/>
      <c r="ALD37" s="1"/>
      <c r="ALE37" s="1"/>
      <c r="ALF37" s="1"/>
      <c r="ALG37" s="1"/>
      <c r="ALH37" s="1"/>
      <c r="ALI37" s="1"/>
      <c r="ALJ37" s="1"/>
      <c r="ALK37" s="1"/>
      <c r="ALL37" s="1"/>
      <c r="ALM37" s="1"/>
      <c r="ALN37" s="1"/>
      <c r="ALO37" s="1"/>
      <c r="ALP37" s="1"/>
      <c r="ALQ37" s="1"/>
      <c r="ALR37" s="1"/>
      <c r="ALS37" s="1"/>
      <c r="ALT37" s="1"/>
      <c r="ALU37" s="1"/>
      <c r="ALV37" s="1"/>
      <c r="ALW37" s="1"/>
      <c r="ALX37" s="1"/>
      <c r="ALY37" s="1"/>
      <c r="ALZ37" s="1"/>
      <c r="AMA37" s="1"/>
      <c r="AMB37" s="1"/>
      <c r="AMC37" s="1"/>
      <c r="AMD37" s="1"/>
      <c r="AME37" s="1"/>
      <c r="AMF37" s="1"/>
      <c r="AMG37" s="1"/>
      <c r="AMH37" s="1"/>
      <c r="AMI37" s="1"/>
      <c r="AMJ37" s="1"/>
      <c r="AMK37" s="1"/>
      <c r="AML37" s="1"/>
      <c r="AMM37" s="1"/>
      <c r="AMN37" s="1"/>
      <c r="AMO37" s="1"/>
      <c r="AMP37" s="1"/>
      <c r="AMQ37" s="1"/>
      <c r="AMR37" s="1"/>
      <c r="AMS37" s="1"/>
      <c r="AMT37" s="1"/>
      <c r="AMU37" s="1"/>
      <c r="AMV37" s="1"/>
      <c r="AMW37" s="1"/>
      <c r="AMX37" s="1"/>
      <c r="AMY37" s="1"/>
      <c r="AMZ37" s="1"/>
      <c r="ANA37" s="1"/>
      <c r="ANB37" s="1"/>
      <c r="ANC37" s="1"/>
      <c r="AND37" s="1"/>
      <c r="ANE37" s="1"/>
      <c r="ANF37" s="1"/>
      <c r="ANG37" s="1"/>
      <c r="ANH37" s="1"/>
      <c r="ANI37" s="1"/>
      <c r="ANJ37" s="1"/>
      <c r="ANK37" s="1"/>
      <c r="ANL37" s="1"/>
      <c r="ANM37" s="1"/>
      <c r="ANN37" s="1"/>
      <c r="ANO37" s="1"/>
      <c r="ANP37" s="1"/>
      <c r="ANQ37" s="1"/>
      <c r="ANR37" s="1"/>
      <c r="ANS37" s="1"/>
      <c r="ANT37" s="1"/>
      <c r="ANU37" s="1"/>
      <c r="ANV37" s="1"/>
      <c r="ANW37" s="1"/>
      <c r="ANX37" s="1"/>
      <c r="ANY37" s="1"/>
      <c r="ANZ37" s="1"/>
      <c r="AOA37" s="1"/>
      <c r="AOB37" s="1"/>
      <c r="AOC37" s="1"/>
      <c r="AOD37" s="1"/>
      <c r="AOE37" s="1"/>
      <c r="AOF37" s="1"/>
      <c r="AOG37" s="1"/>
      <c r="AOH37" s="1"/>
      <c r="AOI37" s="1"/>
      <c r="AOJ37" s="1"/>
      <c r="AOK37" s="1"/>
      <c r="AOL37" s="1"/>
      <c r="AOM37" s="1"/>
      <c r="AON37" s="1"/>
      <c r="AOO37" s="1"/>
      <c r="AOP37" s="1"/>
      <c r="AOQ37" s="1"/>
      <c r="AOR37" s="1"/>
      <c r="AOS37" s="1"/>
      <c r="AOT37" s="1"/>
      <c r="AOU37" s="1"/>
      <c r="AOV37" s="1"/>
      <c r="AOW37" s="1"/>
      <c r="AOX37" s="1"/>
      <c r="AOY37" s="1"/>
      <c r="AOZ37" s="1"/>
      <c r="APA37" s="1"/>
      <c r="APB37" s="1"/>
      <c r="APC37" s="1"/>
      <c r="APD37" s="1"/>
      <c r="APE37" s="1"/>
      <c r="APF37" s="1"/>
      <c r="APG37" s="1"/>
      <c r="APH37" s="1"/>
      <c r="API37" s="1"/>
      <c r="APJ37" s="1"/>
      <c r="APK37" s="1"/>
      <c r="APL37" s="1"/>
      <c r="APM37" s="1"/>
      <c r="APN37" s="1"/>
      <c r="APO37" s="1"/>
      <c r="APP37" s="1"/>
      <c r="APQ37" s="1"/>
      <c r="APR37" s="1"/>
      <c r="APS37" s="1"/>
      <c r="APT37" s="1"/>
      <c r="APU37" s="1"/>
      <c r="APV37" s="1"/>
      <c r="APW37" s="1"/>
      <c r="APX37" s="1"/>
      <c r="APY37" s="1"/>
      <c r="APZ37" s="1"/>
      <c r="AQA37" s="1"/>
      <c r="AQB37" s="1"/>
      <c r="AQC37" s="1"/>
      <c r="AQD37" s="1"/>
      <c r="AQE37" s="1"/>
      <c r="AQF37" s="1"/>
      <c r="AQG37" s="1"/>
      <c r="AQH37" s="1"/>
      <c r="AQI37" s="1"/>
      <c r="AQJ37" s="1"/>
      <c r="AQK37" s="1"/>
      <c r="AQL37" s="1"/>
      <c r="AQM37" s="1"/>
      <c r="AQN37" s="1"/>
      <c r="AQO37" s="1"/>
      <c r="AQP37" s="1"/>
      <c r="AQQ37" s="1"/>
      <c r="AQR37" s="1"/>
      <c r="AQS37" s="1"/>
      <c r="AQT37" s="1"/>
      <c r="AQU37" s="1"/>
      <c r="AQV37" s="1"/>
      <c r="AQW37" s="1"/>
      <c r="AQX37" s="1"/>
      <c r="AQY37" s="1"/>
      <c r="AQZ37" s="1"/>
      <c r="ARA37" s="1"/>
      <c r="ARB37" s="1"/>
      <c r="ARC37" s="1"/>
      <c r="ARD37" s="1"/>
      <c r="ARE37" s="1"/>
      <c r="ARF37" s="1"/>
      <c r="ARG37" s="1"/>
      <c r="ARH37" s="1"/>
      <c r="ARI37" s="1"/>
      <c r="ARJ37" s="1"/>
      <c r="ARK37" s="1"/>
      <c r="ARL37" s="1"/>
      <c r="ARM37" s="1"/>
      <c r="ARN37" s="1"/>
      <c r="ARO37" s="1"/>
      <c r="ARP37" s="1"/>
      <c r="ARQ37" s="1"/>
      <c r="ARR37" s="1"/>
      <c r="ARS37" s="1"/>
      <c r="ART37" s="1"/>
      <c r="ARU37" s="1"/>
      <c r="ARV37" s="1"/>
      <c r="ARW37" s="1"/>
      <c r="ARX37" s="1"/>
      <c r="ARY37" s="1"/>
      <c r="ARZ37" s="1"/>
      <c r="ASA37" s="1"/>
      <c r="ASB37" s="1"/>
      <c r="ASC37" s="1"/>
      <c r="ASD37" s="1"/>
      <c r="ASE37" s="1"/>
      <c r="ASF37" s="1"/>
      <c r="ASG37" s="1"/>
      <c r="ASH37" s="1"/>
      <c r="ASI37" s="1"/>
      <c r="ASJ37" s="1"/>
      <c r="ASK37" s="1"/>
      <c r="ASL37" s="1"/>
      <c r="ASM37" s="1"/>
      <c r="ASN37" s="1"/>
      <c r="ASO37" s="1"/>
      <c r="ASP37" s="1"/>
      <c r="ASQ37" s="1"/>
      <c r="ASR37" s="1"/>
      <c r="ASS37" s="1"/>
      <c r="AST37" s="1">
        <v>111902458</v>
      </c>
      <c r="ASU37" s="1" t="s">
        <v>2187</v>
      </c>
      <c r="ASV37" s="1"/>
      <c r="ASW37" s="1">
        <v>52</v>
      </c>
    </row>
    <row r="38" spans="1:1193" x14ac:dyDescent="0.35">
      <c r="A38" s="1" t="s">
        <v>2188</v>
      </c>
      <c r="B38" s="1" t="s">
        <v>2189</v>
      </c>
      <c r="C38" s="1" t="s">
        <v>2190</v>
      </c>
      <c r="D38" s="1" t="s">
        <v>1947</v>
      </c>
      <c r="E38" s="1" t="s">
        <v>2131</v>
      </c>
      <c r="F38" s="1" t="s">
        <v>1947</v>
      </c>
      <c r="G38" s="1"/>
      <c r="H38" s="1" t="s">
        <v>1193</v>
      </c>
      <c r="I38" s="1" t="s">
        <v>1900</v>
      </c>
      <c r="J38" s="1" t="s">
        <v>1900</v>
      </c>
      <c r="K38" s="1"/>
      <c r="L38" s="1" t="s">
        <v>1197</v>
      </c>
      <c r="M38" s="1" t="s">
        <v>1196</v>
      </c>
      <c r="N38" s="2">
        <v>1</v>
      </c>
      <c r="O38" s="2">
        <v>0</v>
      </c>
      <c r="P38" s="2">
        <v>0</v>
      </c>
      <c r="Q38" s="2">
        <v>0</v>
      </c>
      <c r="R38" s="2">
        <v>0</v>
      </c>
      <c r="S38" s="1" t="s">
        <v>2191</v>
      </c>
      <c r="T38" s="1"/>
      <c r="U38" s="6" t="s">
        <v>1489</v>
      </c>
      <c r="V38" s="1"/>
      <c r="W38" s="6" t="s">
        <v>1200</v>
      </c>
      <c r="X38" s="1"/>
      <c r="Y38" s="1"/>
      <c r="Z38" s="1"/>
      <c r="AA38" s="1"/>
      <c r="AB38" s="1"/>
      <c r="AC38" s="1"/>
      <c r="AD38" s="1"/>
      <c r="AE38" s="1"/>
      <c r="AF38" s="1"/>
      <c r="AG38" s="1"/>
      <c r="AH38" s="1"/>
      <c r="AI38" s="1" t="s">
        <v>1360</v>
      </c>
      <c r="AJ38" s="4">
        <v>95</v>
      </c>
      <c r="AK38" s="1" t="s">
        <v>1199</v>
      </c>
      <c r="AL38" s="1" t="s">
        <v>1201</v>
      </c>
      <c r="AM38" s="1"/>
      <c r="AN38" s="1" t="s">
        <v>1199</v>
      </c>
      <c r="AO38" s="1"/>
      <c r="AP38" s="1"/>
      <c r="AQ38" s="1"/>
      <c r="AR38" s="1"/>
      <c r="AS38" s="1"/>
      <c r="AT38" s="1"/>
      <c r="AU38" s="1"/>
      <c r="AV38" s="1"/>
      <c r="AW38" s="1"/>
      <c r="AX38" s="1"/>
      <c r="AY38" s="1"/>
      <c r="AZ38" s="1"/>
      <c r="BA38" s="1"/>
      <c r="BB38" s="1"/>
      <c r="BC38" s="1"/>
      <c r="BD38" s="1"/>
      <c r="BE38" s="1"/>
      <c r="BF38" s="1"/>
      <c r="BG38" s="1"/>
      <c r="BH38" s="1"/>
      <c r="BI38" s="1" t="s">
        <v>1467</v>
      </c>
      <c r="BJ38" s="2">
        <v>0</v>
      </c>
      <c r="BK38" s="2">
        <v>0</v>
      </c>
      <c r="BL38" s="2">
        <v>0</v>
      </c>
      <c r="BM38" s="2">
        <v>0</v>
      </c>
      <c r="BN38" s="2">
        <v>1</v>
      </c>
      <c r="BO38" s="2">
        <v>0</v>
      </c>
      <c r="BP38" s="2">
        <v>0</v>
      </c>
      <c r="BQ38" s="2">
        <v>0</v>
      </c>
      <c r="BR38" s="2">
        <v>0</v>
      </c>
      <c r="BS38" s="1"/>
      <c r="BT38" s="1" t="s">
        <v>1199</v>
      </c>
      <c r="BU38" s="1"/>
      <c r="BV38" s="1"/>
      <c r="BW38" s="4"/>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t="s">
        <v>1230</v>
      </c>
      <c r="DL38" s="2">
        <v>0</v>
      </c>
      <c r="DM38" s="2">
        <v>0</v>
      </c>
      <c r="DN38" s="2">
        <v>0</v>
      </c>
      <c r="DO38" s="2">
        <v>0</v>
      </c>
      <c r="DP38" s="2">
        <v>1</v>
      </c>
      <c r="DQ38" s="1"/>
      <c r="DR38" s="1" t="s">
        <v>1230</v>
      </c>
      <c r="DS38" s="2">
        <v>0</v>
      </c>
      <c r="DT38" s="2">
        <v>0</v>
      </c>
      <c r="DU38" s="2">
        <v>0</v>
      </c>
      <c r="DV38" s="2">
        <v>0</v>
      </c>
      <c r="DW38" s="2">
        <v>0</v>
      </c>
      <c r="DX38" s="2">
        <v>0</v>
      </c>
      <c r="DY38" s="2">
        <v>0</v>
      </c>
      <c r="DZ38" s="2">
        <v>0</v>
      </c>
      <c r="EA38" s="2">
        <v>0</v>
      </c>
      <c r="EB38" s="2">
        <v>1</v>
      </c>
      <c r="EC38" s="2">
        <v>0</v>
      </c>
      <c r="ED38" s="2">
        <v>0</v>
      </c>
      <c r="EE38" s="1"/>
      <c r="EF38" s="1" t="s">
        <v>1230</v>
      </c>
      <c r="EG38" s="2">
        <v>0</v>
      </c>
      <c r="EH38" s="2">
        <v>0</v>
      </c>
      <c r="EI38" s="2">
        <v>0</v>
      </c>
      <c r="EJ38" s="2">
        <v>0</v>
      </c>
      <c r="EK38" s="2">
        <v>0</v>
      </c>
      <c r="EL38" s="2">
        <v>0</v>
      </c>
      <c r="EM38" s="2">
        <v>0</v>
      </c>
      <c r="EN38" s="2">
        <v>0</v>
      </c>
      <c r="EO38" s="2">
        <v>0</v>
      </c>
      <c r="EP38" s="2">
        <v>1</v>
      </c>
      <c r="EQ38" s="2">
        <v>0</v>
      </c>
      <c r="ER38" s="2">
        <v>0</v>
      </c>
      <c r="ES38" s="1"/>
      <c r="ET38" s="1" t="s">
        <v>1199</v>
      </c>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t="s">
        <v>2192</v>
      </c>
      <c r="GB38" s="2">
        <v>0</v>
      </c>
      <c r="GC38" s="2">
        <v>0</v>
      </c>
      <c r="GD38" s="2">
        <v>1</v>
      </c>
      <c r="GE38" s="2">
        <v>0</v>
      </c>
      <c r="GF38" s="2">
        <v>0</v>
      </c>
      <c r="GG38" s="2">
        <v>0</v>
      </c>
      <c r="GH38" s="2">
        <v>1</v>
      </c>
      <c r="GI38" s="2">
        <v>0</v>
      </c>
      <c r="GJ38" s="2">
        <v>0</v>
      </c>
      <c r="GK38" s="2">
        <v>1</v>
      </c>
      <c r="GL38" s="2">
        <v>0</v>
      </c>
      <c r="GM38" s="2">
        <v>0</v>
      </c>
      <c r="GN38" s="2">
        <v>0</v>
      </c>
      <c r="GO38" s="1"/>
      <c r="GP38" s="1"/>
      <c r="GQ38" s="1"/>
      <c r="GR38" s="1"/>
      <c r="GS38" s="1"/>
      <c r="GT38" s="1"/>
      <c r="GU38" s="1"/>
      <c r="GV38" s="1"/>
      <c r="GW38" s="1"/>
      <c r="GX38" s="1"/>
      <c r="GY38" s="1"/>
      <c r="GZ38" s="1"/>
      <c r="HA38" s="1"/>
      <c r="HB38" s="1"/>
      <c r="HC38" s="1"/>
      <c r="HD38" s="1"/>
      <c r="HE38" s="1"/>
      <c r="HF38" s="1"/>
      <c r="HG38" s="1"/>
      <c r="HH38" s="1"/>
      <c r="HI38" s="1"/>
      <c r="HJ38" s="1"/>
      <c r="HK38" s="1"/>
      <c r="HL38" s="1"/>
      <c r="HM38" s="1"/>
      <c r="HN38" s="1"/>
      <c r="HO38" s="1"/>
      <c r="HP38" s="1"/>
      <c r="HQ38" s="1"/>
      <c r="HR38" s="1"/>
      <c r="HS38" s="1"/>
      <c r="HT38" s="1"/>
      <c r="HU38" s="1"/>
      <c r="HV38" s="1"/>
      <c r="HW38" s="1"/>
      <c r="HX38" s="1"/>
      <c r="HY38" s="1"/>
      <c r="HZ38" s="1"/>
      <c r="IA38" s="1"/>
      <c r="IB38" s="1"/>
      <c r="IC38" s="1"/>
      <c r="ID38" s="1"/>
      <c r="IE38" s="1"/>
      <c r="IF38" s="1"/>
      <c r="IG38" s="1"/>
      <c r="IH38" s="1"/>
      <c r="II38" s="1"/>
      <c r="IJ38" s="1"/>
      <c r="IK38" s="1"/>
      <c r="IL38" s="1"/>
      <c r="IM38" s="1"/>
      <c r="IN38" s="1"/>
      <c r="IO38" s="1"/>
      <c r="IP38" s="1"/>
      <c r="IQ38" s="1"/>
      <c r="IR38" s="1"/>
      <c r="IS38" s="1"/>
      <c r="IT38" s="1"/>
      <c r="IU38" s="1"/>
      <c r="IV38" s="1"/>
      <c r="IW38" s="1"/>
      <c r="IX38" s="1"/>
      <c r="IY38" s="1"/>
      <c r="IZ38" s="1"/>
      <c r="JA38" s="1"/>
      <c r="JB38" s="1"/>
      <c r="JC38" s="1"/>
      <c r="JD38" s="1"/>
      <c r="JE38" s="1"/>
      <c r="JF38" s="1"/>
      <c r="JG38" s="1"/>
      <c r="JH38" s="1"/>
      <c r="JI38" s="1"/>
      <c r="JJ38" s="1"/>
      <c r="JK38" s="1"/>
      <c r="JL38" s="1"/>
      <c r="JM38" s="1"/>
      <c r="JN38" s="1"/>
      <c r="JO38" s="1"/>
      <c r="JP38" s="1"/>
      <c r="JQ38" s="1"/>
      <c r="JR38" s="1"/>
      <c r="JS38" s="1"/>
      <c r="JT38" s="1"/>
      <c r="JU38" s="1"/>
      <c r="JV38" s="1"/>
      <c r="JW38" s="1"/>
      <c r="JX38" s="1"/>
      <c r="JY38" s="1"/>
      <c r="JZ38" s="1"/>
      <c r="KA38" s="1"/>
      <c r="KB38" s="1"/>
      <c r="KC38" s="1"/>
      <c r="KD38" s="1"/>
      <c r="KE38" s="1"/>
      <c r="KF38" s="1"/>
      <c r="KG38" s="1"/>
      <c r="KH38" s="1"/>
      <c r="KI38" s="1"/>
      <c r="KJ38" s="1"/>
      <c r="KK38" s="1"/>
      <c r="KL38" s="1"/>
      <c r="KM38" s="1"/>
      <c r="KN38" s="1"/>
      <c r="KO38" s="1"/>
      <c r="KP38" s="1"/>
      <c r="KQ38" s="1"/>
      <c r="KR38" s="1"/>
      <c r="KS38" s="1"/>
      <c r="KT38" s="1"/>
      <c r="KU38" s="1"/>
      <c r="KV38" s="1"/>
      <c r="KW38" s="1"/>
      <c r="KX38" s="1"/>
      <c r="KY38" s="1"/>
      <c r="KZ38" s="1"/>
      <c r="LA38" s="1"/>
      <c r="LB38" s="1"/>
      <c r="LC38" s="1"/>
      <c r="LD38" s="1"/>
      <c r="LE38" s="1"/>
      <c r="LF38" s="1"/>
      <c r="LG38" s="1"/>
      <c r="LH38" s="1"/>
      <c r="LI38" s="1"/>
      <c r="LJ38" s="1"/>
      <c r="LK38" s="1"/>
      <c r="LL38" s="1"/>
      <c r="LM38" s="1"/>
      <c r="LN38" s="1"/>
      <c r="LO38" s="1"/>
      <c r="LP38" s="1"/>
      <c r="LQ38" s="1"/>
      <c r="LR38" s="1"/>
      <c r="LS38" s="1"/>
      <c r="LT38" s="1"/>
      <c r="LU38" s="1"/>
      <c r="LV38" s="1"/>
      <c r="LW38" s="1"/>
      <c r="LX38" s="1"/>
      <c r="LY38" s="1"/>
      <c r="LZ38" s="1"/>
      <c r="MA38" s="1"/>
      <c r="MB38" s="1"/>
      <c r="MC38" s="1"/>
      <c r="MD38" s="1"/>
      <c r="ME38" s="1"/>
      <c r="MF38" s="1"/>
      <c r="MG38" s="1"/>
      <c r="MH38" s="1"/>
      <c r="MI38" s="1"/>
      <c r="MJ38" s="1"/>
      <c r="MK38" s="1"/>
      <c r="ML38" s="1"/>
      <c r="MM38" s="1"/>
      <c r="MN38" s="1"/>
      <c r="MO38" s="1"/>
      <c r="MP38" s="1"/>
      <c r="MQ38" s="1"/>
      <c r="MR38" s="1"/>
      <c r="MS38" s="1"/>
      <c r="MT38" s="1"/>
      <c r="MU38" s="1"/>
      <c r="MV38" s="1"/>
      <c r="MW38" s="1"/>
      <c r="MX38" s="1"/>
      <c r="MY38" s="1"/>
      <c r="MZ38" s="1"/>
      <c r="NA38" s="1"/>
      <c r="NB38" s="1"/>
      <c r="NC38" s="1"/>
      <c r="ND38" s="1"/>
      <c r="NE38" s="1"/>
      <c r="NF38" s="1"/>
      <c r="NG38" s="1"/>
      <c r="NH38" s="1"/>
      <c r="NI38" s="1"/>
      <c r="NJ38" s="1"/>
      <c r="NK38" s="1"/>
      <c r="NL38" s="1"/>
      <c r="NM38" s="1"/>
      <c r="NN38" s="1"/>
      <c r="NO38" s="1"/>
      <c r="NP38" s="1"/>
      <c r="NQ38" s="1"/>
      <c r="NR38" s="1"/>
      <c r="NS38" s="1"/>
      <c r="NT38" s="1"/>
      <c r="NU38" s="1"/>
      <c r="NV38" s="1"/>
      <c r="NW38" s="1"/>
      <c r="NX38" s="1"/>
      <c r="NY38" s="1"/>
      <c r="NZ38" s="1"/>
      <c r="OA38" s="1"/>
      <c r="OB38" s="1"/>
      <c r="OC38" s="1"/>
      <c r="OD38" s="1"/>
      <c r="OE38" s="1"/>
      <c r="OF38" s="1"/>
      <c r="OG38" s="1"/>
      <c r="OH38" s="1"/>
      <c r="OI38" s="1"/>
      <c r="OJ38" s="1"/>
      <c r="OK38" s="1"/>
      <c r="OL38" s="1"/>
      <c r="OM38" s="1"/>
      <c r="ON38" s="1"/>
      <c r="OO38" s="1"/>
      <c r="OP38" s="1"/>
      <c r="OQ38" s="1"/>
      <c r="OR38" s="1"/>
      <c r="OS38" s="1"/>
      <c r="OT38" s="1"/>
      <c r="OU38" s="1"/>
      <c r="OV38" s="1"/>
      <c r="OW38" s="1"/>
      <c r="OX38" s="1"/>
      <c r="OY38" s="1"/>
      <c r="OZ38" s="1"/>
      <c r="PA38" s="1"/>
      <c r="PB38" s="1"/>
      <c r="PC38" s="1"/>
      <c r="PD38" s="1"/>
      <c r="PE38" s="1"/>
      <c r="PF38" s="1"/>
      <c r="PG38" s="1"/>
      <c r="PH38" s="1"/>
      <c r="PI38" s="1"/>
      <c r="PJ38" s="1"/>
      <c r="PK38" s="1"/>
      <c r="PL38" s="1"/>
      <c r="PM38" s="1"/>
      <c r="PN38" s="1"/>
      <c r="PO38" s="1"/>
      <c r="PP38" s="1"/>
      <c r="PQ38" s="1"/>
      <c r="PR38" s="1"/>
      <c r="PS38" s="1"/>
      <c r="PT38" s="1"/>
      <c r="PU38" s="1"/>
      <c r="PV38" s="1"/>
      <c r="PW38" s="1"/>
      <c r="PX38" s="1"/>
      <c r="PY38" s="1"/>
      <c r="PZ38" s="1"/>
      <c r="QA38" s="1"/>
      <c r="QB38" s="1"/>
      <c r="QC38" s="1"/>
      <c r="QD38" s="1"/>
      <c r="QE38" s="1"/>
      <c r="QF38" s="1"/>
      <c r="QG38" s="1"/>
      <c r="QH38" s="1"/>
      <c r="QI38" s="1"/>
      <c r="QJ38" s="1"/>
      <c r="QK38" s="1"/>
      <c r="QL38" s="1"/>
      <c r="QM38" s="1"/>
      <c r="QN38" s="1"/>
      <c r="QO38" s="1"/>
      <c r="QP38" s="1"/>
      <c r="QQ38" s="1"/>
      <c r="QR38" s="1"/>
      <c r="QS38" s="1"/>
      <c r="QT38" s="1"/>
      <c r="QU38" s="1"/>
      <c r="QV38" s="1"/>
      <c r="QW38" s="1"/>
      <c r="QX38" s="1"/>
      <c r="QY38" s="1"/>
      <c r="QZ38" s="1"/>
      <c r="RA38" s="1"/>
      <c r="RB38" s="1"/>
      <c r="RC38" s="1"/>
      <c r="RD38" s="1"/>
      <c r="RE38" s="1"/>
      <c r="RF38" s="1"/>
      <c r="RG38" s="1"/>
      <c r="RH38" s="1"/>
      <c r="RI38" s="1"/>
      <c r="RJ38" s="1"/>
      <c r="RK38" s="1"/>
      <c r="RL38" s="1"/>
      <c r="RM38" s="1"/>
      <c r="RN38" s="1"/>
      <c r="RO38" s="1"/>
      <c r="RP38" s="1"/>
      <c r="RQ38" s="1"/>
      <c r="RR38" s="1"/>
      <c r="RS38" s="1"/>
      <c r="RT38" s="1"/>
      <c r="RU38" s="1"/>
      <c r="RV38" s="1"/>
      <c r="RW38" s="1"/>
      <c r="RX38" s="1"/>
      <c r="RY38" s="1"/>
      <c r="RZ38" s="1"/>
      <c r="SA38" s="1"/>
      <c r="SB38" s="1"/>
      <c r="SC38" s="1"/>
      <c r="SD38" s="1"/>
      <c r="SE38" s="1"/>
      <c r="SF38" s="1"/>
      <c r="SG38" s="1"/>
      <c r="SH38" s="1"/>
      <c r="SI38" s="1"/>
      <c r="SJ38" s="1"/>
      <c r="SK38" s="1"/>
      <c r="SL38" s="1"/>
      <c r="SM38" s="1"/>
      <c r="SN38" s="1"/>
      <c r="SO38" s="1"/>
      <c r="SP38" s="1"/>
      <c r="SQ38" s="1"/>
      <c r="SR38" s="1"/>
      <c r="SS38" s="1"/>
      <c r="ST38" s="1"/>
      <c r="SU38" s="1"/>
      <c r="SV38" s="1"/>
      <c r="SW38" s="1"/>
      <c r="SX38" s="1"/>
      <c r="SY38" s="1"/>
      <c r="SZ38" s="1"/>
      <c r="TA38" s="1"/>
      <c r="TB38" s="1"/>
      <c r="TC38" s="1"/>
      <c r="TD38" s="1"/>
      <c r="TE38" s="1"/>
      <c r="TF38" s="1"/>
      <c r="TG38" s="1"/>
      <c r="TH38" s="1"/>
      <c r="TI38" s="1"/>
      <c r="TJ38" s="1"/>
      <c r="TK38" s="1"/>
      <c r="TL38" s="1"/>
      <c r="TM38" s="1"/>
      <c r="TN38" s="1"/>
      <c r="TO38" s="1"/>
      <c r="TP38" s="1"/>
      <c r="TQ38" s="1"/>
      <c r="TR38" s="1"/>
      <c r="TS38" s="1"/>
      <c r="TT38" s="1"/>
      <c r="TU38" s="1"/>
      <c r="TV38" s="1"/>
      <c r="TW38" s="1"/>
      <c r="TX38" s="1"/>
      <c r="TY38" s="1"/>
      <c r="TZ38" s="1"/>
      <c r="UA38" s="1"/>
      <c r="UB38" s="1"/>
      <c r="UC38" s="1"/>
      <c r="UD38" s="1"/>
      <c r="UE38" s="1"/>
      <c r="UF38" s="1"/>
      <c r="UG38" s="1"/>
      <c r="UH38" s="1"/>
      <c r="UI38" s="1"/>
      <c r="UJ38" s="1"/>
      <c r="UK38" s="1"/>
      <c r="UL38" s="1"/>
      <c r="UM38" s="1"/>
      <c r="UN38" s="1"/>
      <c r="UO38" s="1"/>
      <c r="UP38" s="1"/>
      <c r="UQ38" s="1"/>
      <c r="UR38" s="1"/>
      <c r="US38" s="1"/>
      <c r="UT38" s="1"/>
      <c r="UU38" s="1"/>
      <c r="UV38" s="1"/>
      <c r="UW38" s="1"/>
      <c r="UX38" s="1"/>
      <c r="UY38" s="1"/>
      <c r="UZ38" s="1"/>
      <c r="VA38" s="1"/>
      <c r="VB38" s="1"/>
      <c r="VC38" s="1"/>
      <c r="VD38" s="1"/>
      <c r="VE38" s="1"/>
      <c r="VF38" s="1"/>
      <c r="VG38" s="1"/>
      <c r="VH38" s="1"/>
      <c r="VI38" s="1"/>
      <c r="VJ38" s="1"/>
      <c r="VK38" s="1"/>
      <c r="VL38" s="1"/>
      <c r="VM38" s="1"/>
      <c r="VN38" s="1"/>
      <c r="VO38" s="1"/>
      <c r="VP38" s="1"/>
      <c r="VQ38" s="1"/>
      <c r="VR38" s="1"/>
      <c r="VS38" s="1"/>
      <c r="VT38" s="1"/>
      <c r="VU38" s="1"/>
      <c r="VV38" s="1"/>
      <c r="VW38" s="1"/>
      <c r="VX38" s="1"/>
      <c r="VY38" s="1"/>
      <c r="VZ38" s="1"/>
      <c r="WA38" s="1"/>
      <c r="WB38" s="1"/>
      <c r="WC38" s="1"/>
      <c r="WD38" s="1"/>
      <c r="WE38" s="1"/>
      <c r="WF38" s="1"/>
      <c r="WG38" s="1"/>
      <c r="WH38" s="1"/>
      <c r="WI38" s="1"/>
      <c r="WJ38" s="1"/>
      <c r="WK38" s="1"/>
      <c r="WL38" s="1"/>
      <c r="WM38" s="1"/>
      <c r="WN38" s="1"/>
      <c r="WO38" s="1"/>
      <c r="WP38" s="1"/>
      <c r="WQ38" s="1"/>
      <c r="WR38" s="1"/>
      <c r="WS38" s="1"/>
      <c r="WT38" s="1"/>
      <c r="WU38" s="1"/>
      <c r="WV38" s="1"/>
      <c r="WW38" s="1"/>
      <c r="WX38" s="1"/>
      <c r="WY38" s="1"/>
      <c r="WZ38" s="1"/>
      <c r="XA38" s="1"/>
      <c r="XB38" s="1"/>
      <c r="XC38" s="1"/>
      <c r="XD38" s="1"/>
      <c r="XE38" s="1"/>
      <c r="XF38" s="1"/>
      <c r="XG38" s="1"/>
      <c r="XH38" s="1"/>
      <c r="XI38" s="1"/>
      <c r="XJ38" s="1"/>
      <c r="XK38" s="1"/>
      <c r="XL38" s="1"/>
      <c r="XM38" s="1"/>
      <c r="XN38" s="1"/>
      <c r="XO38" s="1"/>
      <c r="XP38" s="1"/>
      <c r="XQ38" s="1"/>
      <c r="XR38" s="1"/>
      <c r="XS38" s="1"/>
      <c r="XT38" s="1"/>
      <c r="XU38" s="1"/>
      <c r="XV38" s="1"/>
      <c r="XW38" s="1"/>
      <c r="XX38" s="1"/>
      <c r="XY38" s="1"/>
      <c r="XZ38" s="1"/>
      <c r="YA38" s="1"/>
      <c r="YB38" s="1"/>
      <c r="YC38" s="1"/>
      <c r="YD38" s="1"/>
      <c r="YE38" s="1"/>
      <c r="YF38" s="1"/>
      <c r="YG38" s="1"/>
      <c r="YH38" s="1"/>
      <c r="YI38" s="1"/>
      <c r="YJ38" s="1"/>
      <c r="YK38" s="1"/>
      <c r="YL38" s="1"/>
      <c r="YM38" s="1"/>
      <c r="YN38" s="1"/>
      <c r="YO38" s="1"/>
      <c r="YP38" s="1"/>
      <c r="YQ38" s="1"/>
      <c r="YR38" s="1"/>
      <c r="YS38" s="1"/>
      <c r="YT38" s="1"/>
      <c r="YU38" s="1"/>
      <c r="YV38" s="1"/>
      <c r="YW38" s="1"/>
      <c r="YX38" s="1"/>
      <c r="YY38" s="1"/>
      <c r="YZ38" s="1"/>
      <c r="ZA38" s="1"/>
      <c r="ZB38" s="1"/>
      <c r="ZC38" s="1"/>
      <c r="ZD38" s="1"/>
      <c r="ZE38" s="1"/>
      <c r="ZF38" s="1"/>
      <c r="ZG38" s="1"/>
      <c r="ZH38" s="1"/>
      <c r="ZI38" s="1"/>
      <c r="ZJ38" s="1"/>
      <c r="ZK38" s="1"/>
      <c r="ZL38" s="1"/>
      <c r="ZM38" s="1"/>
      <c r="ZN38" s="1"/>
      <c r="ZO38" s="1"/>
      <c r="ZP38" s="1"/>
      <c r="ZQ38" s="1"/>
      <c r="ZR38" s="1"/>
      <c r="ZS38" s="1"/>
      <c r="ZT38" s="1"/>
      <c r="ZU38" s="1"/>
      <c r="ZV38" s="1"/>
      <c r="ZW38" s="1"/>
      <c r="ZX38" s="3"/>
      <c r="ZY38" s="1"/>
      <c r="ZZ38" s="1"/>
      <c r="AAA38" s="1"/>
      <c r="AAB38" s="1"/>
      <c r="AAC38" s="1"/>
      <c r="AAD38" s="1"/>
      <c r="AAE38" s="1"/>
      <c r="AAF38" s="1"/>
      <c r="AAG38" s="1"/>
      <c r="AAH38" s="1"/>
      <c r="AAI38" s="1"/>
      <c r="AAJ38" s="1"/>
      <c r="AAK38" s="1"/>
      <c r="AAL38" s="1"/>
      <c r="AAM38" s="1"/>
      <c r="AAN38" s="1"/>
      <c r="AAO38" s="1"/>
      <c r="AAP38" s="1"/>
      <c r="AAQ38" s="1"/>
      <c r="AAR38" s="1"/>
      <c r="AAS38" s="1"/>
      <c r="AAT38" s="1"/>
      <c r="AAU38" s="1"/>
      <c r="AAV38" s="1"/>
      <c r="AAW38" s="1"/>
      <c r="AAX38" s="1"/>
      <c r="AAY38" s="1"/>
      <c r="AAZ38" s="1"/>
      <c r="ABA38" s="1"/>
      <c r="ABB38" s="1"/>
      <c r="ABC38" s="1"/>
      <c r="ABD38" s="1"/>
      <c r="ABE38" s="1"/>
      <c r="ABF38" s="1"/>
      <c r="ABG38" s="1"/>
      <c r="ABH38" s="1"/>
      <c r="ABI38" s="1"/>
      <c r="ABJ38" s="1"/>
      <c r="ABK38" s="1"/>
      <c r="ABL38" s="1"/>
      <c r="ABM38" s="1"/>
      <c r="ABN38" s="1"/>
      <c r="ABO38" s="1"/>
      <c r="ABP38" s="1"/>
      <c r="ABQ38" s="1"/>
      <c r="ABR38" s="1"/>
      <c r="ABS38" s="1"/>
      <c r="ABT38" s="1"/>
      <c r="ABU38" s="1"/>
      <c r="ABV38" s="1"/>
      <c r="ABW38" s="1"/>
      <c r="ABX38" s="1"/>
      <c r="ABY38" s="1"/>
      <c r="ABZ38" s="1"/>
      <c r="ACA38" s="1"/>
      <c r="ACB38" s="1"/>
      <c r="ACC38" s="1"/>
      <c r="ACD38" s="1"/>
      <c r="ACE38" s="1"/>
      <c r="ACF38" s="1"/>
      <c r="ACG38" s="1"/>
      <c r="ACH38" s="1"/>
      <c r="ACI38" s="1"/>
      <c r="ACJ38" s="1"/>
      <c r="ACK38" s="1"/>
      <c r="ACL38" s="1"/>
      <c r="ACM38" s="1"/>
      <c r="ACN38" s="1"/>
      <c r="ACO38" s="1"/>
      <c r="ACP38" s="1"/>
      <c r="ACQ38" s="1"/>
      <c r="ACR38" s="1"/>
      <c r="ACS38" s="1"/>
      <c r="ACT38" s="1"/>
      <c r="ACU38" s="1"/>
      <c r="ACV38" s="1"/>
      <c r="ACW38" s="1"/>
      <c r="ACX38" s="1"/>
      <c r="ACY38" s="1"/>
      <c r="ACZ38" s="1"/>
      <c r="ADA38" s="1"/>
      <c r="ADB38" s="1"/>
      <c r="ADC38" s="1"/>
      <c r="ADD38" s="1"/>
      <c r="ADE38" s="1"/>
      <c r="ADF38" s="1"/>
      <c r="ADG38" s="1"/>
      <c r="ADH38" s="1"/>
      <c r="ADI38" s="1"/>
      <c r="ADJ38" s="1"/>
      <c r="ADK38" s="1"/>
      <c r="ADL38" s="1"/>
      <c r="ADM38" s="1"/>
      <c r="ADN38" s="1"/>
      <c r="ADO38" s="1"/>
      <c r="ADP38" s="1"/>
      <c r="ADQ38" s="1"/>
      <c r="ADR38" s="1"/>
      <c r="ADS38" s="1"/>
      <c r="ADT38" s="1"/>
      <c r="ADU38" s="1"/>
      <c r="ADV38" s="1"/>
      <c r="ADW38" s="1"/>
      <c r="ADX38" s="1"/>
      <c r="ADY38" s="1"/>
      <c r="ADZ38" s="1"/>
      <c r="AEA38" s="1"/>
      <c r="AEB38" s="1"/>
      <c r="AEC38" s="1"/>
      <c r="AED38" s="1"/>
      <c r="AEE38" s="1"/>
      <c r="AEF38" s="1"/>
      <c r="AEG38" s="1"/>
      <c r="AEH38" s="1"/>
      <c r="AEI38" s="1"/>
      <c r="AEJ38" s="1"/>
      <c r="AEK38" s="1"/>
      <c r="AEL38" s="1"/>
      <c r="AEM38" s="1"/>
      <c r="AEN38" s="1"/>
      <c r="AEO38" s="1"/>
      <c r="AEP38" s="1"/>
      <c r="AEQ38" s="1"/>
      <c r="AER38" s="1"/>
      <c r="AES38" s="1"/>
      <c r="AET38" s="1"/>
      <c r="AEU38" s="1"/>
      <c r="AEV38" s="1"/>
      <c r="AEW38" s="1"/>
      <c r="AEX38" s="1"/>
      <c r="AEY38" s="1"/>
      <c r="AEZ38" s="1"/>
      <c r="AFA38" s="1"/>
      <c r="AFB38" s="1"/>
      <c r="AFC38" s="1"/>
      <c r="AFD38" s="1"/>
      <c r="AFE38" s="1"/>
      <c r="AFF38" s="1"/>
      <c r="AFG38" s="1"/>
      <c r="AFH38" s="1"/>
      <c r="AFI38" s="1"/>
      <c r="AFJ38" s="1"/>
      <c r="AFK38" s="1"/>
      <c r="AFL38" s="1"/>
      <c r="AFM38" s="1"/>
      <c r="AFN38" s="1"/>
      <c r="AFO38" s="1"/>
      <c r="AFP38" s="1"/>
      <c r="AFQ38" s="1"/>
      <c r="AFR38" s="1"/>
      <c r="AFS38" s="1"/>
      <c r="AFT38" s="1"/>
      <c r="AFU38" s="1"/>
      <c r="AFV38" s="1"/>
      <c r="AFW38" s="1"/>
      <c r="AFX38" s="1"/>
      <c r="AFY38" s="1"/>
      <c r="AFZ38" s="1"/>
      <c r="AGA38" s="1"/>
      <c r="AGB38" s="1"/>
      <c r="AGC38" s="1"/>
      <c r="AGD38" s="1"/>
      <c r="AGE38" s="1"/>
      <c r="AGF38" s="1"/>
      <c r="AGG38" s="1"/>
      <c r="AGH38" s="1"/>
      <c r="AGI38" s="1"/>
      <c r="AGJ38" s="1"/>
      <c r="AGK38" s="1"/>
      <c r="AGL38" s="1"/>
      <c r="AGM38" s="1"/>
      <c r="AGN38" s="1"/>
      <c r="AGO38" s="1"/>
      <c r="AGP38" s="1"/>
      <c r="AGQ38" s="1"/>
      <c r="AGR38" s="1"/>
      <c r="AGS38" s="1"/>
      <c r="AGT38" s="1"/>
      <c r="AGU38" s="1"/>
      <c r="AGV38" s="1"/>
      <c r="AGW38" s="1"/>
      <c r="AGX38" s="1"/>
      <c r="AGY38" s="1"/>
      <c r="AGZ38" s="1"/>
      <c r="AHA38" s="1"/>
      <c r="AHB38" s="1"/>
      <c r="AHC38" s="1"/>
      <c r="AHD38" s="1"/>
      <c r="AHE38" s="1"/>
      <c r="AHF38" s="1"/>
      <c r="AHG38" s="1"/>
      <c r="AHH38" s="1"/>
      <c r="AHI38" s="1"/>
      <c r="AHJ38" s="1"/>
      <c r="AHK38" s="1"/>
      <c r="AHL38" s="1"/>
      <c r="AHM38" s="1"/>
      <c r="AHN38" s="1"/>
      <c r="AHO38" s="1"/>
      <c r="AHP38" s="1"/>
      <c r="AHQ38" s="1"/>
      <c r="AHR38" s="1"/>
      <c r="AHS38" s="1"/>
      <c r="AHT38" s="1"/>
      <c r="AHU38" s="1"/>
      <c r="AHV38" s="1"/>
      <c r="AHW38" s="1"/>
      <c r="AHX38" s="1"/>
      <c r="AHY38" s="1"/>
      <c r="AHZ38" s="1"/>
      <c r="AIA38" s="1"/>
      <c r="AIB38" s="1"/>
      <c r="AIC38" s="1"/>
      <c r="AID38" s="1"/>
      <c r="AIE38" s="1"/>
      <c r="AIF38" s="1"/>
      <c r="AIG38" s="1"/>
      <c r="AIH38" s="1"/>
      <c r="AII38" s="1"/>
      <c r="AIJ38" s="1"/>
      <c r="AIK38" s="1"/>
      <c r="AIL38" s="1"/>
      <c r="AIM38" s="1"/>
      <c r="AIN38" s="1"/>
      <c r="AIO38" s="1"/>
      <c r="AIP38" s="1"/>
      <c r="AIQ38" s="1"/>
      <c r="AIR38" s="1"/>
      <c r="AIS38" s="1"/>
      <c r="AIT38" s="1"/>
      <c r="AIU38" s="1"/>
      <c r="AIV38" s="1"/>
      <c r="AIW38" s="1"/>
      <c r="AIX38" s="1"/>
      <c r="AIY38" s="1"/>
      <c r="AIZ38" s="1"/>
      <c r="AJA38" s="1"/>
      <c r="AJB38" s="1"/>
      <c r="AJC38" s="1"/>
      <c r="AJD38" s="1"/>
      <c r="AJE38" s="1"/>
      <c r="AJF38" s="1"/>
      <c r="AJG38" s="1"/>
      <c r="AJH38" s="1"/>
      <c r="AJI38" s="1"/>
      <c r="AJJ38" s="1"/>
      <c r="AJK38" s="1"/>
      <c r="AJL38" s="1"/>
      <c r="AJM38" s="1"/>
      <c r="AJN38" s="1"/>
      <c r="AJO38" s="1"/>
      <c r="AJP38" s="1"/>
      <c r="AJQ38" s="1"/>
      <c r="AJR38" s="1"/>
      <c r="AJS38" s="1"/>
      <c r="AJT38" s="1"/>
      <c r="AJU38" s="1"/>
      <c r="AJV38" s="1"/>
      <c r="AJW38" s="1"/>
      <c r="AJX38" s="1"/>
      <c r="AJY38" s="1"/>
      <c r="AJZ38" s="1"/>
      <c r="AKA38" s="1"/>
      <c r="AKB38" s="1"/>
      <c r="AKC38" s="1"/>
      <c r="AKD38" s="1"/>
      <c r="AKE38" s="1"/>
      <c r="AKF38" s="1"/>
      <c r="AKG38" s="1"/>
      <c r="AKH38" s="1"/>
      <c r="AKI38" s="1"/>
      <c r="AKJ38" s="1"/>
      <c r="AKK38" s="1"/>
      <c r="AKL38" s="1"/>
      <c r="AKM38" s="1"/>
      <c r="AKN38" s="1"/>
      <c r="AKO38" s="1"/>
      <c r="AKP38" s="1"/>
      <c r="AKQ38" s="1"/>
      <c r="AKR38" s="1"/>
      <c r="AKS38" s="1"/>
      <c r="AKT38" s="1"/>
      <c r="AKU38" s="1"/>
      <c r="AKV38" s="1"/>
      <c r="AKW38" s="1"/>
      <c r="AKX38" s="1"/>
      <c r="AKY38" s="1"/>
      <c r="AKZ38" s="1"/>
      <c r="ALA38" s="1"/>
      <c r="ALB38" s="1"/>
      <c r="ALC38" s="1"/>
      <c r="ALD38" s="1"/>
      <c r="ALE38" s="1"/>
      <c r="ALF38" s="1"/>
      <c r="ALG38" s="1"/>
      <c r="ALH38" s="1"/>
      <c r="ALI38" s="1"/>
      <c r="ALJ38" s="1"/>
      <c r="ALK38" s="1"/>
      <c r="ALL38" s="1"/>
      <c r="ALM38" s="1"/>
      <c r="ALN38" s="1"/>
      <c r="ALO38" s="1"/>
      <c r="ALP38" s="1"/>
      <c r="ALQ38" s="1"/>
      <c r="ALR38" s="1"/>
      <c r="ALS38" s="1"/>
      <c r="ALT38" s="1"/>
      <c r="ALU38" s="1"/>
      <c r="ALV38" s="1"/>
      <c r="ALW38" s="1"/>
      <c r="ALX38" s="1"/>
      <c r="ALY38" s="1"/>
      <c r="ALZ38" s="1"/>
      <c r="AMA38" s="1"/>
      <c r="AMB38" s="1"/>
      <c r="AMC38" s="1"/>
      <c r="AMD38" s="1"/>
      <c r="AME38" s="1"/>
      <c r="AMF38" s="1"/>
      <c r="AMG38" s="1"/>
      <c r="AMH38" s="1"/>
      <c r="AMI38" s="1"/>
      <c r="AMJ38" s="1"/>
      <c r="AMK38" s="1"/>
      <c r="AML38" s="1"/>
      <c r="AMM38" s="1"/>
      <c r="AMN38" s="1"/>
      <c r="AMO38" s="1"/>
      <c r="AMP38" s="1"/>
      <c r="AMQ38" s="1"/>
      <c r="AMR38" s="1"/>
      <c r="AMS38" s="1"/>
      <c r="AMT38" s="1"/>
      <c r="AMU38" s="1"/>
      <c r="AMV38" s="1"/>
      <c r="AMW38" s="1"/>
      <c r="AMX38" s="1"/>
      <c r="AMY38" s="1"/>
      <c r="AMZ38" s="1"/>
      <c r="ANA38" s="1"/>
      <c r="ANB38" s="1"/>
      <c r="ANC38" s="1"/>
      <c r="AND38" s="1"/>
      <c r="ANE38" s="1"/>
      <c r="ANF38" s="1"/>
      <c r="ANG38" s="1"/>
      <c r="ANH38" s="1"/>
      <c r="ANI38" s="1"/>
      <c r="ANJ38" s="1"/>
      <c r="ANK38" s="1"/>
      <c r="ANL38" s="1"/>
      <c r="ANM38" s="1"/>
      <c r="ANN38" s="1"/>
      <c r="ANO38" s="1"/>
      <c r="ANP38" s="1"/>
      <c r="ANQ38" s="1"/>
      <c r="ANR38" s="1"/>
      <c r="ANS38" s="1"/>
      <c r="ANT38" s="1"/>
      <c r="ANU38" s="1"/>
      <c r="ANV38" s="1"/>
      <c r="ANW38" s="1"/>
      <c r="ANX38" s="1"/>
      <c r="ANY38" s="1"/>
      <c r="ANZ38" s="1"/>
      <c r="AOA38" s="1"/>
      <c r="AOB38" s="1"/>
      <c r="AOC38" s="1"/>
      <c r="AOD38" s="1"/>
      <c r="AOE38" s="1"/>
      <c r="AOF38" s="1"/>
      <c r="AOG38" s="1"/>
      <c r="AOH38" s="1"/>
      <c r="AOI38" s="1"/>
      <c r="AOJ38" s="1"/>
      <c r="AOK38" s="1"/>
      <c r="AOL38" s="1"/>
      <c r="AOM38" s="1"/>
      <c r="AON38" s="1"/>
      <c r="AOO38" s="1"/>
      <c r="AOP38" s="1"/>
      <c r="AOQ38" s="1"/>
      <c r="AOR38" s="1"/>
      <c r="AOS38" s="1"/>
      <c r="AOT38" s="1"/>
      <c r="AOU38" s="1"/>
      <c r="AOV38" s="1"/>
      <c r="AOW38" s="1"/>
      <c r="AOX38" s="1"/>
      <c r="AOY38" s="1"/>
      <c r="AOZ38" s="1"/>
      <c r="APA38" s="1"/>
      <c r="APB38" s="1"/>
      <c r="APC38" s="1"/>
      <c r="APD38" s="1"/>
      <c r="APE38" s="1"/>
      <c r="APF38" s="1"/>
      <c r="APG38" s="1"/>
      <c r="APH38" s="1"/>
      <c r="API38" s="1"/>
      <c r="APJ38" s="1"/>
      <c r="APK38" s="1"/>
      <c r="APL38" s="1"/>
      <c r="APM38" s="1"/>
      <c r="APN38" s="1"/>
      <c r="APO38" s="1"/>
      <c r="APP38" s="1"/>
      <c r="APQ38" s="1"/>
      <c r="APR38" s="1"/>
      <c r="APS38" s="1"/>
      <c r="APT38" s="1"/>
      <c r="APU38" s="1"/>
      <c r="APV38" s="1"/>
      <c r="APW38" s="1"/>
      <c r="APX38" s="1"/>
      <c r="APY38" s="1"/>
      <c r="APZ38" s="1"/>
      <c r="AQA38" s="1"/>
      <c r="AQB38" s="1"/>
      <c r="AQC38" s="1"/>
      <c r="AQD38" s="1"/>
      <c r="AQE38" s="1"/>
      <c r="AQF38" s="1"/>
      <c r="AQG38" s="1"/>
      <c r="AQH38" s="1"/>
      <c r="AQI38" s="1"/>
      <c r="AQJ38" s="1"/>
      <c r="AQK38" s="1"/>
      <c r="AQL38" s="1"/>
      <c r="AQM38" s="1"/>
      <c r="AQN38" s="1"/>
      <c r="AQO38" s="1"/>
      <c r="AQP38" s="1"/>
      <c r="AQQ38" s="1"/>
      <c r="AQR38" s="1"/>
      <c r="AQS38" s="1"/>
      <c r="AQT38" s="1"/>
      <c r="AQU38" s="1"/>
      <c r="AQV38" s="1"/>
      <c r="AQW38" s="1"/>
      <c r="AQX38" s="1"/>
      <c r="AQY38" s="1"/>
      <c r="AQZ38" s="1"/>
      <c r="ARA38" s="1"/>
      <c r="ARB38" s="1"/>
      <c r="ARC38" s="1"/>
      <c r="ARD38" s="1"/>
      <c r="ARE38" s="1"/>
      <c r="ARF38" s="1"/>
      <c r="ARG38" s="1"/>
      <c r="ARH38" s="1"/>
      <c r="ARI38" s="1"/>
      <c r="ARJ38" s="1"/>
      <c r="ARK38" s="1"/>
      <c r="ARL38" s="1"/>
      <c r="ARM38" s="1"/>
      <c r="ARN38" s="1"/>
      <c r="ARO38" s="1"/>
      <c r="ARP38" s="1"/>
      <c r="ARQ38" s="1"/>
      <c r="ARR38" s="1"/>
      <c r="ARS38" s="1"/>
      <c r="ART38" s="1"/>
      <c r="ARU38" s="1"/>
      <c r="ARV38" s="1"/>
      <c r="ARW38" s="1"/>
      <c r="ARX38" s="1"/>
      <c r="ARY38" s="1"/>
      <c r="ARZ38" s="1"/>
      <c r="ASA38" s="1"/>
      <c r="ASB38" s="1"/>
      <c r="ASC38" s="1"/>
      <c r="ASD38" s="1"/>
      <c r="ASE38" s="1"/>
      <c r="ASF38" s="1"/>
      <c r="ASG38" s="1"/>
      <c r="ASH38" s="1"/>
      <c r="ASI38" s="1"/>
      <c r="ASJ38" s="1"/>
      <c r="ASK38" s="1"/>
      <c r="ASL38" s="1"/>
      <c r="ASM38" s="1"/>
      <c r="ASN38" s="1"/>
      <c r="ASO38" s="1"/>
      <c r="ASP38" s="1"/>
      <c r="ASQ38" s="1"/>
      <c r="ASR38" s="1"/>
      <c r="ASS38" s="1"/>
      <c r="AST38" s="1">
        <v>111902505</v>
      </c>
      <c r="ASU38" s="1" t="s">
        <v>2193</v>
      </c>
      <c r="ASV38" s="1"/>
      <c r="ASW38" s="1">
        <v>53</v>
      </c>
    </row>
    <row r="39" spans="1:1193" x14ac:dyDescent="0.35">
      <c r="A39" s="1" t="s">
        <v>2194</v>
      </c>
      <c r="B39" s="1" t="s">
        <v>2195</v>
      </c>
      <c r="C39" s="1" t="s">
        <v>2196</v>
      </c>
      <c r="D39" s="1" t="s">
        <v>1947</v>
      </c>
      <c r="E39" s="1" t="s">
        <v>2131</v>
      </c>
      <c r="F39" s="1" t="s">
        <v>1947</v>
      </c>
      <c r="G39" s="1"/>
      <c r="H39" s="1" t="s">
        <v>1193</v>
      </c>
      <c r="I39" s="1" t="s">
        <v>1900</v>
      </c>
      <c r="J39" s="1" t="s">
        <v>1900</v>
      </c>
      <c r="K39" s="1"/>
      <c r="L39" s="1" t="s">
        <v>1197</v>
      </c>
      <c r="M39" s="1" t="s">
        <v>1196</v>
      </c>
      <c r="N39" s="2">
        <v>1</v>
      </c>
      <c r="O39" s="2">
        <v>0</v>
      </c>
      <c r="P39" s="2">
        <v>0</v>
      </c>
      <c r="Q39" s="2">
        <v>0</v>
      </c>
      <c r="R39" s="2">
        <v>0</v>
      </c>
      <c r="S39" s="1" t="s">
        <v>2090</v>
      </c>
      <c r="T39" s="1"/>
      <c r="U39" s="6" t="s">
        <v>1438</v>
      </c>
      <c r="V39" s="1"/>
      <c r="W39" s="6" t="s">
        <v>1198</v>
      </c>
      <c r="X39" s="1" t="s">
        <v>1568</v>
      </c>
      <c r="Y39" s="2">
        <v>0</v>
      </c>
      <c r="Z39" s="2">
        <v>0</v>
      </c>
      <c r="AA39" s="2">
        <v>0</v>
      </c>
      <c r="AB39" s="2">
        <v>0</v>
      </c>
      <c r="AC39" s="2">
        <v>0</v>
      </c>
      <c r="AD39" s="2">
        <v>0</v>
      </c>
      <c r="AE39" s="2">
        <v>1</v>
      </c>
      <c r="AF39" s="2">
        <v>0</v>
      </c>
      <c r="AG39" s="2">
        <v>0</v>
      </c>
      <c r="AH39" s="1"/>
      <c r="AI39" s="1" t="s">
        <v>1360</v>
      </c>
      <c r="AJ39" s="4">
        <v>50</v>
      </c>
      <c r="AK39" s="1" t="s">
        <v>1200</v>
      </c>
      <c r="AL39" s="1" t="s">
        <v>1458</v>
      </c>
      <c r="AM39" s="1"/>
      <c r="AN39" s="1" t="s">
        <v>1199</v>
      </c>
      <c r="AO39" s="1"/>
      <c r="AP39" s="1"/>
      <c r="AQ39" s="1"/>
      <c r="AR39" s="1"/>
      <c r="AS39" s="1"/>
      <c r="AT39" s="1"/>
      <c r="AU39" s="1"/>
      <c r="AV39" s="1"/>
      <c r="AW39" s="1"/>
      <c r="AX39" s="1"/>
      <c r="AY39" s="1"/>
      <c r="AZ39" s="1"/>
      <c r="BA39" s="1"/>
      <c r="BB39" s="1"/>
      <c r="BC39" s="1"/>
      <c r="BD39" s="1"/>
      <c r="BE39" s="1"/>
      <c r="BF39" s="1"/>
      <c r="BG39" s="1"/>
      <c r="BH39" s="1"/>
      <c r="BI39" s="1" t="s">
        <v>1467</v>
      </c>
      <c r="BJ39" s="2">
        <v>0</v>
      </c>
      <c r="BK39" s="2">
        <v>0</v>
      </c>
      <c r="BL39" s="2">
        <v>0</v>
      </c>
      <c r="BM39" s="2">
        <v>0</v>
      </c>
      <c r="BN39" s="2">
        <v>1</v>
      </c>
      <c r="BO39" s="2">
        <v>0</v>
      </c>
      <c r="BP39" s="2">
        <v>0</v>
      </c>
      <c r="BQ39" s="2">
        <v>0</v>
      </c>
      <c r="BR39" s="2">
        <v>0</v>
      </c>
      <c r="BS39" s="1"/>
      <c r="BT39" s="1" t="s">
        <v>1199</v>
      </c>
      <c r="BU39" s="1"/>
      <c r="BV39" s="1"/>
      <c r="BW39" s="4"/>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t="s">
        <v>1230</v>
      </c>
      <c r="DL39" s="2">
        <v>0</v>
      </c>
      <c r="DM39" s="2">
        <v>0</v>
      </c>
      <c r="DN39" s="2">
        <v>0</v>
      </c>
      <c r="DO39" s="2">
        <v>0</v>
      </c>
      <c r="DP39" s="2">
        <v>1</v>
      </c>
      <c r="DQ39" s="1"/>
      <c r="DR39" s="1" t="s">
        <v>2197</v>
      </c>
      <c r="DS39" s="2">
        <v>0</v>
      </c>
      <c r="DT39" s="2">
        <v>0</v>
      </c>
      <c r="DU39" s="2">
        <v>0</v>
      </c>
      <c r="DV39" s="2">
        <v>0</v>
      </c>
      <c r="DW39" s="2">
        <v>0</v>
      </c>
      <c r="DX39" s="2">
        <v>0</v>
      </c>
      <c r="DY39" s="2">
        <v>0</v>
      </c>
      <c r="DZ39" s="2">
        <v>0</v>
      </c>
      <c r="EA39" s="2">
        <v>1</v>
      </c>
      <c r="EB39" s="2">
        <v>0</v>
      </c>
      <c r="EC39" s="2">
        <v>0</v>
      </c>
      <c r="ED39" s="2">
        <v>0</v>
      </c>
      <c r="EE39" s="1"/>
      <c r="EF39" s="1" t="s">
        <v>1230</v>
      </c>
      <c r="EG39" s="2">
        <v>0</v>
      </c>
      <c r="EH39" s="2">
        <v>0</v>
      </c>
      <c r="EI39" s="2">
        <v>0</v>
      </c>
      <c r="EJ39" s="2">
        <v>0</v>
      </c>
      <c r="EK39" s="2">
        <v>0</v>
      </c>
      <c r="EL39" s="2">
        <v>0</v>
      </c>
      <c r="EM39" s="2">
        <v>0</v>
      </c>
      <c r="EN39" s="2">
        <v>0</v>
      </c>
      <c r="EO39" s="2">
        <v>0</v>
      </c>
      <c r="EP39" s="2">
        <v>1</v>
      </c>
      <c r="EQ39" s="2">
        <v>0</v>
      </c>
      <c r="ER39" s="2">
        <v>0</v>
      </c>
      <c r="ES39" s="1"/>
      <c r="ET39" s="1" t="s">
        <v>1199</v>
      </c>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t="s">
        <v>1563</v>
      </c>
      <c r="GB39" s="2">
        <v>0</v>
      </c>
      <c r="GC39" s="2">
        <v>0</v>
      </c>
      <c r="GD39" s="2">
        <v>1</v>
      </c>
      <c r="GE39" s="2">
        <v>0</v>
      </c>
      <c r="GF39" s="2">
        <v>0</v>
      </c>
      <c r="GG39" s="2">
        <v>0</v>
      </c>
      <c r="GH39" s="2">
        <v>1</v>
      </c>
      <c r="GI39" s="2">
        <v>0</v>
      </c>
      <c r="GJ39" s="2">
        <v>0</v>
      </c>
      <c r="GK39" s="2">
        <v>0</v>
      </c>
      <c r="GL39" s="2">
        <v>0</v>
      </c>
      <c r="GM39" s="2">
        <v>0</v>
      </c>
      <c r="GN39" s="2">
        <v>0</v>
      </c>
      <c r="GO39" s="1"/>
      <c r="GP39" s="1"/>
      <c r="GQ39" s="1"/>
      <c r="GR39" s="1"/>
      <c r="GS39" s="1"/>
      <c r="GT39" s="1"/>
      <c r="GU39" s="1"/>
      <c r="GV39" s="1"/>
      <c r="GW39" s="1"/>
      <c r="GX39" s="1"/>
      <c r="GY39" s="1"/>
      <c r="GZ39" s="1"/>
      <c r="HA39" s="1"/>
      <c r="HB39" s="1"/>
      <c r="HC39" s="1"/>
      <c r="HD39" s="1"/>
      <c r="HE39" s="1"/>
      <c r="HF39" s="1"/>
      <c r="HG39" s="1"/>
      <c r="HH39" s="1"/>
      <c r="HI39" s="1"/>
      <c r="HJ39" s="1"/>
      <c r="HK39" s="1"/>
      <c r="HL39" s="1"/>
      <c r="HM39" s="1"/>
      <c r="HN39" s="1"/>
      <c r="HO39" s="1"/>
      <c r="HP39" s="1"/>
      <c r="HQ39" s="1"/>
      <c r="HR39" s="1"/>
      <c r="HS39" s="1"/>
      <c r="HT39" s="1"/>
      <c r="HU39" s="1"/>
      <c r="HV39" s="1"/>
      <c r="HW39" s="1"/>
      <c r="HX39" s="1"/>
      <c r="HY39" s="1"/>
      <c r="HZ39" s="1"/>
      <c r="IA39" s="1"/>
      <c r="IB39" s="1"/>
      <c r="IC39" s="1"/>
      <c r="ID39" s="1"/>
      <c r="IE39" s="1"/>
      <c r="IF39" s="1"/>
      <c r="IG39" s="1"/>
      <c r="IH39" s="1"/>
      <c r="II39" s="1"/>
      <c r="IJ39" s="1"/>
      <c r="IK39" s="1"/>
      <c r="IL39" s="1"/>
      <c r="IM39" s="1"/>
      <c r="IN39" s="1"/>
      <c r="IO39" s="1"/>
      <c r="IP39" s="1"/>
      <c r="IQ39" s="1"/>
      <c r="IR39" s="1"/>
      <c r="IS39" s="1"/>
      <c r="IT39" s="1"/>
      <c r="IU39" s="1"/>
      <c r="IV39" s="1"/>
      <c r="IW39" s="1"/>
      <c r="IX39" s="1"/>
      <c r="IY39" s="1"/>
      <c r="IZ39" s="1"/>
      <c r="JA39" s="1"/>
      <c r="JB39" s="1"/>
      <c r="JC39" s="1"/>
      <c r="JD39" s="1"/>
      <c r="JE39" s="1"/>
      <c r="JF39" s="1"/>
      <c r="JG39" s="1"/>
      <c r="JH39" s="1"/>
      <c r="JI39" s="1"/>
      <c r="JJ39" s="1"/>
      <c r="JK39" s="1"/>
      <c r="JL39" s="1"/>
      <c r="JM39" s="1"/>
      <c r="JN39" s="1"/>
      <c r="JO39" s="1"/>
      <c r="JP39" s="1"/>
      <c r="JQ39" s="1"/>
      <c r="JR39" s="1"/>
      <c r="JS39" s="1"/>
      <c r="JT39" s="1"/>
      <c r="JU39" s="1"/>
      <c r="JV39" s="1"/>
      <c r="JW39" s="1"/>
      <c r="JX39" s="1"/>
      <c r="JY39" s="1"/>
      <c r="JZ39" s="1"/>
      <c r="KA39" s="1"/>
      <c r="KB39" s="1"/>
      <c r="KC39" s="1"/>
      <c r="KD39" s="1"/>
      <c r="KE39" s="1"/>
      <c r="KF39" s="1"/>
      <c r="KG39" s="1"/>
      <c r="KH39" s="1"/>
      <c r="KI39" s="1"/>
      <c r="KJ39" s="1"/>
      <c r="KK39" s="1"/>
      <c r="KL39" s="1"/>
      <c r="KM39" s="1"/>
      <c r="KN39" s="1"/>
      <c r="KO39" s="1"/>
      <c r="KP39" s="1"/>
      <c r="KQ39" s="1"/>
      <c r="KR39" s="1"/>
      <c r="KS39" s="1"/>
      <c r="KT39" s="1"/>
      <c r="KU39" s="1"/>
      <c r="KV39" s="1"/>
      <c r="KW39" s="1"/>
      <c r="KX39" s="1"/>
      <c r="KY39" s="1"/>
      <c r="KZ39" s="1"/>
      <c r="LA39" s="1"/>
      <c r="LB39" s="1"/>
      <c r="LC39" s="1"/>
      <c r="LD39" s="1"/>
      <c r="LE39" s="1"/>
      <c r="LF39" s="1"/>
      <c r="LG39" s="1"/>
      <c r="LH39" s="1"/>
      <c r="LI39" s="1"/>
      <c r="LJ39" s="1"/>
      <c r="LK39" s="1"/>
      <c r="LL39" s="1"/>
      <c r="LM39" s="1"/>
      <c r="LN39" s="1"/>
      <c r="LO39" s="1"/>
      <c r="LP39" s="1"/>
      <c r="LQ39" s="1"/>
      <c r="LR39" s="1"/>
      <c r="LS39" s="1"/>
      <c r="LT39" s="1"/>
      <c r="LU39" s="1"/>
      <c r="LV39" s="1"/>
      <c r="LW39" s="1"/>
      <c r="LX39" s="1"/>
      <c r="LY39" s="1"/>
      <c r="LZ39" s="1"/>
      <c r="MA39" s="1"/>
      <c r="MB39" s="1"/>
      <c r="MC39" s="1"/>
      <c r="MD39" s="1"/>
      <c r="ME39" s="1"/>
      <c r="MF39" s="1"/>
      <c r="MG39" s="1"/>
      <c r="MH39" s="1"/>
      <c r="MI39" s="1"/>
      <c r="MJ39" s="1"/>
      <c r="MK39" s="1"/>
      <c r="ML39" s="1"/>
      <c r="MM39" s="1"/>
      <c r="MN39" s="1"/>
      <c r="MO39" s="1"/>
      <c r="MP39" s="1"/>
      <c r="MQ39" s="1"/>
      <c r="MR39" s="1"/>
      <c r="MS39" s="1"/>
      <c r="MT39" s="1"/>
      <c r="MU39" s="1"/>
      <c r="MV39" s="1"/>
      <c r="MW39" s="1"/>
      <c r="MX39" s="1"/>
      <c r="MY39" s="1"/>
      <c r="MZ39" s="1"/>
      <c r="NA39" s="1"/>
      <c r="NB39" s="1"/>
      <c r="NC39" s="1"/>
      <c r="ND39" s="1"/>
      <c r="NE39" s="1"/>
      <c r="NF39" s="1"/>
      <c r="NG39" s="1"/>
      <c r="NH39" s="1"/>
      <c r="NI39" s="1"/>
      <c r="NJ39" s="1"/>
      <c r="NK39" s="1"/>
      <c r="NL39" s="1"/>
      <c r="NM39" s="1"/>
      <c r="NN39" s="1"/>
      <c r="NO39" s="1"/>
      <c r="NP39" s="1"/>
      <c r="NQ39" s="1"/>
      <c r="NR39" s="1"/>
      <c r="NS39" s="1"/>
      <c r="NT39" s="1"/>
      <c r="NU39" s="1"/>
      <c r="NV39" s="1"/>
      <c r="NW39" s="1"/>
      <c r="NX39" s="1"/>
      <c r="NY39" s="1"/>
      <c r="NZ39" s="1"/>
      <c r="OA39" s="1"/>
      <c r="OB39" s="1"/>
      <c r="OC39" s="1"/>
      <c r="OD39" s="1"/>
      <c r="OE39" s="1"/>
      <c r="OF39" s="1"/>
      <c r="OG39" s="1"/>
      <c r="OH39" s="1"/>
      <c r="OI39" s="1"/>
      <c r="OJ39" s="1"/>
      <c r="OK39" s="1"/>
      <c r="OL39" s="1"/>
      <c r="OM39" s="1"/>
      <c r="ON39" s="1"/>
      <c r="OO39" s="1"/>
      <c r="OP39" s="1"/>
      <c r="OQ39" s="1"/>
      <c r="OR39" s="1"/>
      <c r="OS39" s="1"/>
      <c r="OT39" s="1"/>
      <c r="OU39" s="1"/>
      <c r="OV39" s="1"/>
      <c r="OW39" s="1"/>
      <c r="OX39" s="1"/>
      <c r="OY39" s="1"/>
      <c r="OZ39" s="1"/>
      <c r="PA39" s="1"/>
      <c r="PB39" s="1"/>
      <c r="PC39" s="1"/>
      <c r="PD39" s="1"/>
      <c r="PE39" s="1"/>
      <c r="PF39" s="1"/>
      <c r="PG39" s="1"/>
      <c r="PH39" s="1"/>
      <c r="PI39" s="1"/>
      <c r="PJ39" s="1"/>
      <c r="PK39" s="1"/>
      <c r="PL39" s="1"/>
      <c r="PM39" s="1"/>
      <c r="PN39" s="1"/>
      <c r="PO39" s="1"/>
      <c r="PP39" s="1"/>
      <c r="PQ39" s="1"/>
      <c r="PR39" s="1"/>
      <c r="PS39" s="1"/>
      <c r="PT39" s="1"/>
      <c r="PU39" s="1"/>
      <c r="PV39" s="1"/>
      <c r="PW39" s="1"/>
      <c r="PX39" s="1"/>
      <c r="PY39" s="1"/>
      <c r="PZ39" s="1"/>
      <c r="QA39" s="1"/>
      <c r="QB39" s="1"/>
      <c r="QC39" s="1"/>
      <c r="QD39" s="1"/>
      <c r="QE39" s="1"/>
      <c r="QF39" s="1"/>
      <c r="QG39" s="1"/>
      <c r="QH39" s="1"/>
      <c r="QI39" s="1"/>
      <c r="QJ39" s="1"/>
      <c r="QK39" s="1"/>
      <c r="QL39" s="1"/>
      <c r="QM39" s="1"/>
      <c r="QN39" s="1"/>
      <c r="QO39" s="1"/>
      <c r="QP39" s="1"/>
      <c r="QQ39" s="1"/>
      <c r="QR39" s="1"/>
      <c r="QS39" s="1"/>
      <c r="QT39" s="1"/>
      <c r="QU39" s="1"/>
      <c r="QV39" s="1"/>
      <c r="QW39" s="1"/>
      <c r="QX39" s="1"/>
      <c r="QY39" s="1"/>
      <c r="QZ39" s="1"/>
      <c r="RA39" s="1"/>
      <c r="RB39" s="1"/>
      <c r="RC39" s="1"/>
      <c r="RD39" s="1"/>
      <c r="RE39" s="1"/>
      <c r="RF39" s="1"/>
      <c r="RG39" s="1"/>
      <c r="RH39" s="1"/>
      <c r="RI39" s="1"/>
      <c r="RJ39" s="1"/>
      <c r="RK39" s="1"/>
      <c r="RL39" s="1"/>
      <c r="RM39" s="1"/>
      <c r="RN39" s="1"/>
      <c r="RO39" s="1"/>
      <c r="RP39" s="1"/>
      <c r="RQ39" s="1"/>
      <c r="RR39" s="1"/>
      <c r="RS39" s="1"/>
      <c r="RT39" s="1"/>
      <c r="RU39" s="1"/>
      <c r="RV39" s="1"/>
      <c r="RW39" s="1"/>
      <c r="RX39" s="1"/>
      <c r="RY39" s="1"/>
      <c r="RZ39" s="1"/>
      <c r="SA39" s="1"/>
      <c r="SB39" s="1"/>
      <c r="SC39" s="1"/>
      <c r="SD39" s="1"/>
      <c r="SE39" s="1"/>
      <c r="SF39" s="1"/>
      <c r="SG39" s="1"/>
      <c r="SH39" s="1"/>
      <c r="SI39" s="1"/>
      <c r="SJ39" s="1"/>
      <c r="SK39" s="1"/>
      <c r="SL39" s="1"/>
      <c r="SM39" s="1"/>
      <c r="SN39" s="1"/>
      <c r="SO39" s="1"/>
      <c r="SP39" s="1"/>
      <c r="SQ39" s="1"/>
      <c r="SR39" s="1"/>
      <c r="SS39" s="1"/>
      <c r="ST39" s="1"/>
      <c r="SU39" s="1"/>
      <c r="SV39" s="1"/>
      <c r="SW39" s="1"/>
      <c r="SX39" s="1"/>
      <c r="SY39" s="1"/>
      <c r="SZ39" s="1"/>
      <c r="TA39" s="1"/>
      <c r="TB39" s="1"/>
      <c r="TC39" s="1"/>
      <c r="TD39" s="1"/>
      <c r="TE39" s="1"/>
      <c r="TF39" s="1"/>
      <c r="TG39" s="1"/>
      <c r="TH39" s="1"/>
      <c r="TI39" s="1"/>
      <c r="TJ39" s="1"/>
      <c r="TK39" s="1"/>
      <c r="TL39" s="1"/>
      <c r="TM39" s="1"/>
      <c r="TN39" s="1"/>
      <c r="TO39" s="1"/>
      <c r="TP39" s="1"/>
      <c r="TQ39" s="1"/>
      <c r="TR39" s="1"/>
      <c r="TS39" s="1"/>
      <c r="TT39" s="1"/>
      <c r="TU39" s="1"/>
      <c r="TV39" s="1"/>
      <c r="TW39" s="1"/>
      <c r="TX39" s="1"/>
      <c r="TY39" s="1"/>
      <c r="TZ39" s="1"/>
      <c r="UA39" s="1"/>
      <c r="UB39" s="1"/>
      <c r="UC39" s="1"/>
      <c r="UD39" s="1"/>
      <c r="UE39" s="1"/>
      <c r="UF39" s="1"/>
      <c r="UG39" s="1"/>
      <c r="UH39" s="1"/>
      <c r="UI39" s="1"/>
      <c r="UJ39" s="1"/>
      <c r="UK39" s="1"/>
      <c r="UL39" s="1"/>
      <c r="UM39" s="1"/>
      <c r="UN39" s="1"/>
      <c r="UO39" s="1"/>
      <c r="UP39" s="1"/>
      <c r="UQ39" s="1"/>
      <c r="UR39" s="1"/>
      <c r="US39" s="1"/>
      <c r="UT39" s="1"/>
      <c r="UU39" s="1"/>
      <c r="UV39" s="1"/>
      <c r="UW39" s="1"/>
      <c r="UX39" s="1"/>
      <c r="UY39" s="1"/>
      <c r="UZ39" s="1"/>
      <c r="VA39" s="1"/>
      <c r="VB39" s="1"/>
      <c r="VC39" s="1"/>
      <c r="VD39" s="1"/>
      <c r="VE39" s="1"/>
      <c r="VF39" s="1"/>
      <c r="VG39" s="1"/>
      <c r="VH39" s="1"/>
      <c r="VI39" s="1"/>
      <c r="VJ39" s="1"/>
      <c r="VK39" s="1"/>
      <c r="VL39" s="1"/>
      <c r="VM39" s="1"/>
      <c r="VN39" s="1"/>
      <c r="VO39" s="1"/>
      <c r="VP39" s="1"/>
      <c r="VQ39" s="1"/>
      <c r="VR39" s="1"/>
      <c r="VS39" s="1"/>
      <c r="VT39" s="1"/>
      <c r="VU39" s="1"/>
      <c r="VV39" s="1"/>
      <c r="VW39" s="1"/>
      <c r="VX39" s="1"/>
      <c r="VY39" s="1"/>
      <c r="VZ39" s="1"/>
      <c r="WA39" s="1"/>
      <c r="WB39" s="1"/>
      <c r="WC39" s="1"/>
      <c r="WD39" s="1"/>
      <c r="WE39" s="1"/>
      <c r="WF39" s="1"/>
      <c r="WG39" s="1"/>
      <c r="WH39" s="1"/>
      <c r="WI39" s="1"/>
      <c r="WJ39" s="1"/>
      <c r="WK39" s="1"/>
      <c r="WL39" s="1"/>
      <c r="WM39" s="1"/>
      <c r="WN39" s="1"/>
      <c r="WO39" s="1"/>
      <c r="WP39" s="1"/>
      <c r="WQ39" s="1"/>
      <c r="WR39" s="1"/>
      <c r="WS39" s="1"/>
      <c r="WT39" s="1"/>
      <c r="WU39" s="1"/>
      <c r="WV39" s="1"/>
      <c r="WW39" s="1"/>
      <c r="WX39" s="1"/>
      <c r="WY39" s="1"/>
      <c r="WZ39" s="1"/>
      <c r="XA39" s="1"/>
      <c r="XB39" s="1"/>
      <c r="XC39" s="1"/>
      <c r="XD39" s="1"/>
      <c r="XE39" s="1"/>
      <c r="XF39" s="1"/>
      <c r="XG39" s="1"/>
      <c r="XH39" s="1"/>
      <c r="XI39" s="1"/>
      <c r="XJ39" s="1"/>
      <c r="XK39" s="1"/>
      <c r="XL39" s="1"/>
      <c r="XM39" s="1"/>
      <c r="XN39" s="1"/>
      <c r="XO39" s="1"/>
      <c r="XP39" s="1"/>
      <c r="XQ39" s="1"/>
      <c r="XR39" s="1"/>
      <c r="XS39" s="1"/>
      <c r="XT39" s="1"/>
      <c r="XU39" s="1"/>
      <c r="XV39" s="1"/>
      <c r="XW39" s="1"/>
      <c r="XX39" s="1"/>
      <c r="XY39" s="1"/>
      <c r="XZ39" s="1"/>
      <c r="YA39" s="1"/>
      <c r="YB39" s="1"/>
      <c r="YC39" s="1"/>
      <c r="YD39" s="1"/>
      <c r="YE39" s="1"/>
      <c r="YF39" s="1"/>
      <c r="YG39" s="1"/>
      <c r="YH39" s="1"/>
      <c r="YI39" s="1"/>
      <c r="YJ39" s="1"/>
      <c r="YK39" s="1"/>
      <c r="YL39" s="1"/>
      <c r="YM39" s="1"/>
      <c r="YN39" s="1"/>
      <c r="YO39" s="1"/>
      <c r="YP39" s="1"/>
      <c r="YQ39" s="1"/>
      <c r="YR39" s="1"/>
      <c r="YS39" s="1"/>
      <c r="YT39" s="1"/>
      <c r="YU39" s="1"/>
      <c r="YV39" s="1"/>
      <c r="YW39" s="1"/>
      <c r="YX39" s="1"/>
      <c r="YY39" s="1"/>
      <c r="YZ39" s="1"/>
      <c r="ZA39" s="1"/>
      <c r="ZB39" s="1"/>
      <c r="ZC39" s="1"/>
      <c r="ZD39" s="1"/>
      <c r="ZE39" s="1"/>
      <c r="ZF39" s="1"/>
      <c r="ZG39" s="1"/>
      <c r="ZH39" s="1"/>
      <c r="ZI39" s="1"/>
      <c r="ZJ39" s="1"/>
      <c r="ZK39" s="1"/>
      <c r="ZL39" s="1"/>
      <c r="ZM39" s="1"/>
      <c r="ZN39" s="1"/>
      <c r="ZO39" s="1"/>
      <c r="ZP39" s="1"/>
      <c r="ZQ39" s="1"/>
      <c r="ZR39" s="1"/>
      <c r="ZS39" s="1"/>
      <c r="ZT39" s="1"/>
      <c r="ZU39" s="1"/>
      <c r="ZV39" s="1"/>
      <c r="ZW39" s="1"/>
      <c r="ZX39" s="3"/>
      <c r="ZY39" s="1"/>
      <c r="ZZ39" s="1"/>
      <c r="AAA39" s="1"/>
      <c r="AAB39" s="1"/>
      <c r="AAC39" s="1"/>
      <c r="AAD39" s="1"/>
      <c r="AAE39" s="1"/>
      <c r="AAF39" s="1"/>
      <c r="AAG39" s="1"/>
      <c r="AAH39" s="1"/>
      <c r="AAI39" s="1"/>
      <c r="AAJ39" s="1"/>
      <c r="AAK39" s="1"/>
      <c r="AAL39" s="1"/>
      <c r="AAM39" s="1"/>
      <c r="AAN39" s="1"/>
      <c r="AAO39" s="1"/>
      <c r="AAP39" s="1"/>
      <c r="AAQ39" s="1"/>
      <c r="AAR39" s="1"/>
      <c r="AAS39" s="1"/>
      <c r="AAT39" s="1"/>
      <c r="AAU39" s="1"/>
      <c r="AAV39" s="1"/>
      <c r="AAW39" s="1"/>
      <c r="AAX39" s="1"/>
      <c r="AAY39" s="1"/>
      <c r="AAZ39" s="1"/>
      <c r="ABA39" s="1"/>
      <c r="ABB39" s="1"/>
      <c r="ABC39" s="1"/>
      <c r="ABD39" s="1"/>
      <c r="ABE39" s="1"/>
      <c r="ABF39" s="1"/>
      <c r="ABG39" s="1"/>
      <c r="ABH39" s="1"/>
      <c r="ABI39" s="1"/>
      <c r="ABJ39" s="1"/>
      <c r="ABK39" s="1"/>
      <c r="ABL39" s="1"/>
      <c r="ABM39" s="1"/>
      <c r="ABN39" s="1"/>
      <c r="ABO39" s="1"/>
      <c r="ABP39" s="1"/>
      <c r="ABQ39" s="1"/>
      <c r="ABR39" s="1"/>
      <c r="ABS39" s="1"/>
      <c r="ABT39" s="1"/>
      <c r="ABU39" s="1"/>
      <c r="ABV39" s="1"/>
      <c r="ABW39" s="1"/>
      <c r="ABX39" s="1"/>
      <c r="ABY39" s="1"/>
      <c r="ABZ39" s="1"/>
      <c r="ACA39" s="1"/>
      <c r="ACB39" s="1"/>
      <c r="ACC39" s="1"/>
      <c r="ACD39" s="1"/>
      <c r="ACE39" s="1"/>
      <c r="ACF39" s="1"/>
      <c r="ACG39" s="1"/>
      <c r="ACH39" s="1"/>
      <c r="ACI39" s="1"/>
      <c r="ACJ39" s="1"/>
      <c r="ACK39" s="1"/>
      <c r="ACL39" s="1"/>
      <c r="ACM39" s="1"/>
      <c r="ACN39" s="1"/>
      <c r="ACO39" s="1"/>
      <c r="ACP39" s="1"/>
      <c r="ACQ39" s="1"/>
      <c r="ACR39" s="1"/>
      <c r="ACS39" s="1"/>
      <c r="ACT39" s="1"/>
      <c r="ACU39" s="1"/>
      <c r="ACV39" s="1"/>
      <c r="ACW39" s="1"/>
      <c r="ACX39" s="1"/>
      <c r="ACY39" s="1"/>
      <c r="ACZ39" s="1"/>
      <c r="ADA39" s="1"/>
      <c r="ADB39" s="1"/>
      <c r="ADC39" s="1"/>
      <c r="ADD39" s="1"/>
      <c r="ADE39" s="1"/>
      <c r="ADF39" s="1"/>
      <c r="ADG39" s="1"/>
      <c r="ADH39" s="1"/>
      <c r="ADI39" s="1"/>
      <c r="ADJ39" s="1"/>
      <c r="ADK39" s="1"/>
      <c r="ADL39" s="1"/>
      <c r="ADM39" s="1"/>
      <c r="ADN39" s="1"/>
      <c r="ADO39" s="1"/>
      <c r="ADP39" s="1"/>
      <c r="ADQ39" s="1"/>
      <c r="ADR39" s="1"/>
      <c r="ADS39" s="1"/>
      <c r="ADT39" s="1"/>
      <c r="ADU39" s="1"/>
      <c r="ADV39" s="1"/>
      <c r="ADW39" s="1"/>
      <c r="ADX39" s="1"/>
      <c r="ADY39" s="1"/>
      <c r="ADZ39" s="1"/>
      <c r="AEA39" s="1"/>
      <c r="AEB39" s="1"/>
      <c r="AEC39" s="1"/>
      <c r="AED39" s="1"/>
      <c r="AEE39" s="1"/>
      <c r="AEF39" s="1"/>
      <c r="AEG39" s="1"/>
      <c r="AEH39" s="1"/>
      <c r="AEI39" s="1"/>
      <c r="AEJ39" s="1"/>
      <c r="AEK39" s="1"/>
      <c r="AEL39" s="1"/>
      <c r="AEM39" s="1"/>
      <c r="AEN39" s="1"/>
      <c r="AEO39" s="1"/>
      <c r="AEP39" s="1"/>
      <c r="AEQ39" s="1"/>
      <c r="AER39" s="1"/>
      <c r="AES39" s="1"/>
      <c r="AET39" s="1"/>
      <c r="AEU39" s="1"/>
      <c r="AEV39" s="1"/>
      <c r="AEW39" s="1"/>
      <c r="AEX39" s="1"/>
      <c r="AEY39" s="1"/>
      <c r="AEZ39" s="1"/>
      <c r="AFA39" s="1"/>
      <c r="AFB39" s="1"/>
      <c r="AFC39" s="1"/>
      <c r="AFD39" s="1"/>
      <c r="AFE39" s="1"/>
      <c r="AFF39" s="1"/>
      <c r="AFG39" s="1"/>
      <c r="AFH39" s="1"/>
      <c r="AFI39" s="1"/>
      <c r="AFJ39" s="1"/>
      <c r="AFK39" s="1"/>
      <c r="AFL39" s="1"/>
      <c r="AFM39" s="1"/>
      <c r="AFN39" s="1"/>
      <c r="AFO39" s="1"/>
      <c r="AFP39" s="1"/>
      <c r="AFQ39" s="1"/>
      <c r="AFR39" s="1"/>
      <c r="AFS39" s="1"/>
      <c r="AFT39" s="1"/>
      <c r="AFU39" s="1"/>
      <c r="AFV39" s="1"/>
      <c r="AFW39" s="1"/>
      <c r="AFX39" s="1"/>
      <c r="AFY39" s="1"/>
      <c r="AFZ39" s="1"/>
      <c r="AGA39" s="1"/>
      <c r="AGB39" s="1"/>
      <c r="AGC39" s="1"/>
      <c r="AGD39" s="1"/>
      <c r="AGE39" s="1"/>
      <c r="AGF39" s="1"/>
      <c r="AGG39" s="1"/>
      <c r="AGH39" s="1"/>
      <c r="AGI39" s="1"/>
      <c r="AGJ39" s="1"/>
      <c r="AGK39" s="1"/>
      <c r="AGL39" s="1"/>
      <c r="AGM39" s="1"/>
      <c r="AGN39" s="1"/>
      <c r="AGO39" s="1"/>
      <c r="AGP39" s="1"/>
      <c r="AGQ39" s="1"/>
      <c r="AGR39" s="1"/>
      <c r="AGS39" s="1"/>
      <c r="AGT39" s="1"/>
      <c r="AGU39" s="1"/>
      <c r="AGV39" s="1"/>
      <c r="AGW39" s="1"/>
      <c r="AGX39" s="1"/>
      <c r="AGY39" s="1"/>
      <c r="AGZ39" s="1"/>
      <c r="AHA39" s="1"/>
      <c r="AHB39" s="1"/>
      <c r="AHC39" s="1"/>
      <c r="AHD39" s="1"/>
      <c r="AHE39" s="1"/>
      <c r="AHF39" s="1"/>
      <c r="AHG39" s="1"/>
      <c r="AHH39" s="1"/>
      <c r="AHI39" s="1"/>
      <c r="AHJ39" s="1"/>
      <c r="AHK39" s="1"/>
      <c r="AHL39" s="1"/>
      <c r="AHM39" s="1"/>
      <c r="AHN39" s="1"/>
      <c r="AHO39" s="1"/>
      <c r="AHP39" s="1"/>
      <c r="AHQ39" s="1"/>
      <c r="AHR39" s="1"/>
      <c r="AHS39" s="1"/>
      <c r="AHT39" s="1"/>
      <c r="AHU39" s="1"/>
      <c r="AHV39" s="1"/>
      <c r="AHW39" s="1"/>
      <c r="AHX39" s="1"/>
      <c r="AHY39" s="1"/>
      <c r="AHZ39" s="1"/>
      <c r="AIA39" s="1"/>
      <c r="AIB39" s="1"/>
      <c r="AIC39" s="1"/>
      <c r="AID39" s="1"/>
      <c r="AIE39" s="1"/>
      <c r="AIF39" s="1"/>
      <c r="AIG39" s="1"/>
      <c r="AIH39" s="1"/>
      <c r="AII39" s="1"/>
      <c r="AIJ39" s="1"/>
      <c r="AIK39" s="1"/>
      <c r="AIL39" s="1"/>
      <c r="AIM39" s="1"/>
      <c r="AIN39" s="1"/>
      <c r="AIO39" s="1"/>
      <c r="AIP39" s="1"/>
      <c r="AIQ39" s="1"/>
      <c r="AIR39" s="1"/>
      <c r="AIS39" s="1"/>
      <c r="AIT39" s="1"/>
      <c r="AIU39" s="1"/>
      <c r="AIV39" s="1"/>
      <c r="AIW39" s="1"/>
      <c r="AIX39" s="1"/>
      <c r="AIY39" s="1"/>
      <c r="AIZ39" s="1"/>
      <c r="AJA39" s="1"/>
      <c r="AJB39" s="1"/>
      <c r="AJC39" s="1"/>
      <c r="AJD39" s="1"/>
      <c r="AJE39" s="1"/>
      <c r="AJF39" s="1"/>
      <c r="AJG39" s="1"/>
      <c r="AJH39" s="1"/>
      <c r="AJI39" s="1"/>
      <c r="AJJ39" s="1"/>
      <c r="AJK39" s="1"/>
      <c r="AJL39" s="1"/>
      <c r="AJM39" s="1"/>
      <c r="AJN39" s="1"/>
      <c r="AJO39" s="1"/>
      <c r="AJP39" s="1"/>
      <c r="AJQ39" s="1"/>
      <c r="AJR39" s="1"/>
      <c r="AJS39" s="1"/>
      <c r="AJT39" s="1"/>
      <c r="AJU39" s="1"/>
      <c r="AJV39" s="1"/>
      <c r="AJW39" s="1"/>
      <c r="AJX39" s="1"/>
      <c r="AJY39" s="1"/>
      <c r="AJZ39" s="1"/>
      <c r="AKA39" s="1"/>
      <c r="AKB39" s="1"/>
      <c r="AKC39" s="1"/>
      <c r="AKD39" s="1"/>
      <c r="AKE39" s="1"/>
      <c r="AKF39" s="1"/>
      <c r="AKG39" s="1"/>
      <c r="AKH39" s="1"/>
      <c r="AKI39" s="1"/>
      <c r="AKJ39" s="1"/>
      <c r="AKK39" s="1"/>
      <c r="AKL39" s="1"/>
      <c r="AKM39" s="1"/>
      <c r="AKN39" s="1"/>
      <c r="AKO39" s="1"/>
      <c r="AKP39" s="1"/>
      <c r="AKQ39" s="1"/>
      <c r="AKR39" s="1"/>
      <c r="AKS39" s="1"/>
      <c r="AKT39" s="1"/>
      <c r="AKU39" s="1"/>
      <c r="AKV39" s="1"/>
      <c r="AKW39" s="1"/>
      <c r="AKX39" s="1"/>
      <c r="AKY39" s="1"/>
      <c r="AKZ39" s="1"/>
      <c r="ALA39" s="1"/>
      <c r="ALB39" s="1"/>
      <c r="ALC39" s="1"/>
      <c r="ALD39" s="1"/>
      <c r="ALE39" s="1"/>
      <c r="ALF39" s="1"/>
      <c r="ALG39" s="1"/>
      <c r="ALH39" s="1"/>
      <c r="ALI39" s="1"/>
      <c r="ALJ39" s="1"/>
      <c r="ALK39" s="1"/>
      <c r="ALL39" s="1"/>
      <c r="ALM39" s="1"/>
      <c r="ALN39" s="1"/>
      <c r="ALO39" s="1"/>
      <c r="ALP39" s="1"/>
      <c r="ALQ39" s="1"/>
      <c r="ALR39" s="1"/>
      <c r="ALS39" s="1"/>
      <c r="ALT39" s="1"/>
      <c r="ALU39" s="1"/>
      <c r="ALV39" s="1"/>
      <c r="ALW39" s="1"/>
      <c r="ALX39" s="1"/>
      <c r="ALY39" s="1"/>
      <c r="ALZ39" s="1"/>
      <c r="AMA39" s="1"/>
      <c r="AMB39" s="1"/>
      <c r="AMC39" s="1"/>
      <c r="AMD39" s="1"/>
      <c r="AME39" s="1"/>
      <c r="AMF39" s="1"/>
      <c r="AMG39" s="1"/>
      <c r="AMH39" s="1"/>
      <c r="AMI39" s="1"/>
      <c r="AMJ39" s="1"/>
      <c r="AMK39" s="1"/>
      <c r="AML39" s="1"/>
      <c r="AMM39" s="1"/>
      <c r="AMN39" s="1"/>
      <c r="AMO39" s="1"/>
      <c r="AMP39" s="1"/>
      <c r="AMQ39" s="1"/>
      <c r="AMR39" s="1"/>
      <c r="AMS39" s="1"/>
      <c r="AMT39" s="1"/>
      <c r="AMU39" s="1"/>
      <c r="AMV39" s="1"/>
      <c r="AMW39" s="1"/>
      <c r="AMX39" s="1"/>
      <c r="AMY39" s="1"/>
      <c r="AMZ39" s="1"/>
      <c r="ANA39" s="1"/>
      <c r="ANB39" s="1"/>
      <c r="ANC39" s="1"/>
      <c r="AND39" s="1"/>
      <c r="ANE39" s="1"/>
      <c r="ANF39" s="1"/>
      <c r="ANG39" s="1"/>
      <c r="ANH39" s="1"/>
      <c r="ANI39" s="1"/>
      <c r="ANJ39" s="1"/>
      <c r="ANK39" s="1"/>
      <c r="ANL39" s="1"/>
      <c r="ANM39" s="1"/>
      <c r="ANN39" s="1"/>
      <c r="ANO39" s="1"/>
      <c r="ANP39" s="1"/>
      <c r="ANQ39" s="1"/>
      <c r="ANR39" s="1"/>
      <c r="ANS39" s="1"/>
      <c r="ANT39" s="1"/>
      <c r="ANU39" s="1"/>
      <c r="ANV39" s="1"/>
      <c r="ANW39" s="1"/>
      <c r="ANX39" s="1"/>
      <c r="ANY39" s="1"/>
      <c r="ANZ39" s="1"/>
      <c r="AOA39" s="1"/>
      <c r="AOB39" s="1"/>
      <c r="AOC39" s="1"/>
      <c r="AOD39" s="1"/>
      <c r="AOE39" s="1"/>
      <c r="AOF39" s="1"/>
      <c r="AOG39" s="1"/>
      <c r="AOH39" s="1"/>
      <c r="AOI39" s="1"/>
      <c r="AOJ39" s="1"/>
      <c r="AOK39" s="1"/>
      <c r="AOL39" s="1"/>
      <c r="AOM39" s="1"/>
      <c r="AON39" s="1"/>
      <c r="AOO39" s="1"/>
      <c r="AOP39" s="1"/>
      <c r="AOQ39" s="1"/>
      <c r="AOR39" s="1"/>
      <c r="AOS39" s="1"/>
      <c r="AOT39" s="1"/>
      <c r="AOU39" s="1"/>
      <c r="AOV39" s="1"/>
      <c r="AOW39" s="1"/>
      <c r="AOX39" s="1"/>
      <c r="AOY39" s="1"/>
      <c r="AOZ39" s="1"/>
      <c r="APA39" s="1"/>
      <c r="APB39" s="1"/>
      <c r="APC39" s="1"/>
      <c r="APD39" s="1"/>
      <c r="APE39" s="1"/>
      <c r="APF39" s="1"/>
      <c r="APG39" s="1"/>
      <c r="APH39" s="1"/>
      <c r="API39" s="1"/>
      <c r="APJ39" s="1"/>
      <c r="APK39" s="1"/>
      <c r="APL39" s="1"/>
      <c r="APM39" s="1"/>
      <c r="APN39" s="1"/>
      <c r="APO39" s="1"/>
      <c r="APP39" s="1"/>
      <c r="APQ39" s="1"/>
      <c r="APR39" s="1"/>
      <c r="APS39" s="1"/>
      <c r="APT39" s="1"/>
      <c r="APU39" s="1"/>
      <c r="APV39" s="1"/>
      <c r="APW39" s="1"/>
      <c r="APX39" s="1"/>
      <c r="APY39" s="1"/>
      <c r="APZ39" s="1"/>
      <c r="AQA39" s="1"/>
      <c r="AQB39" s="1"/>
      <c r="AQC39" s="1"/>
      <c r="AQD39" s="1"/>
      <c r="AQE39" s="1"/>
      <c r="AQF39" s="1"/>
      <c r="AQG39" s="1"/>
      <c r="AQH39" s="1"/>
      <c r="AQI39" s="1"/>
      <c r="AQJ39" s="1"/>
      <c r="AQK39" s="1"/>
      <c r="AQL39" s="1"/>
      <c r="AQM39" s="1"/>
      <c r="AQN39" s="1"/>
      <c r="AQO39" s="1"/>
      <c r="AQP39" s="1"/>
      <c r="AQQ39" s="1"/>
      <c r="AQR39" s="1"/>
      <c r="AQS39" s="1"/>
      <c r="AQT39" s="1"/>
      <c r="AQU39" s="1"/>
      <c r="AQV39" s="1"/>
      <c r="AQW39" s="1"/>
      <c r="AQX39" s="1"/>
      <c r="AQY39" s="1"/>
      <c r="AQZ39" s="1"/>
      <c r="ARA39" s="1"/>
      <c r="ARB39" s="1"/>
      <c r="ARC39" s="1"/>
      <c r="ARD39" s="1"/>
      <c r="ARE39" s="1"/>
      <c r="ARF39" s="1"/>
      <c r="ARG39" s="1"/>
      <c r="ARH39" s="1"/>
      <c r="ARI39" s="1"/>
      <c r="ARJ39" s="1"/>
      <c r="ARK39" s="1"/>
      <c r="ARL39" s="1"/>
      <c r="ARM39" s="1"/>
      <c r="ARN39" s="1"/>
      <c r="ARO39" s="1"/>
      <c r="ARP39" s="1"/>
      <c r="ARQ39" s="1"/>
      <c r="ARR39" s="1"/>
      <c r="ARS39" s="1"/>
      <c r="ART39" s="1"/>
      <c r="ARU39" s="1"/>
      <c r="ARV39" s="1"/>
      <c r="ARW39" s="1"/>
      <c r="ARX39" s="1"/>
      <c r="ARY39" s="1"/>
      <c r="ARZ39" s="1"/>
      <c r="ASA39" s="1"/>
      <c r="ASB39" s="1"/>
      <c r="ASC39" s="1"/>
      <c r="ASD39" s="1"/>
      <c r="ASE39" s="1"/>
      <c r="ASF39" s="1"/>
      <c r="ASG39" s="1"/>
      <c r="ASH39" s="1"/>
      <c r="ASI39" s="1"/>
      <c r="ASJ39" s="1"/>
      <c r="ASK39" s="1"/>
      <c r="ASL39" s="1"/>
      <c r="ASM39" s="1"/>
      <c r="ASN39" s="1"/>
      <c r="ASO39" s="1"/>
      <c r="ASP39" s="1"/>
      <c r="ASQ39" s="1"/>
      <c r="ASR39" s="1"/>
      <c r="ASS39" s="1"/>
      <c r="AST39" s="1">
        <v>111902553</v>
      </c>
      <c r="ASU39" s="1" t="s">
        <v>2198</v>
      </c>
      <c r="ASV39" s="1"/>
      <c r="ASW39" s="1">
        <v>54</v>
      </c>
    </row>
    <row r="40" spans="1:1193" x14ac:dyDescent="0.35">
      <c r="A40" s="1" t="s">
        <v>2199</v>
      </c>
      <c r="B40" s="1" t="s">
        <v>2200</v>
      </c>
      <c r="C40" s="1" t="s">
        <v>2201</v>
      </c>
      <c r="D40" s="1" t="s">
        <v>1947</v>
      </c>
      <c r="E40" s="1" t="s">
        <v>2131</v>
      </c>
      <c r="F40" s="1" t="s">
        <v>1947</v>
      </c>
      <c r="G40" s="1"/>
      <c r="H40" s="1" t="s">
        <v>1193</v>
      </c>
      <c r="I40" s="1" t="s">
        <v>1900</v>
      </c>
      <c r="J40" s="1" t="s">
        <v>1900</v>
      </c>
      <c r="K40" s="1"/>
      <c r="L40" s="1" t="s">
        <v>1195</v>
      </c>
      <c r="M40" s="1" t="s">
        <v>1196</v>
      </c>
      <c r="N40" s="2">
        <v>1</v>
      </c>
      <c r="O40" s="2">
        <v>0</v>
      </c>
      <c r="P40" s="2">
        <v>0</v>
      </c>
      <c r="Q40" s="2">
        <v>0</v>
      </c>
      <c r="R40" s="2">
        <v>0</v>
      </c>
      <c r="S40" s="1"/>
      <c r="T40" s="1"/>
      <c r="U40" s="6" t="s">
        <v>1438</v>
      </c>
      <c r="V40" s="1"/>
      <c r="W40" s="6" t="s">
        <v>1200</v>
      </c>
      <c r="X40" s="1"/>
      <c r="Y40" s="1"/>
      <c r="Z40" s="1"/>
      <c r="AA40" s="1"/>
      <c r="AB40" s="1"/>
      <c r="AC40" s="1"/>
      <c r="AD40" s="1"/>
      <c r="AE40" s="1"/>
      <c r="AF40" s="1"/>
      <c r="AG40" s="1"/>
      <c r="AH40" s="1"/>
      <c r="AI40" s="1" t="s">
        <v>1360</v>
      </c>
      <c r="AJ40" s="4">
        <v>553</v>
      </c>
      <c r="AK40" s="1" t="s">
        <v>1200</v>
      </c>
      <c r="AL40" s="1" t="s">
        <v>1201</v>
      </c>
      <c r="AM40" s="1"/>
      <c r="AN40" s="1" t="s">
        <v>1199</v>
      </c>
      <c r="AO40" s="1"/>
      <c r="AP40" s="1"/>
      <c r="AQ40" s="1"/>
      <c r="AR40" s="1"/>
      <c r="AS40" s="1"/>
      <c r="AT40" s="1"/>
      <c r="AU40" s="1"/>
      <c r="AV40" s="1"/>
      <c r="AW40" s="1"/>
      <c r="AX40" s="1"/>
      <c r="AY40" s="1"/>
      <c r="AZ40" s="1"/>
      <c r="BA40" s="1"/>
      <c r="BB40" s="1"/>
      <c r="BC40" s="1"/>
      <c r="BD40" s="1"/>
      <c r="BE40" s="1"/>
      <c r="BF40" s="1"/>
      <c r="BG40" s="1"/>
      <c r="BH40" s="1"/>
      <c r="BI40" s="1" t="s">
        <v>1203</v>
      </c>
      <c r="BJ40" s="2">
        <v>0</v>
      </c>
      <c r="BK40" s="2">
        <v>0</v>
      </c>
      <c r="BL40" s="2">
        <v>0</v>
      </c>
      <c r="BM40" s="2">
        <v>0</v>
      </c>
      <c r="BN40" s="2">
        <v>0</v>
      </c>
      <c r="BO40" s="2">
        <v>1</v>
      </c>
      <c r="BP40" s="2">
        <v>0</v>
      </c>
      <c r="BQ40" s="2">
        <v>0</v>
      </c>
      <c r="BR40" s="2">
        <v>0</v>
      </c>
      <c r="BS40" s="1"/>
      <c r="BT40" s="1" t="s">
        <v>1200</v>
      </c>
      <c r="BU40" s="1" t="s">
        <v>1901</v>
      </c>
      <c r="BV40" s="1"/>
      <c r="BW40" s="4">
        <v>150</v>
      </c>
      <c r="BX40" s="1" t="s">
        <v>1200</v>
      </c>
      <c r="BY40" s="1" t="s">
        <v>1245</v>
      </c>
      <c r="BZ40" s="1"/>
      <c r="CA40" s="1"/>
      <c r="CB40" s="1"/>
      <c r="CC40" s="1"/>
      <c r="CD40" s="1"/>
      <c r="CE40" s="1"/>
      <c r="CF40" s="1"/>
      <c r="CG40" s="1"/>
      <c r="CH40" s="1"/>
      <c r="CI40" s="1" t="s">
        <v>1598</v>
      </c>
      <c r="CJ40" s="2">
        <v>0</v>
      </c>
      <c r="CK40" s="2">
        <v>0</v>
      </c>
      <c r="CL40" s="2">
        <v>0</v>
      </c>
      <c r="CM40" s="2">
        <v>0</v>
      </c>
      <c r="CN40" s="2">
        <v>1</v>
      </c>
      <c r="CO40" s="2">
        <v>0</v>
      </c>
      <c r="CP40" s="1"/>
      <c r="CQ40" s="1" t="s">
        <v>1664</v>
      </c>
      <c r="CR40" s="1" t="s">
        <v>2083</v>
      </c>
      <c r="CS40" s="2">
        <v>0</v>
      </c>
      <c r="CT40" s="2">
        <v>0</v>
      </c>
      <c r="CU40" s="2">
        <v>0</v>
      </c>
      <c r="CV40" s="2">
        <v>0</v>
      </c>
      <c r="CW40" s="2">
        <v>1</v>
      </c>
      <c r="CX40" s="2">
        <v>0</v>
      </c>
      <c r="CY40" s="2">
        <v>0</v>
      </c>
      <c r="CZ40" s="2">
        <v>0</v>
      </c>
      <c r="DA40" s="1"/>
      <c r="DB40" s="1" t="s">
        <v>1200</v>
      </c>
      <c r="DC40" s="1" t="s">
        <v>1902</v>
      </c>
      <c r="DD40" s="2">
        <v>0</v>
      </c>
      <c r="DE40" s="2">
        <v>1</v>
      </c>
      <c r="DF40" s="2">
        <v>0</v>
      </c>
      <c r="DG40" s="2">
        <v>0</v>
      </c>
      <c r="DH40" s="2">
        <v>0</v>
      </c>
      <c r="DI40" s="1"/>
      <c r="DJ40" s="1" t="s">
        <v>1199</v>
      </c>
      <c r="DK40" s="1" t="s">
        <v>1230</v>
      </c>
      <c r="DL40" s="2">
        <v>0</v>
      </c>
      <c r="DM40" s="2">
        <v>0</v>
      </c>
      <c r="DN40" s="2">
        <v>0</v>
      </c>
      <c r="DO40" s="2">
        <v>0</v>
      </c>
      <c r="DP40" s="2">
        <v>1</v>
      </c>
      <c r="DQ40" s="1"/>
      <c r="DR40" s="1" t="s">
        <v>1230</v>
      </c>
      <c r="DS40" s="2">
        <v>0</v>
      </c>
      <c r="DT40" s="2">
        <v>0</v>
      </c>
      <c r="DU40" s="2">
        <v>0</v>
      </c>
      <c r="DV40" s="2">
        <v>0</v>
      </c>
      <c r="DW40" s="2">
        <v>0</v>
      </c>
      <c r="DX40" s="2">
        <v>0</v>
      </c>
      <c r="DY40" s="2">
        <v>0</v>
      </c>
      <c r="DZ40" s="2">
        <v>0</v>
      </c>
      <c r="EA40" s="2">
        <v>0</v>
      </c>
      <c r="EB40" s="2">
        <v>1</v>
      </c>
      <c r="EC40" s="2">
        <v>0</v>
      </c>
      <c r="ED40" s="2">
        <v>0</v>
      </c>
      <c r="EE40" s="1"/>
      <c r="EF40" s="1" t="s">
        <v>1230</v>
      </c>
      <c r="EG40" s="2">
        <v>0</v>
      </c>
      <c r="EH40" s="2">
        <v>0</v>
      </c>
      <c r="EI40" s="2">
        <v>0</v>
      </c>
      <c r="EJ40" s="2">
        <v>0</v>
      </c>
      <c r="EK40" s="2">
        <v>0</v>
      </c>
      <c r="EL40" s="2">
        <v>0</v>
      </c>
      <c r="EM40" s="2">
        <v>0</v>
      </c>
      <c r="EN40" s="2">
        <v>0</v>
      </c>
      <c r="EO40" s="2">
        <v>0</v>
      </c>
      <c r="EP40" s="2">
        <v>1</v>
      </c>
      <c r="EQ40" s="2">
        <v>0</v>
      </c>
      <c r="ER40" s="2">
        <v>0</v>
      </c>
      <c r="ES40" s="1"/>
      <c r="ET40" s="1" t="s">
        <v>1200</v>
      </c>
      <c r="EU40" s="1" t="s">
        <v>1203</v>
      </c>
      <c r="EV40" s="2">
        <v>0</v>
      </c>
      <c r="EW40" s="2">
        <v>0</v>
      </c>
      <c r="EX40" s="2">
        <v>0</v>
      </c>
      <c r="EY40" s="2">
        <v>0</v>
      </c>
      <c r="EZ40" s="2">
        <v>1</v>
      </c>
      <c r="FA40" s="2">
        <v>0</v>
      </c>
      <c r="FB40" s="2">
        <v>0</v>
      </c>
      <c r="FC40" s="1"/>
      <c r="FD40" s="1" t="s">
        <v>1903</v>
      </c>
      <c r="FE40" s="2">
        <v>0</v>
      </c>
      <c r="FF40" s="2">
        <v>0</v>
      </c>
      <c r="FG40" s="2">
        <v>0</v>
      </c>
      <c r="FH40" s="2">
        <v>0</v>
      </c>
      <c r="FI40" s="2">
        <v>0</v>
      </c>
      <c r="FJ40" s="2">
        <v>1</v>
      </c>
      <c r="FK40" s="2">
        <v>0</v>
      </c>
      <c r="FL40" s="2">
        <v>0</v>
      </c>
      <c r="FM40" s="2">
        <v>0</v>
      </c>
      <c r="FN40" s="2">
        <v>0</v>
      </c>
      <c r="FO40" s="2">
        <v>0</v>
      </c>
      <c r="FP40" s="2">
        <v>0</v>
      </c>
      <c r="FQ40" s="2">
        <v>0</v>
      </c>
      <c r="FR40" s="1"/>
      <c r="FS40" s="1" t="s">
        <v>1200</v>
      </c>
      <c r="FT40" s="1"/>
      <c r="FU40" s="1"/>
      <c r="FV40" s="1"/>
      <c r="FW40" s="1"/>
      <c r="FX40" s="1"/>
      <c r="FY40" s="1"/>
      <c r="FZ40" s="1"/>
      <c r="GA40" s="1" t="s">
        <v>2202</v>
      </c>
      <c r="GB40" s="2">
        <v>0</v>
      </c>
      <c r="GC40" s="2">
        <v>0</v>
      </c>
      <c r="GD40" s="2">
        <v>1</v>
      </c>
      <c r="GE40" s="2">
        <v>1</v>
      </c>
      <c r="GF40" s="2">
        <v>0</v>
      </c>
      <c r="GG40" s="2">
        <v>0</v>
      </c>
      <c r="GH40" s="2">
        <v>1</v>
      </c>
      <c r="GI40" s="2">
        <v>0</v>
      </c>
      <c r="GJ40" s="2">
        <v>0</v>
      </c>
      <c r="GK40" s="2">
        <v>0</v>
      </c>
      <c r="GL40" s="2">
        <v>0</v>
      </c>
      <c r="GM40" s="2">
        <v>0</v>
      </c>
      <c r="GN40" s="2">
        <v>0</v>
      </c>
      <c r="GO40" s="1"/>
      <c r="GP40" s="1"/>
      <c r="GQ40" s="1"/>
      <c r="GR40" s="1"/>
      <c r="GS40" s="1"/>
      <c r="GT40" s="1"/>
      <c r="GU40" s="1"/>
      <c r="GV40" s="1"/>
      <c r="GW40" s="1"/>
      <c r="GX40" s="1"/>
      <c r="GY40" s="1"/>
      <c r="GZ40" s="1"/>
      <c r="HA40" s="1"/>
      <c r="HB40" s="1"/>
      <c r="HC40" s="1"/>
      <c r="HD40" s="1"/>
      <c r="HE40" s="1"/>
      <c r="HF40" s="1"/>
      <c r="HG40" s="1"/>
      <c r="HH40" s="1"/>
      <c r="HI40" s="1"/>
      <c r="HJ40" s="1"/>
      <c r="HK40" s="1"/>
      <c r="HL40" s="1"/>
      <c r="HM40" s="1"/>
      <c r="HN40" s="1"/>
      <c r="HO40" s="1"/>
      <c r="HP40" s="1"/>
      <c r="HQ40" s="1"/>
      <c r="HR40" s="1"/>
      <c r="HS40" s="1"/>
      <c r="HT40" s="1"/>
      <c r="HU40" s="1"/>
      <c r="HV40" s="1"/>
      <c r="HW40" s="1"/>
      <c r="HX40" s="1"/>
      <c r="HY40" s="1"/>
      <c r="HZ40" s="1"/>
      <c r="IA40" s="1"/>
      <c r="IB40" s="1"/>
      <c r="IC40" s="1"/>
      <c r="ID40" s="1"/>
      <c r="IE40" s="1"/>
      <c r="IF40" s="1"/>
      <c r="IG40" s="1"/>
      <c r="IH40" s="1"/>
      <c r="II40" s="1"/>
      <c r="IJ40" s="1"/>
      <c r="IK40" s="1"/>
      <c r="IL40" s="1"/>
      <c r="IM40" s="1"/>
      <c r="IN40" s="1"/>
      <c r="IO40" s="1"/>
      <c r="IP40" s="1"/>
      <c r="IQ40" s="1"/>
      <c r="IR40" s="1"/>
      <c r="IS40" s="1"/>
      <c r="IT40" s="1"/>
      <c r="IU40" s="1"/>
      <c r="IV40" s="1"/>
      <c r="IW40" s="1"/>
      <c r="IX40" s="1"/>
      <c r="IY40" s="1"/>
      <c r="IZ40" s="1"/>
      <c r="JA40" s="1"/>
      <c r="JB40" s="1"/>
      <c r="JC40" s="1"/>
      <c r="JD40" s="1"/>
      <c r="JE40" s="1"/>
      <c r="JF40" s="1"/>
      <c r="JG40" s="1"/>
      <c r="JH40" s="1"/>
      <c r="JI40" s="1"/>
      <c r="JJ40" s="1"/>
      <c r="JK40" s="1"/>
      <c r="JL40" s="1"/>
      <c r="JM40" s="1"/>
      <c r="JN40" s="1"/>
      <c r="JO40" s="1"/>
      <c r="JP40" s="1"/>
      <c r="JQ40" s="1"/>
      <c r="JR40" s="1"/>
      <c r="JS40" s="1"/>
      <c r="JT40" s="1"/>
      <c r="JU40" s="1"/>
      <c r="JV40" s="1"/>
      <c r="JW40" s="1"/>
      <c r="JX40" s="1"/>
      <c r="JY40" s="1"/>
      <c r="JZ40" s="1"/>
      <c r="KA40" s="1"/>
      <c r="KB40" s="1"/>
      <c r="KC40" s="1"/>
      <c r="KD40" s="1"/>
      <c r="KE40" s="1"/>
      <c r="KF40" s="1"/>
      <c r="KG40" s="1"/>
      <c r="KH40" s="1"/>
      <c r="KI40" s="1"/>
      <c r="KJ40" s="1"/>
      <c r="KK40" s="1"/>
      <c r="KL40" s="1"/>
      <c r="KM40" s="1"/>
      <c r="KN40" s="1"/>
      <c r="KO40" s="1"/>
      <c r="KP40" s="1"/>
      <c r="KQ40" s="1"/>
      <c r="KR40" s="1"/>
      <c r="KS40" s="1"/>
      <c r="KT40" s="1"/>
      <c r="KU40" s="1"/>
      <c r="KV40" s="1"/>
      <c r="KW40" s="1"/>
      <c r="KX40" s="1"/>
      <c r="KY40" s="1"/>
      <c r="KZ40" s="1"/>
      <c r="LA40" s="1"/>
      <c r="LB40" s="1"/>
      <c r="LC40" s="1"/>
      <c r="LD40" s="1"/>
      <c r="LE40" s="1"/>
      <c r="LF40" s="1"/>
      <c r="LG40" s="1"/>
      <c r="LH40" s="1"/>
      <c r="LI40" s="1"/>
      <c r="LJ40" s="1"/>
      <c r="LK40" s="1"/>
      <c r="LL40" s="1"/>
      <c r="LM40" s="1"/>
      <c r="LN40" s="1"/>
      <c r="LO40" s="1"/>
      <c r="LP40" s="1"/>
      <c r="LQ40" s="1"/>
      <c r="LR40" s="1"/>
      <c r="LS40" s="1"/>
      <c r="LT40" s="1"/>
      <c r="LU40" s="1"/>
      <c r="LV40" s="1"/>
      <c r="LW40" s="1"/>
      <c r="LX40" s="1"/>
      <c r="LY40" s="1"/>
      <c r="LZ40" s="1"/>
      <c r="MA40" s="1"/>
      <c r="MB40" s="1"/>
      <c r="MC40" s="1"/>
      <c r="MD40" s="1"/>
      <c r="ME40" s="1"/>
      <c r="MF40" s="1"/>
      <c r="MG40" s="1"/>
      <c r="MH40" s="1"/>
      <c r="MI40" s="1"/>
      <c r="MJ40" s="1"/>
      <c r="MK40" s="1"/>
      <c r="ML40" s="1"/>
      <c r="MM40" s="1"/>
      <c r="MN40" s="1"/>
      <c r="MO40" s="1"/>
      <c r="MP40" s="1"/>
      <c r="MQ40" s="1"/>
      <c r="MR40" s="1"/>
      <c r="MS40" s="1"/>
      <c r="MT40" s="1"/>
      <c r="MU40" s="1"/>
      <c r="MV40" s="1"/>
      <c r="MW40" s="1"/>
      <c r="MX40" s="1"/>
      <c r="MY40" s="1"/>
      <c r="MZ40" s="1"/>
      <c r="NA40" s="1"/>
      <c r="NB40" s="1"/>
      <c r="NC40" s="1"/>
      <c r="ND40" s="1"/>
      <c r="NE40" s="1"/>
      <c r="NF40" s="1"/>
      <c r="NG40" s="1"/>
      <c r="NH40" s="1"/>
      <c r="NI40" s="1"/>
      <c r="NJ40" s="1"/>
      <c r="NK40" s="1"/>
      <c r="NL40" s="1"/>
      <c r="NM40" s="1"/>
      <c r="NN40" s="1"/>
      <c r="NO40" s="1"/>
      <c r="NP40" s="1"/>
      <c r="NQ40" s="1"/>
      <c r="NR40" s="1"/>
      <c r="NS40" s="1"/>
      <c r="NT40" s="1"/>
      <c r="NU40" s="1"/>
      <c r="NV40" s="1"/>
      <c r="NW40" s="1"/>
      <c r="NX40" s="1"/>
      <c r="NY40" s="1"/>
      <c r="NZ40" s="1"/>
      <c r="OA40" s="1"/>
      <c r="OB40" s="1"/>
      <c r="OC40" s="1"/>
      <c r="OD40" s="1"/>
      <c r="OE40" s="1"/>
      <c r="OF40" s="1"/>
      <c r="OG40" s="1"/>
      <c r="OH40" s="1"/>
      <c r="OI40" s="1"/>
      <c r="OJ40" s="1"/>
      <c r="OK40" s="1"/>
      <c r="OL40" s="1"/>
      <c r="OM40" s="1"/>
      <c r="ON40" s="1"/>
      <c r="OO40" s="1"/>
      <c r="OP40" s="1"/>
      <c r="OQ40" s="1"/>
      <c r="OR40" s="1"/>
      <c r="OS40" s="1"/>
      <c r="OT40" s="1"/>
      <c r="OU40" s="1"/>
      <c r="OV40" s="1"/>
      <c r="OW40" s="1"/>
      <c r="OX40" s="1"/>
      <c r="OY40" s="1"/>
      <c r="OZ40" s="1"/>
      <c r="PA40" s="1"/>
      <c r="PB40" s="1"/>
      <c r="PC40" s="1"/>
      <c r="PD40" s="1"/>
      <c r="PE40" s="1"/>
      <c r="PF40" s="1"/>
      <c r="PG40" s="1"/>
      <c r="PH40" s="1"/>
      <c r="PI40" s="1"/>
      <c r="PJ40" s="1"/>
      <c r="PK40" s="1"/>
      <c r="PL40" s="1"/>
      <c r="PM40" s="1"/>
      <c r="PN40" s="1"/>
      <c r="PO40" s="1"/>
      <c r="PP40" s="1"/>
      <c r="PQ40" s="1"/>
      <c r="PR40" s="1"/>
      <c r="PS40" s="1"/>
      <c r="PT40" s="1"/>
      <c r="PU40" s="1"/>
      <c r="PV40" s="1"/>
      <c r="PW40" s="1"/>
      <c r="PX40" s="1"/>
      <c r="PY40" s="1"/>
      <c r="PZ40" s="1"/>
      <c r="QA40" s="1"/>
      <c r="QB40" s="1"/>
      <c r="QC40" s="1"/>
      <c r="QD40" s="1"/>
      <c r="QE40" s="1"/>
      <c r="QF40" s="1"/>
      <c r="QG40" s="1"/>
      <c r="QH40" s="1"/>
      <c r="QI40" s="1"/>
      <c r="QJ40" s="1"/>
      <c r="QK40" s="1"/>
      <c r="QL40" s="1"/>
      <c r="QM40" s="1"/>
      <c r="QN40" s="1"/>
      <c r="QO40" s="1"/>
      <c r="QP40" s="1"/>
      <c r="QQ40" s="1"/>
      <c r="QR40" s="1"/>
      <c r="QS40" s="1"/>
      <c r="QT40" s="1"/>
      <c r="QU40" s="1"/>
      <c r="QV40" s="1"/>
      <c r="QW40" s="1"/>
      <c r="QX40" s="1"/>
      <c r="QY40" s="1"/>
      <c r="QZ40" s="1"/>
      <c r="RA40" s="1"/>
      <c r="RB40" s="1"/>
      <c r="RC40" s="1"/>
      <c r="RD40" s="1"/>
      <c r="RE40" s="1"/>
      <c r="RF40" s="1"/>
      <c r="RG40" s="1"/>
      <c r="RH40" s="1"/>
      <c r="RI40" s="1"/>
      <c r="RJ40" s="1"/>
      <c r="RK40" s="1"/>
      <c r="RL40" s="1"/>
      <c r="RM40" s="1"/>
      <c r="RN40" s="1"/>
      <c r="RO40" s="1"/>
      <c r="RP40" s="1"/>
      <c r="RQ40" s="1"/>
      <c r="RR40" s="1"/>
      <c r="RS40" s="1"/>
      <c r="RT40" s="1"/>
      <c r="RU40" s="1"/>
      <c r="RV40" s="1"/>
      <c r="RW40" s="1"/>
      <c r="RX40" s="1"/>
      <c r="RY40" s="1"/>
      <c r="RZ40" s="1"/>
      <c r="SA40" s="1"/>
      <c r="SB40" s="1"/>
      <c r="SC40" s="1"/>
      <c r="SD40" s="1"/>
      <c r="SE40" s="1"/>
      <c r="SF40" s="1"/>
      <c r="SG40" s="1"/>
      <c r="SH40" s="1"/>
      <c r="SI40" s="1"/>
      <c r="SJ40" s="1"/>
      <c r="SK40" s="1"/>
      <c r="SL40" s="1"/>
      <c r="SM40" s="1"/>
      <c r="SN40" s="1"/>
      <c r="SO40" s="1"/>
      <c r="SP40" s="1"/>
      <c r="SQ40" s="1"/>
      <c r="SR40" s="1"/>
      <c r="SS40" s="1"/>
      <c r="ST40" s="1"/>
      <c r="SU40" s="1"/>
      <c r="SV40" s="1"/>
      <c r="SW40" s="1"/>
      <c r="SX40" s="1"/>
      <c r="SY40" s="1"/>
      <c r="SZ40" s="1"/>
      <c r="TA40" s="1"/>
      <c r="TB40" s="1"/>
      <c r="TC40" s="1"/>
      <c r="TD40" s="1"/>
      <c r="TE40" s="1"/>
      <c r="TF40" s="1"/>
      <c r="TG40" s="1"/>
      <c r="TH40" s="1"/>
      <c r="TI40" s="1"/>
      <c r="TJ40" s="1"/>
      <c r="TK40" s="1"/>
      <c r="TL40" s="1"/>
      <c r="TM40" s="1"/>
      <c r="TN40" s="1"/>
      <c r="TO40" s="1"/>
      <c r="TP40" s="1"/>
      <c r="TQ40" s="1"/>
      <c r="TR40" s="1"/>
      <c r="TS40" s="1"/>
      <c r="TT40" s="1"/>
      <c r="TU40" s="1"/>
      <c r="TV40" s="1"/>
      <c r="TW40" s="1"/>
      <c r="TX40" s="1"/>
      <c r="TY40" s="1"/>
      <c r="TZ40" s="1"/>
      <c r="UA40" s="1"/>
      <c r="UB40" s="1"/>
      <c r="UC40" s="1"/>
      <c r="UD40" s="1"/>
      <c r="UE40" s="1"/>
      <c r="UF40" s="1"/>
      <c r="UG40" s="1"/>
      <c r="UH40" s="1"/>
      <c r="UI40" s="1"/>
      <c r="UJ40" s="1"/>
      <c r="UK40" s="1"/>
      <c r="UL40" s="1"/>
      <c r="UM40" s="1"/>
      <c r="UN40" s="1"/>
      <c r="UO40" s="1"/>
      <c r="UP40" s="1"/>
      <c r="UQ40" s="1"/>
      <c r="UR40" s="1"/>
      <c r="US40" s="1"/>
      <c r="UT40" s="1"/>
      <c r="UU40" s="1"/>
      <c r="UV40" s="1"/>
      <c r="UW40" s="1"/>
      <c r="UX40" s="1"/>
      <c r="UY40" s="1"/>
      <c r="UZ40" s="1"/>
      <c r="VA40" s="1"/>
      <c r="VB40" s="1"/>
      <c r="VC40" s="1"/>
      <c r="VD40" s="1"/>
      <c r="VE40" s="1"/>
      <c r="VF40" s="1"/>
      <c r="VG40" s="1"/>
      <c r="VH40" s="1"/>
      <c r="VI40" s="1"/>
      <c r="VJ40" s="1"/>
      <c r="VK40" s="1"/>
      <c r="VL40" s="1"/>
      <c r="VM40" s="1"/>
      <c r="VN40" s="1"/>
      <c r="VO40" s="1"/>
      <c r="VP40" s="1"/>
      <c r="VQ40" s="1"/>
      <c r="VR40" s="1"/>
      <c r="VS40" s="1"/>
      <c r="VT40" s="1"/>
      <c r="VU40" s="1"/>
      <c r="VV40" s="1"/>
      <c r="VW40" s="1"/>
      <c r="VX40" s="1"/>
      <c r="VY40" s="1"/>
      <c r="VZ40" s="1"/>
      <c r="WA40" s="1"/>
      <c r="WB40" s="1"/>
      <c r="WC40" s="1"/>
      <c r="WD40" s="1"/>
      <c r="WE40" s="1"/>
      <c r="WF40" s="1"/>
      <c r="WG40" s="1"/>
      <c r="WH40" s="1"/>
      <c r="WI40" s="1"/>
      <c r="WJ40" s="1"/>
      <c r="WK40" s="1"/>
      <c r="WL40" s="1"/>
      <c r="WM40" s="1"/>
      <c r="WN40" s="1"/>
      <c r="WO40" s="1"/>
      <c r="WP40" s="1"/>
      <c r="WQ40" s="1"/>
      <c r="WR40" s="1"/>
      <c r="WS40" s="1"/>
      <c r="WT40" s="1"/>
      <c r="WU40" s="1"/>
      <c r="WV40" s="1"/>
      <c r="WW40" s="1"/>
      <c r="WX40" s="1"/>
      <c r="WY40" s="1"/>
      <c r="WZ40" s="1"/>
      <c r="XA40" s="1"/>
      <c r="XB40" s="1"/>
      <c r="XC40" s="1"/>
      <c r="XD40" s="1"/>
      <c r="XE40" s="1"/>
      <c r="XF40" s="1"/>
      <c r="XG40" s="1"/>
      <c r="XH40" s="1"/>
      <c r="XI40" s="1"/>
      <c r="XJ40" s="1"/>
      <c r="XK40" s="1"/>
      <c r="XL40" s="1"/>
      <c r="XM40" s="1"/>
      <c r="XN40" s="1"/>
      <c r="XO40" s="1"/>
      <c r="XP40" s="1"/>
      <c r="XQ40" s="1"/>
      <c r="XR40" s="1"/>
      <c r="XS40" s="1"/>
      <c r="XT40" s="1"/>
      <c r="XU40" s="1"/>
      <c r="XV40" s="1"/>
      <c r="XW40" s="1"/>
      <c r="XX40" s="1"/>
      <c r="XY40" s="1"/>
      <c r="XZ40" s="1"/>
      <c r="YA40" s="1"/>
      <c r="YB40" s="1"/>
      <c r="YC40" s="1"/>
      <c r="YD40" s="1"/>
      <c r="YE40" s="1"/>
      <c r="YF40" s="1"/>
      <c r="YG40" s="1"/>
      <c r="YH40" s="1"/>
      <c r="YI40" s="1"/>
      <c r="YJ40" s="1"/>
      <c r="YK40" s="1"/>
      <c r="YL40" s="1"/>
      <c r="YM40" s="1"/>
      <c r="YN40" s="1"/>
      <c r="YO40" s="1"/>
      <c r="YP40" s="1"/>
      <c r="YQ40" s="1"/>
      <c r="YR40" s="1"/>
      <c r="YS40" s="1"/>
      <c r="YT40" s="1"/>
      <c r="YU40" s="1"/>
      <c r="YV40" s="1"/>
      <c r="YW40" s="1"/>
      <c r="YX40" s="1"/>
      <c r="YY40" s="1"/>
      <c r="YZ40" s="1"/>
      <c r="ZA40" s="1"/>
      <c r="ZB40" s="1"/>
      <c r="ZC40" s="1"/>
      <c r="ZD40" s="1"/>
      <c r="ZE40" s="1"/>
      <c r="ZF40" s="1"/>
      <c r="ZG40" s="1"/>
      <c r="ZH40" s="1"/>
      <c r="ZI40" s="1"/>
      <c r="ZJ40" s="1"/>
      <c r="ZK40" s="1"/>
      <c r="ZL40" s="1"/>
      <c r="ZM40" s="1"/>
      <c r="ZN40" s="1"/>
      <c r="ZO40" s="1"/>
      <c r="ZP40" s="1"/>
      <c r="ZQ40" s="1"/>
      <c r="ZR40" s="1"/>
      <c r="ZS40" s="1"/>
      <c r="ZT40" s="1"/>
      <c r="ZU40" s="1"/>
      <c r="ZV40" s="1"/>
      <c r="ZW40" s="1"/>
      <c r="ZX40" s="3"/>
      <c r="ZY40" s="1"/>
      <c r="ZZ40" s="1"/>
      <c r="AAA40" s="1"/>
      <c r="AAB40" s="1"/>
      <c r="AAC40" s="1"/>
      <c r="AAD40" s="1"/>
      <c r="AAE40" s="1"/>
      <c r="AAF40" s="1"/>
      <c r="AAG40" s="1"/>
      <c r="AAH40" s="1"/>
      <c r="AAI40" s="1"/>
      <c r="AAJ40" s="1"/>
      <c r="AAK40" s="1"/>
      <c r="AAL40" s="1"/>
      <c r="AAM40" s="1"/>
      <c r="AAN40" s="1"/>
      <c r="AAO40" s="1"/>
      <c r="AAP40" s="1"/>
      <c r="AAQ40" s="1"/>
      <c r="AAR40" s="1"/>
      <c r="AAS40" s="1"/>
      <c r="AAT40" s="1"/>
      <c r="AAU40" s="1"/>
      <c r="AAV40" s="1"/>
      <c r="AAW40" s="1"/>
      <c r="AAX40" s="1"/>
      <c r="AAY40" s="1"/>
      <c r="AAZ40" s="1"/>
      <c r="ABA40" s="1"/>
      <c r="ABB40" s="1"/>
      <c r="ABC40" s="1"/>
      <c r="ABD40" s="1"/>
      <c r="ABE40" s="1"/>
      <c r="ABF40" s="1"/>
      <c r="ABG40" s="1"/>
      <c r="ABH40" s="1"/>
      <c r="ABI40" s="1"/>
      <c r="ABJ40" s="1"/>
      <c r="ABK40" s="1"/>
      <c r="ABL40" s="1"/>
      <c r="ABM40" s="1"/>
      <c r="ABN40" s="1"/>
      <c r="ABO40" s="1"/>
      <c r="ABP40" s="1"/>
      <c r="ABQ40" s="1"/>
      <c r="ABR40" s="1"/>
      <c r="ABS40" s="1"/>
      <c r="ABT40" s="1"/>
      <c r="ABU40" s="1"/>
      <c r="ABV40" s="1"/>
      <c r="ABW40" s="1"/>
      <c r="ABX40" s="1"/>
      <c r="ABY40" s="1"/>
      <c r="ABZ40" s="1"/>
      <c r="ACA40" s="1"/>
      <c r="ACB40" s="1"/>
      <c r="ACC40" s="1"/>
      <c r="ACD40" s="1"/>
      <c r="ACE40" s="1"/>
      <c r="ACF40" s="1"/>
      <c r="ACG40" s="1"/>
      <c r="ACH40" s="1"/>
      <c r="ACI40" s="1"/>
      <c r="ACJ40" s="1"/>
      <c r="ACK40" s="1"/>
      <c r="ACL40" s="1"/>
      <c r="ACM40" s="1"/>
      <c r="ACN40" s="1"/>
      <c r="ACO40" s="1"/>
      <c r="ACP40" s="1"/>
      <c r="ACQ40" s="1"/>
      <c r="ACR40" s="1"/>
      <c r="ACS40" s="1"/>
      <c r="ACT40" s="1"/>
      <c r="ACU40" s="1"/>
      <c r="ACV40" s="1"/>
      <c r="ACW40" s="1"/>
      <c r="ACX40" s="1"/>
      <c r="ACY40" s="1"/>
      <c r="ACZ40" s="1"/>
      <c r="ADA40" s="1"/>
      <c r="ADB40" s="1"/>
      <c r="ADC40" s="1"/>
      <c r="ADD40" s="1"/>
      <c r="ADE40" s="1"/>
      <c r="ADF40" s="1"/>
      <c r="ADG40" s="1"/>
      <c r="ADH40" s="1"/>
      <c r="ADI40" s="1"/>
      <c r="ADJ40" s="1"/>
      <c r="ADK40" s="1"/>
      <c r="ADL40" s="1"/>
      <c r="ADM40" s="1"/>
      <c r="ADN40" s="1"/>
      <c r="ADO40" s="1"/>
      <c r="ADP40" s="1"/>
      <c r="ADQ40" s="1"/>
      <c r="ADR40" s="1"/>
      <c r="ADS40" s="1"/>
      <c r="ADT40" s="1"/>
      <c r="ADU40" s="1"/>
      <c r="ADV40" s="1"/>
      <c r="ADW40" s="1"/>
      <c r="ADX40" s="1"/>
      <c r="ADY40" s="1"/>
      <c r="ADZ40" s="1"/>
      <c r="AEA40" s="1"/>
      <c r="AEB40" s="1"/>
      <c r="AEC40" s="1"/>
      <c r="AED40" s="1"/>
      <c r="AEE40" s="1"/>
      <c r="AEF40" s="1"/>
      <c r="AEG40" s="1"/>
      <c r="AEH40" s="1"/>
      <c r="AEI40" s="1"/>
      <c r="AEJ40" s="1"/>
      <c r="AEK40" s="1"/>
      <c r="AEL40" s="1"/>
      <c r="AEM40" s="1"/>
      <c r="AEN40" s="1"/>
      <c r="AEO40" s="1"/>
      <c r="AEP40" s="1"/>
      <c r="AEQ40" s="1"/>
      <c r="AER40" s="1"/>
      <c r="AES40" s="1"/>
      <c r="AET40" s="1"/>
      <c r="AEU40" s="1"/>
      <c r="AEV40" s="1"/>
      <c r="AEW40" s="1"/>
      <c r="AEX40" s="1"/>
      <c r="AEY40" s="1"/>
      <c r="AEZ40" s="1"/>
      <c r="AFA40" s="1"/>
      <c r="AFB40" s="1"/>
      <c r="AFC40" s="1"/>
      <c r="AFD40" s="1"/>
      <c r="AFE40" s="1"/>
      <c r="AFF40" s="1"/>
      <c r="AFG40" s="1"/>
      <c r="AFH40" s="1"/>
      <c r="AFI40" s="1"/>
      <c r="AFJ40" s="1"/>
      <c r="AFK40" s="1"/>
      <c r="AFL40" s="1"/>
      <c r="AFM40" s="1"/>
      <c r="AFN40" s="1"/>
      <c r="AFO40" s="1"/>
      <c r="AFP40" s="1"/>
      <c r="AFQ40" s="1"/>
      <c r="AFR40" s="1"/>
      <c r="AFS40" s="1"/>
      <c r="AFT40" s="1"/>
      <c r="AFU40" s="1"/>
      <c r="AFV40" s="1"/>
      <c r="AFW40" s="1"/>
      <c r="AFX40" s="1"/>
      <c r="AFY40" s="1"/>
      <c r="AFZ40" s="1"/>
      <c r="AGA40" s="1"/>
      <c r="AGB40" s="1"/>
      <c r="AGC40" s="1"/>
      <c r="AGD40" s="1"/>
      <c r="AGE40" s="1"/>
      <c r="AGF40" s="1"/>
      <c r="AGG40" s="1"/>
      <c r="AGH40" s="1"/>
      <c r="AGI40" s="1"/>
      <c r="AGJ40" s="1"/>
      <c r="AGK40" s="1"/>
      <c r="AGL40" s="1"/>
      <c r="AGM40" s="1"/>
      <c r="AGN40" s="1"/>
      <c r="AGO40" s="1"/>
      <c r="AGP40" s="1"/>
      <c r="AGQ40" s="1"/>
      <c r="AGR40" s="1"/>
      <c r="AGS40" s="1"/>
      <c r="AGT40" s="1"/>
      <c r="AGU40" s="1"/>
      <c r="AGV40" s="1"/>
      <c r="AGW40" s="1"/>
      <c r="AGX40" s="1"/>
      <c r="AGY40" s="1"/>
      <c r="AGZ40" s="1"/>
      <c r="AHA40" s="1"/>
      <c r="AHB40" s="1"/>
      <c r="AHC40" s="1"/>
      <c r="AHD40" s="1"/>
      <c r="AHE40" s="1"/>
      <c r="AHF40" s="1"/>
      <c r="AHG40" s="1"/>
      <c r="AHH40" s="1"/>
      <c r="AHI40" s="1"/>
      <c r="AHJ40" s="1"/>
      <c r="AHK40" s="1"/>
      <c r="AHL40" s="1"/>
      <c r="AHM40" s="1"/>
      <c r="AHN40" s="1"/>
      <c r="AHO40" s="1"/>
      <c r="AHP40" s="1"/>
      <c r="AHQ40" s="1"/>
      <c r="AHR40" s="1"/>
      <c r="AHS40" s="1"/>
      <c r="AHT40" s="1"/>
      <c r="AHU40" s="1"/>
      <c r="AHV40" s="1"/>
      <c r="AHW40" s="1"/>
      <c r="AHX40" s="1"/>
      <c r="AHY40" s="1"/>
      <c r="AHZ40" s="1"/>
      <c r="AIA40" s="1"/>
      <c r="AIB40" s="1"/>
      <c r="AIC40" s="1"/>
      <c r="AID40" s="1"/>
      <c r="AIE40" s="1"/>
      <c r="AIF40" s="1"/>
      <c r="AIG40" s="1"/>
      <c r="AIH40" s="1"/>
      <c r="AII40" s="1"/>
      <c r="AIJ40" s="1"/>
      <c r="AIK40" s="1"/>
      <c r="AIL40" s="1"/>
      <c r="AIM40" s="1"/>
      <c r="AIN40" s="1"/>
      <c r="AIO40" s="1"/>
      <c r="AIP40" s="1"/>
      <c r="AIQ40" s="1"/>
      <c r="AIR40" s="1"/>
      <c r="AIS40" s="1"/>
      <c r="AIT40" s="1"/>
      <c r="AIU40" s="1"/>
      <c r="AIV40" s="1"/>
      <c r="AIW40" s="1"/>
      <c r="AIX40" s="1"/>
      <c r="AIY40" s="1"/>
      <c r="AIZ40" s="1"/>
      <c r="AJA40" s="1"/>
      <c r="AJB40" s="1"/>
      <c r="AJC40" s="1"/>
      <c r="AJD40" s="1"/>
      <c r="AJE40" s="1"/>
      <c r="AJF40" s="1"/>
      <c r="AJG40" s="1"/>
      <c r="AJH40" s="1"/>
      <c r="AJI40" s="1"/>
      <c r="AJJ40" s="1"/>
      <c r="AJK40" s="1"/>
      <c r="AJL40" s="1"/>
      <c r="AJM40" s="1"/>
      <c r="AJN40" s="1"/>
      <c r="AJO40" s="1"/>
      <c r="AJP40" s="1"/>
      <c r="AJQ40" s="1"/>
      <c r="AJR40" s="1"/>
      <c r="AJS40" s="1"/>
      <c r="AJT40" s="1"/>
      <c r="AJU40" s="1"/>
      <c r="AJV40" s="1"/>
      <c r="AJW40" s="1"/>
      <c r="AJX40" s="1"/>
      <c r="AJY40" s="1"/>
      <c r="AJZ40" s="1"/>
      <c r="AKA40" s="1"/>
      <c r="AKB40" s="1"/>
      <c r="AKC40" s="1"/>
      <c r="AKD40" s="1"/>
      <c r="AKE40" s="1"/>
      <c r="AKF40" s="1"/>
      <c r="AKG40" s="1"/>
      <c r="AKH40" s="1"/>
      <c r="AKI40" s="1"/>
      <c r="AKJ40" s="1"/>
      <c r="AKK40" s="1"/>
      <c r="AKL40" s="1"/>
      <c r="AKM40" s="1"/>
      <c r="AKN40" s="1"/>
      <c r="AKO40" s="1"/>
      <c r="AKP40" s="1"/>
      <c r="AKQ40" s="1"/>
      <c r="AKR40" s="1"/>
      <c r="AKS40" s="1"/>
      <c r="AKT40" s="1"/>
      <c r="AKU40" s="1"/>
      <c r="AKV40" s="1"/>
      <c r="AKW40" s="1"/>
      <c r="AKX40" s="1"/>
      <c r="AKY40" s="1"/>
      <c r="AKZ40" s="1"/>
      <c r="ALA40" s="1"/>
      <c r="ALB40" s="1"/>
      <c r="ALC40" s="1"/>
      <c r="ALD40" s="1"/>
      <c r="ALE40" s="1"/>
      <c r="ALF40" s="1"/>
      <c r="ALG40" s="1"/>
      <c r="ALH40" s="1"/>
      <c r="ALI40" s="1"/>
      <c r="ALJ40" s="1"/>
      <c r="ALK40" s="1"/>
      <c r="ALL40" s="1"/>
      <c r="ALM40" s="1"/>
      <c r="ALN40" s="1"/>
      <c r="ALO40" s="1"/>
      <c r="ALP40" s="1"/>
      <c r="ALQ40" s="1"/>
      <c r="ALR40" s="1"/>
      <c r="ALS40" s="1"/>
      <c r="ALT40" s="1"/>
      <c r="ALU40" s="1"/>
      <c r="ALV40" s="1"/>
      <c r="ALW40" s="1"/>
      <c r="ALX40" s="1"/>
      <c r="ALY40" s="1"/>
      <c r="ALZ40" s="1"/>
      <c r="AMA40" s="1"/>
      <c r="AMB40" s="1"/>
      <c r="AMC40" s="1"/>
      <c r="AMD40" s="1"/>
      <c r="AME40" s="1"/>
      <c r="AMF40" s="1"/>
      <c r="AMG40" s="1"/>
      <c r="AMH40" s="1"/>
      <c r="AMI40" s="1"/>
      <c r="AMJ40" s="1"/>
      <c r="AMK40" s="1"/>
      <c r="AML40" s="1"/>
      <c r="AMM40" s="1"/>
      <c r="AMN40" s="1"/>
      <c r="AMO40" s="1"/>
      <c r="AMP40" s="1"/>
      <c r="AMQ40" s="1"/>
      <c r="AMR40" s="1"/>
      <c r="AMS40" s="1"/>
      <c r="AMT40" s="1"/>
      <c r="AMU40" s="1"/>
      <c r="AMV40" s="1"/>
      <c r="AMW40" s="1"/>
      <c r="AMX40" s="1"/>
      <c r="AMY40" s="1"/>
      <c r="AMZ40" s="1"/>
      <c r="ANA40" s="1"/>
      <c r="ANB40" s="1"/>
      <c r="ANC40" s="1"/>
      <c r="AND40" s="1"/>
      <c r="ANE40" s="1"/>
      <c r="ANF40" s="1"/>
      <c r="ANG40" s="1"/>
      <c r="ANH40" s="1"/>
      <c r="ANI40" s="1"/>
      <c r="ANJ40" s="1"/>
      <c r="ANK40" s="1"/>
      <c r="ANL40" s="1"/>
      <c r="ANM40" s="1"/>
      <c r="ANN40" s="1"/>
      <c r="ANO40" s="1"/>
      <c r="ANP40" s="1"/>
      <c r="ANQ40" s="1"/>
      <c r="ANR40" s="1"/>
      <c r="ANS40" s="1"/>
      <c r="ANT40" s="1"/>
      <c r="ANU40" s="1"/>
      <c r="ANV40" s="1"/>
      <c r="ANW40" s="1"/>
      <c r="ANX40" s="1"/>
      <c r="ANY40" s="1"/>
      <c r="ANZ40" s="1"/>
      <c r="AOA40" s="1"/>
      <c r="AOB40" s="1"/>
      <c r="AOC40" s="1"/>
      <c r="AOD40" s="1"/>
      <c r="AOE40" s="1"/>
      <c r="AOF40" s="1"/>
      <c r="AOG40" s="1"/>
      <c r="AOH40" s="1"/>
      <c r="AOI40" s="1"/>
      <c r="AOJ40" s="1"/>
      <c r="AOK40" s="1"/>
      <c r="AOL40" s="1"/>
      <c r="AOM40" s="1"/>
      <c r="AON40" s="1"/>
      <c r="AOO40" s="1"/>
      <c r="AOP40" s="1"/>
      <c r="AOQ40" s="1"/>
      <c r="AOR40" s="1"/>
      <c r="AOS40" s="1"/>
      <c r="AOT40" s="1"/>
      <c r="AOU40" s="1"/>
      <c r="AOV40" s="1"/>
      <c r="AOW40" s="1"/>
      <c r="AOX40" s="1"/>
      <c r="AOY40" s="1"/>
      <c r="AOZ40" s="1"/>
      <c r="APA40" s="1"/>
      <c r="APB40" s="1"/>
      <c r="APC40" s="1"/>
      <c r="APD40" s="1"/>
      <c r="APE40" s="1"/>
      <c r="APF40" s="1"/>
      <c r="APG40" s="1"/>
      <c r="APH40" s="1"/>
      <c r="API40" s="1"/>
      <c r="APJ40" s="1"/>
      <c r="APK40" s="1"/>
      <c r="APL40" s="1"/>
      <c r="APM40" s="1"/>
      <c r="APN40" s="1"/>
      <c r="APO40" s="1"/>
      <c r="APP40" s="1"/>
      <c r="APQ40" s="1"/>
      <c r="APR40" s="1"/>
      <c r="APS40" s="1"/>
      <c r="APT40" s="1"/>
      <c r="APU40" s="1"/>
      <c r="APV40" s="1"/>
      <c r="APW40" s="1"/>
      <c r="APX40" s="1"/>
      <c r="APY40" s="1"/>
      <c r="APZ40" s="1"/>
      <c r="AQA40" s="1"/>
      <c r="AQB40" s="1"/>
      <c r="AQC40" s="1"/>
      <c r="AQD40" s="1"/>
      <c r="AQE40" s="1"/>
      <c r="AQF40" s="1"/>
      <c r="AQG40" s="1"/>
      <c r="AQH40" s="1"/>
      <c r="AQI40" s="1"/>
      <c r="AQJ40" s="1"/>
      <c r="AQK40" s="1"/>
      <c r="AQL40" s="1"/>
      <c r="AQM40" s="1"/>
      <c r="AQN40" s="1"/>
      <c r="AQO40" s="1"/>
      <c r="AQP40" s="1"/>
      <c r="AQQ40" s="1"/>
      <c r="AQR40" s="1"/>
      <c r="AQS40" s="1"/>
      <c r="AQT40" s="1"/>
      <c r="AQU40" s="1"/>
      <c r="AQV40" s="1"/>
      <c r="AQW40" s="1"/>
      <c r="AQX40" s="1"/>
      <c r="AQY40" s="1"/>
      <c r="AQZ40" s="1"/>
      <c r="ARA40" s="1"/>
      <c r="ARB40" s="1"/>
      <c r="ARC40" s="1"/>
      <c r="ARD40" s="1"/>
      <c r="ARE40" s="1"/>
      <c r="ARF40" s="1"/>
      <c r="ARG40" s="1"/>
      <c r="ARH40" s="1"/>
      <c r="ARI40" s="1"/>
      <c r="ARJ40" s="1"/>
      <c r="ARK40" s="1"/>
      <c r="ARL40" s="1"/>
      <c r="ARM40" s="1"/>
      <c r="ARN40" s="1"/>
      <c r="ARO40" s="1"/>
      <c r="ARP40" s="1"/>
      <c r="ARQ40" s="1"/>
      <c r="ARR40" s="1"/>
      <c r="ARS40" s="1"/>
      <c r="ART40" s="1"/>
      <c r="ARU40" s="1"/>
      <c r="ARV40" s="1"/>
      <c r="ARW40" s="1"/>
      <c r="ARX40" s="1"/>
      <c r="ARY40" s="1"/>
      <c r="ARZ40" s="1"/>
      <c r="ASA40" s="1"/>
      <c r="ASB40" s="1"/>
      <c r="ASC40" s="1"/>
      <c r="ASD40" s="1"/>
      <c r="ASE40" s="1"/>
      <c r="ASF40" s="1"/>
      <c r="ASG40" s="1"/>
      <c r="ASH40" s="1"/>
      <c r="ASI40" s="1"/>
      <c r="ASJ40" s="1"/>
      <c r="ASK40" s="1"/>
      <c r="ASL40" s="1"/>
      <c r="ASM40" s="1"/>
      <c r="ASN40" s="1"/>
      <c r="ASO40" s="1"/>
      <c r="ASP40" s="1"/>
      <c r="ASQ40" s="1"/>
      <c r="ASR40" s="1"/>
      <c r="ASS40" s="1"/>
      <c r="AST40" s="1">
        <v>111902635</v>
      </c>
      <c r="ASU40" s="1" t="s">
        <v>2203</v>
      </c>
      <c r="ASV40" s="1"/>
      <c r="ASW40" s="1">
        <v>55</v>
      </c>
    </row>
  </sheetData>
  <autoFilter ref="A1:ASW40"/>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AS215"/>
  <sheetViews>
    <sheetView topLeftCell="A145" zoomScale="80" zoomScaleNormal="80" workbookViewId="0">
      <selection activeCell="B134" sqref="B134:C134"/>
    </sheetView>
  </sheetViews>
  <sheetFormatPr defaultRowHeight="14" x14ac:dyDescent="0.3"/>
  <cols>
    <col min="1" max="1" width="18.7265625" style="1" customWidth="1"/>
    <col min="2" max="2" width="11.81640625" style="1" customWidth="1"/>
    <col min="3" max="4" width="13.08984375" style="1" customWidth="1"/>
    <col min="5" max="5" width="11.54296875" style="1" customWidth="1"/>
    <col min="6" max="6" width="12.08984375" style="1" customWidth="1"/>
    <col min="7" max="7" width="14" style="1" customWidth="1"/>
    <col min="8" max="9" width="8.7265625" style="1"/>
    <col min="10" max="10" width="10.453125" style="1" customWidth="1"/>
    <col min="11" max="11" width="12" style="1" customWidth="1"/>
    <col min="12" max="12" width="8.7265625" style="1"/>
    <col min="13" max="13" width="9.90625" style="1" customWidth="1"/>
    <col min="14" max="14" width="9.7265625" style="1" customWidth="1"/>
    <col min="15" max="15" width="11.36328125" style="1" customWidth="1"/>
    <col min="16" max="16" width="8.7265625" style="1"/>
    <col min="17" max="17" width="10.54296875" style="1" customWidth="1"/>
    <col min="18" max="18" width="8.7265625" style="1"/>
    <col min="19" max="45" width="8.7265625" style="15"/>
    <col min="46" max="16384" width="8.7265625" style="1"/>
  </cols>
  <sheetData>
    <row r="1" spans="1:18" s="15" customFormat="1" x14ac:dyDescent="0.3"/>
    <row r="2" spans="1:18" ht="15.5" x14ac:dyDescent="0.35">
      <c r="A2" s="14" t="s">
        <v>1729</v>
      </c>
      <c r="B2" s="15"/>
      <c r="C2" s="15"/>
      <c r="D2" s="15"/>
      <c r="E2" s="15"/>
      <c r="F2" s="15"/>
      <c r="G2" s="15"/>
      <c r="H2" s="15"/>
      <c r="I2" s="15"/>
      <c r="J2" s="15"/>
      <c r="K2" s="15"/>
      <c r="L2" s="15"/>
      <c r="M2" s="15"/>
      <c r="N2" s="15"/>
      <c r="O2" s="15"/>
      <c r="P2" s="15"/>
      <c r="Q2" s="15"/>
      <c r="R2" s="15"/>
    </row>
    <row r="3" spans="1:18" ht="15.5" x14ac:dyDescent="0.35">
      <c r="A3" s="38" t="s">
        <v>2242</v>
      </c>
      <c r="B3" s="28">
        <f>COUNTIFS('GMI_Cleaned Data'!M:M,"eau",'GMI_Cleaned Data'!J:J,"grimari")+COUNTIFS('GMI_Cleaned Data'!M:M,"eau education",'GMI_Cleaned Data'!J:J,"grimari")</f>
        <v>29</v>
      </c>
      <c r="C3" s="15"/>
      <c r="D3" s="15"/>
      <c r="E3" s="15"/>
      <c r="F3" s="15"/>
      <c r="G3" s="15"/>
      <c r="H3" s="15"/>
      <c r="I3" s="15"/>
      <c r="J3" s="15"/>
      <c r="K3" s="15"/>
      <c r="L3" s="15"/>
      <c r="M3" s="15"/>
      <c r="N3" s="15"/>
      <c r="O3" s="15"/>
      <c r="P3" s="15"/>
      <c r="Q3" s="15"/>
      <c r="R3" s="15"/>
    </row>
    <row r="4" spans="1:18" x14ac:dyDescent="0.3">
      <c r="A4" s="15"/>
      <c r="B4" s="15"/>
      <c r="C4" s="15"/>
      <c r="D4" s="15"/>
      <c r="E4" s="15"/>
      <c r="F4" s="15"/>
      <c r="G4" s="15"/>
      <c r="H4" s="15"/>
      <c r="I4" s="15"/>
      <c r="J4" s="15"/>
      <c r="K4" s="15"/>
      <c r="L4" s="15"/>
      <c r="M4" s="15"/>
      <c r="N4" s="15"/>
      <c r="O4" s="15"/>
      <c r="P4" s="15"/>
      <c r="Q4" s="15"/>
      <c r="R4" s="15"/>
    </row>
    <row r="5" spans="1:18" ht="31.5" customHeight="1" x14ac:dyDescent="0.3">
      <c r="A5" s="7"/>
      <c r="B5" s="13" t="s">
        <v>1603</v>
      </c>
      <c r="C5" s="13" t="s">
        <v>1604</v>
      </c>
      <c r="D5" s="13" t="s">
        <v>2204</v>
      </c>
      <c r="E5" s="13" t="s">
        <v>1605</v>
      </c>
      <c r="F5" s="13" t="s">
        <v>1606</v>
      </c>
      <c r="G5" s="13" t="s">
        <v>1607</v>
      </c>
      <c r="H5" s="9" t="s">
        <v>1608</v>
      </c>
      <c r="I5" s="15"/>
      <c r="J5" s="15"/>
      <c r="K5" s="15"/>
      <c r="L5" s="15"/>
      <c r="M5" s="15"/>
      <c r="N5" s="15"/>
      <c r="O5" s="15"/>
      <c r="P5" s="15"/>
      <c r="Q5" s="15"/>
      <c r="R5" s="15"/>
    </row>
    <row r="6" spans="1:18" x14ac:dyDescent="0.3">
      <c r="A6" s="7" t="s">
        <v>1609</v>
      </c>
      <c r="B6" s="58">
        <f>COUNTIF('GMI_Cleaned Data'!U2:U40,"pompe_pied")</f>
        <v>18</v>
      </c>
      <c r="C6" s="58">
        <f>COUNTIF('GMI_Cleaned Data'!U:U,"source_amenagee")</f>
        <v>3</v>
      </c>
      <c r="D6" s="58">
        <f>COUNTIF('GMI_Cleaned Data'!U:U,"source_non_amenagee")</f>
        <v>2</v>
      </c>
      <c r="E6" s="58">
        <f>COUNTIF('GMI_Cleaned Data'!U2:XU40,"puits_protege")</f>
        <v>5</v>
      </c>
      <c r="F6" s="58">
        <f>COUNTIF('GMI_Cleaned Data'!U:U,"puits_non_protege")</f>
        <v>1</v>
      </c>
      <c r="G6" s="58">
        <f>COUNTIF('GMI_Cleaned Data'!U:U,"autre")</f>
        <v>0</v>
      </c>
      <c r="H6" s="76">
        <f>SUM(B6:G6)</f>
        <v>29</v>
      </c>
      <c r="I6" s="15"/>
      <c r="J6" s="15"/>
      <c r="K6" s="15"/>
      <c r="L6" s="15"/>
      <c r="M6" s="15"/>
      <c r="N6" s="15"/>
      <c r="O6" s="15"/>
      <c r="P6" s="15"/>
      <c r="Q6" s="15"/>
      <c r="R6" s="15"/>
    </row>
    <row r="7" spans="1:18" x14ac:dyDescent="0.3">
      <c r="A7" s="7" t="s">
        <v>1610</v>
      </c>
      <c r="B7" s="8">
        <f t="shared" ref="B7:G7" si="0">(B6/$H$6)*100</f>
        <v>62.068965517241381</v>
      </c>
      <c r="C7" s="8">
        <f t="shared" si="0"/>
        <v>10.344827586206897</v>
      </c>
      <c r="D7" s="8">
        <f t="shared" si="0"/>
        <v>6.8965517241379306</v>
      </c>
      <c r="E7" s="8">
        <f t="shared" si="0"/>
        <v>17.241379310344829</v>
      </c>
      <c r="F7" s="8">
        <f t="shared" si="0"/>
        <v>3.4482758620689653</v>
      </c>
      <c r="G7" s="8">
        <f t="shared" si="0"/>
        <v>0</v>
      </c>
      <c r="H7" s="7">
        <f>SUM(B7:G7)</f>
        <v>100.00000000000001</v>
      </c>
      <c r="I7" s="15"/>
      <c r="J7" s="15"/>
      <c r="K7" s="15"/>
      <c r="L7" s="15"/>
      <c r="M7" s="15"/>
      <c r="N7" s="15"/>
      <c r="O7" s="15"/>
      <c r="P7" s="15"/>
      <c r="Q7" s="15"/>
      <c r="R7" s="15"/>
    </row>
    <row r="8" spans="1:18" x14ac:dyDescent="0.3">
      <c r="A8" s="20"/>
      <c r="B8" s="22"/>
      <c r="C8" s="22"/>
      <c r="D8" s="22"/>
      <c r="E8" s="22"/>
      <c r="F8" s="22"/>
      <c r="G8" s="20"/>
      <c r="H8" s="15"/>
      <c r="I8" s="15"/>
      <c r="J8" s="15"/>
      <c r="K8" s="15"/>
      <c r="L8" s="15"/>
      <c r="M8" s="15"/>
      <c r="N8" s="15"/>
      <c r="O8" s="15"/>
      <c r="P8" s="15"/>
      <c r="Q8" s="15"/>
      <c r="R8" s="15"/>
    </row>
    <row r="9" spans="1:18" ht="15.5" x14ac:dyDescent="0.35">
      <c r="A9" s="14" t="s">
        <v>1718</v>
      </c>
      <c r="B9" s="22"/>
      <c r="C9" s="22"/>
      <c r="D9" s="22"/>
      <c r="E9" s="22"/>
      <c r="F9" s="22"/>
      <c r="G9" s="20"/>
      <c r="H9" s="15"/>
      <c r="I9" s="15"/>
      <c r="J9" s="15"/>
      <c r="K9" s="15"/>
      <c r="L9" s="15"/>
      <c r="M9" s="15"/>
      <c r="N9" s="15"/>
      <c r="O9" s="15"/>
      <c r="P9" s="15"/>
      <c r="Q9" s="15"/>
      <c r="R9" s="15"/>
    </row>
    <row r="10" spans="1:18" ht="15.5" x14ac:dyDescent="0.35">
      <c r="A10" s="38" t="s">
        <v>1742</v>
      </c>
      <c r="B10" s="15"/>
      <c r="C10" s="15"/>
      <c r="D10" s="15"/>
      <c r="E10" s="15"/>
      <c r="F10" s="15"/>
      <c r="G10" s="15"/>
      <c r="H10" s="15"/>
      <c r="I10" s="15"/>
      <c r="J10" s="15"/>
      <c r="K10" s="15"/>
      <c r="L10" s="15"/>
      <c r="M10" s="15"/>
      <c r="N10" s="15"/>
      <c r="O10" s="15"/>
      <c r="P10" s="15"/>
      <c r="Q10" s="15"/>
      <c r="R10" s="15"/>
    </row>
    <row r="11" spans="1:18" ht="28" x14ac:dyDescent="0.3">
      <c r="A11" s="27" t="s">
        <v>1646</v>
      </c>
      <c r="B11" s="13" t="s">
        <v>1647</v>
      </c>
      <c r="C11" s="13" t="s">
        <v>1648</v>
      </c>
      <c r="D11" s="13" t="s">
        <v>1649</v>
      </c>
      <c r="E11" s="13" t="s">
        <v>1650</v>
      </c>
      <c r="F11" s="13" t="s">
        <v>1651</v>
      </c>
      <c r="G11" s="13" t="s">
        <v>1652</v>
      </c>
      <c r="H11" s="13" t="s">
        <v>1642</v>
      </c>
      <c r="I11" s="13" t="s">
        <v>1625</v>
      </c>
      <c r="K11" s="15"/>
      <c r="L11" s="15"/>
      <c r="M11" s="15"/>
      <c r="N11" s="15"/>
      <c r="O11" s="15"/>
      <c r="P11" s="15"/>
      <c r="Q11" s="15"/>
      <c r="R11" s="15"/>
    </row>
    <row r="12" spans="1:18" x14ac:dyDescent="0.3">
      <c r="A12" s="58">
        <f>COUNTIF('GMI_Cleaned Data'!BJ:BJ,"1")</f>
        <v>4</v>
      </c>
      <c r="B12" s="58">
        <f>COUNTIF('GMI_Cleaned Data'!BK:BK,"1")</f>
        <v>0</v>
      </c>
      <c r="C12" s="58">
        <f>COUNTIF('GMI_Cleaned Data'!BL:BL,"1")</f>
        <v>2</v>
      </c>
      <c r="D12" s="58">
        <f>COUNTIF('GMI_Cleaned Data'!BM:BM,"1")</f>
        <v>1</v>
      </c>
      <c r="E12" s="58">
        <f>COUNTIF('GMI_Cleaned Data'!BN:BN,"1")</f>
        <v>15</v>
      </c>
      <c r="F12" s="58">
        <f>COUNTIF('GMI_Cleaned Data'!BO:BO,"1")</f>
        <v>6</v>
      </c>
      <c r="G12" s="58">
        <f>COUNTIF('GMI_Cleaned Data'!BP:BP,"1")</f>
        <v>2</v>
      </c>
      <c r="H12" s="58">
        <f>COUNTIF('GMI_Cleaned Data'!BQ:BQ,"1")</f>
        <v>0</v>
      </c>
      <c r="I12" s="58">
        <f>COUNTIF('GMI_Cleaned Data'!BR:BR,"1")</f>
        <v>0</v>
      </c>
      <c r="K12" s="15"/>
      <c r="L12" s="15"/>
      <c r="M12" s="15"/>
      <c r="N12" s="15"/>
      <c r="O12" s="15"/>
      <c r="P12" s="15"/>
      <c r="Q12" s="15"/>
      <c r="R12" s="15"/>
    </row>
    <row r="13" spans="1:18" x14ac:dyDescent="0.3">
      <c r="A13" s="59">
        <f t="shared" ref="A13:I13" si="1">A12/$H$6</f>
        <v>0.13793103448275862</v>
      </c>
      <c r="B13" s="59">
        <f t="shared" si="1"/>
        <v>0</v>
      </c>
      <c r="C13" s="59">
        <f t="shared" si="1"/>
        <v>6.8965517241379309E-2</v>
      </c>
      <c r="D13" s="59">
        <f t="shared" si="1"/>
        <v>3.4482758620689655E-2</v>
      </c>
      <c r="E13" s="59">
        <f t="shared" si="1"/>
        <v>0.51724137931034486</v>
      </c>
      <c r="F13" s="59">
        <f t="shared" si="1"/>
        <v>0.20689655172413793</v>
      </c>
      <c r="G13" s="59">
        <f t="shared" si="1"/>
        <v>6.8965517241379309E-2</v>
      </c>
      <c r="H13" s="59">
        <f t="shared" si="1"/>
        <v>0</v>
      </c>
      <c r="I13" s="59">
        <f t="shared" si="1"/>
        <v>0</v>
      </c>
      <c r="K13" s="15"/>
      <c r="L13" s="15"/>
      <c r="M13" s="15"/>
      <c r="N13" s="15"/>
      <c r="O13" s="15"/>
      <c r="P13" s="15"/>
      <c r="Q13" s="15"/>
      <c r="R13" s="15"/>
    </row>
    <row r="14" spans="1:18" x14ac:dyDescent="0.3">
      <c r="A14" s="15"/>
      <c r="B14" s="15"/>
      <c r="C14" s="15"/>
      <c r="D14" s="15"/>
      <c r="E14" s="15"/>
      <c r="F14" s="15"/>
      <c r="G14" s="15"/>
      <c r="H14" s="15"/>
      <c r="I14" s="15"/>
      <c r="J14" s="15"/>
      <c r="K14" s="15"/>
      <c r="L14" s="15"/>
      <c r="M14" s="15"/>
      <c r="N14" s="15"/>
      <c r="O14" s="15"/>
      <c r="P14" s="15"/>
      <c r="Q14" s="15"/>
      <c r="R14" s="15"/>
    </row>
    <row r="15" spans="1:18" ht="15.5" x14ac:dyDescent="0.35">
      <c r="A15" s="38" t="s">
        <v>1743</v>
      </c>
      <c r="B15" s="15"/>
      <c r="C15" s="15"/>
      <c r="D15" s="15"/>
      <c r="E15" s="15"/>
      <c r="F15" s="15"/>
      <c r="G15" s="15"/>
      <c r="H15" s="15"/>
      <c r="I15" s="15"/>
      <c r="J15" s="15"/>
      <c r="K15" s="15"/>
      <c r="L15" s="15"/>
      <c r="M15" s="15"/>
      <c r="N15" s="15"/>
      <c r="O15" s="15"/>
      <c r="P15" s="15"/>
      <c r="Q15" s="15"/>
      <c r="R15" s="15"/>
    </row>
    <row r="16" spans="1:18" x14ac:dyDescent="0.3">
      <c r="A16" s="7"/>
      <c r="B16" s="13" t="s">
        <v>1612</v>
      </c>
      <c r="C16" s="13" t="s">
        <v>1611</v>
      </c>
      <c r="D16" s="9" t="s">
        <v>1608</v>
      </c>
      <c r="E16" s="15"/>
      <c r="F16" s="15"/>
      <c r="G16" s="15"/>
      <c r="H16" s="15"/>
      <c r="I16" s="15"/>
      <c r="J16" s="15"/>
      <c r="K16" s="15"/>
      <c r="L16" s="15"/>
      <c r="M16" s="15"/>
      <c r="N16" s="15"/>
      <c r="O16" s="15"/>
      <c r="P16" s="15"/>
      <c r="Q16" s="15"/>
      <c r="R16" s="15"/>
    </row>
    <row r="17" spans="1:18" x14ac:dyDescent="0.3">
      <c r="A17" s="7" t="s">
        <v>1609</v>
      </c>
      <c r="B17" s="58">
        <f>COUNTIF('GMI_Cleaned Data'!W:W,"oui")</f>
        <v>17</v>
      </c>
      <c r="C17" s="58">
        <f>COUNTA('GMI_Cleaned Data'!W2:W40)-B17</f>
        <v>12</v>
      </c>
      <c r="D17" s="10">
        <f>SUM(B17:C17)</f>
        <v>29</v>
      </c>
      <c r="E17" s="15"/>
      <c r="F17" s="15"/>
      <c r="G17" s="15"/>
      <c r="H17" s="15"/>
      <c r="I17" s="15"/>
      <c r="J17" s="15"/>
      <c r="K17" s="15"/>
      <c r="L17" s="15"/>
      <c r="M17" s="15"/>
      <c r="N17" s="15"/>
      <c r="O17" s="15"/>
      <c r="P17" s="15"/>
      <c r="Q17" s="15"/>
      <c r="R17" s="15"/>
    </row>
    <row r="18" spans="1:18" x14ac:dyDescent="0.3">
      <c r="A18" s="7" t="s">
        <v>1627</v>
      </c>
      <c r="B18" s="12">
        <f>(B17/$D$17)</f>
        <v>0.58620689655172409</v>
      </c>
      <c r="C18" s="12">
        <f>(C17/$D$17)</f>
        <v>0.41379310344827586</v>
      </c>
      <c r="D18" s="7"/>
      <c r="E18" s="15"/>
      <c r="F18" s="15"/>
      <c r="G18" s="15"/>
      <c r="H18" s="15"/>
      <c r="I18" s="15"/>
      <c r="J18" s="15"/>
      <c r="K18" s="15"/>
      <c r="L18" s="15"/>
      <c r="M18" s="15"/>
      <c r="N18" s="15"/>
      <c r="O18" s="15"/>
      <c r="P18" s="15"/>
      <c r="Q18" s="15"/>
      <c r="R18" s="15"/>
    </row>
    <row r="19" spans="1:18" x14ac:dyDescent="0.3">
      <c r="A19" s="20"/>
      <c r="B19" s="21"/>
      <c r="C19" s="21"/>
      <c r="D19" s="20"/>
      <c r="E19" s="15"/>
      <c r="F19" s="15"/>
      <c r="G19" s="15"/>
      <c r="H19" s="15"/>
      <c r="I19" s="15"/>
      <c r="J19" s="15"/>
      <c r="K19" s="15"/>
      <c r="L19" s="15"/>
      <c r="M19" s="15"/>
      <c r="N19" s="15"/>
      <c r="O19" s="15"/>
      <c r="P19" s="15"/>
      <c r="Q19" s="15"/>
      <c r="R19" s="15"/>
    </row>
    <row r="20" spans="1:18" x14ac:dyDescent="0.3">
      <c r="A20" s="20"/>
      <c r="B20" s="22"/>
      <c r="C20" s="23" t="s">
        <v>1616</v>
      </c>
      <c r="D20" s="20"/>
      <c r="E20" s="15"/>
      <c r="F20" s="15"/>
      <c r="G20" s="15"/>
      <c r="H20" s="15"/>
      <c r="I20" s="15"/>
      <c r="J20" s="15"/>
      <c r="K20" s="15"/>
      <c r="L20" s="15"/>
      <c r="M20" s="15"/>
      <c r="N20" s="15"/>
      <c r="O20" s="15"/>
      <c r="P20" s="15"/>
      <c r="Q20" s="15"/>
      <c r="R20" s="15"/>
    </row>
    <row r="21" spans="1:18" ht="42" x14ac:dyDescent="0.3">
      <c r="A21" s="15"/>
      <c r="B21" s="15"/>
      <c r="C21" s="7"/>
      <c r="D21" s="11" t="s">
        <v>1615</v>
      </c>
      <c r="E21" s="11" t="s">
        <v>1613</v>
      </c>
      <c r="F21" s="11" t="s">
        <v>1614</v>
      </c>
      <c r="G21" s="15"/>
      <c r="H21" s="15"/>
      <c r="I21" s="15"/>
      <c r="J21" s="15"/>
      <c r="K21" s="15"/>
      <c r="L21" s="15"/>
      <c r="M21" s="15"/>
      <c r="N21" s="15"/>
      <c r="O21" s="15"/>
      <c r="P21" s="15"/>
      <c r="Q21" s="15"/>
      <c r="R21" s="15"/>
    </row>
    <row r="22" spans="1:18" x14ac:dyDescent="0.3">
      <c r="A22" s="15"/>
      <c r="B22" s="15"/>
      <c r="C22" s="7" t="s">
        <v>1609</v>
      </c>
      <c r="D22" s="8">
        <f>COUNTIF('GMI_Cleaned Data'!W:W,"non_maintenance")</f>
        <v>7</v>
      </c>
      <c r="E22" s="8">
        <f>COUNTIF('GMI_Cleaned Data'!W:W,"non_rehab")</f>
        <v>2</v>
      </c>
      <c r="F22" s="8">
        <f>COUNTIF('GMI_Cleaned Data'!W:W,"non_destruction")</f>
        <v>3</v>
      </c>
      <c r="G22" s="15"/>
      <c r="H22" s="15"/>
      <c r="I22" s="15"/>
      <c r="J22" s="15"/>
      <c r="K22" s="15"/>
      <c r="L22" s="15"/>
      <c r="M22" s="15"/>
      <c r="N22" s="15"/>
      <c r="O22" s="15"/>
      <c r="P22" s="15"/>
      <c r="Q22" s="15"/>
      <c r="R22" s="15"/>
    </row>
    <row r="23" spans="1:18" x14ac:dyDescent="0.3">
      <c r="A23" s="15"/>
      <c r="B23" s="15"/>
      <c r="C23" s="7" t="s">
        <v>1610</v>
      </c>
      <c r="D23" s="12">
        <f>D22/$C$17</f>
        <v>0.58333333333333337</v>
      </c>
      <c r="E23" s="12">
        <f>E22/$C$17</f>
        <v>0.16666666666666666</v>
      </c>
      <c r="F23" s="12">
        <f>F22/$C$17</f>
        <v>0.25</v>
      </c>
      <c r="G23" s="15"/>
      <c r="H23" s="15"/>
      <c r="I23" s="15"/>
      <c r="J23" s="15"/>
      <c r="K23" s="15"/>
      <c r="L23" s="15"/>
      <c r="M23" s="15"/>
      <c r="N23" s="15"/>
      <c r="O23" s="15"/>
      <c r="P23" s="15"/>
      <c r="Q23" s="15"/>
      <c r="R23" s="15"/>
    </row>
    <row r="24" spans="1:18" x14ac:dyDescent="0.3">
      <c r="A24" s="15"/>
      <c r="B24" s="15"/>
      <c r="C24" s="15"/>
      <c r="D24" s="15"/>
      <c r="E24" s="15"/>
      <c r="F24" s="15"/>
      <c r="G24" s="15"/>
      <c r="H24" s="15"/>
      <c r="I24" s="15"/>
      <c r="J24" s="15"/>
      <c r="K24" s="15"/>
      <c r="L24" s="15"/>
      <c r="M24" s="15"/>
      <c r="N24" s="15"/>
      <c r="O24" s="15"/>
      <c r="P24" s="15"/>
      <c r="Q24" s="15"/>
      <c r="R24" s="15"/>
    </row>
    <row r="25" spans="1:18" x14ac:dyDescent="0.3">
      <c r="A25" s="15"/>
      <c r="B25" s="15"/>
      <c r="C25" s="23" t="s">
        <v>1617</v>
      </c>
      <c r="D25" s="15"/>
      <c r="E25" s="15"/>
      <c r="F25" s="15"/>
      <c r="G25" s="15"/>
      <c r="H25" s="15"/>
      <c r="I25" s="15"/>
      <c r="J25" s="15"/>
      <c r="K25" s="15"/>
      <c r="L25" s="15"/>
      <c r="M25" s="15"/>
      <c r="N25" s="15"/>
      <c r="O25" s="15"/>
      <c r="P25" s="15"/>
      <c r="Q25" s="15"/>
      <c r="R25" s="15"/>
    </row>
    <row r="26" spans="1:18" ht="28" x14ac:dyDescent="0.3">
      <c r="A26" s="15"/>
      <c r="B26" s="15"/>
      <c r="C26" s="11" t="s">
        <v>1618</v>
      </c>
      <c r="D26" s="11" t="s">
        <v>1619</v>
      </c>
      <c r="E26" s="11" t="s">
        <v>1628</v>
      </c>
      <c r="F26" s="11" t="s">
        <v>1620</v>
      </c>
      <c r="G26" s="11" t="s">
        <v>1621</v>
      </c>
      <c r="H26" s="11" t="s">
        <v>1622</v>
      </c>
      <c r="I26" s="11" t="s">
        <v>1623</v>
      </c>
      <c r="J26" s="11" t="s">
        <v>1624</v>
      </c>
      <c r="K26" s="11" t="s">
        <v>1625</v>
      </c>
      <c r="L26" s="15"/>
      <c r="M26" s="15"/>
      <c r="N26" s="15"/>
      <c r="O26" s="15"/>
      <c r="P26" s="15"/>
      <c r="Q26" s="15"/>
      <c r="R26" s="15"/>
    </row>
    <row r="27" spans="1:18" x14ac:dyDescent="0.3">
      <c r="A27" s="15"/>
      <c r="B27" s="15"/>
      <c r="C27" s="7">
        <f>COUNTIF('GMI_Cleaned Data'!Y:Y,"1")</f>
        <v>7</v>
      </c>
      <c r="D27" s="7">
        <f>COUNTIF('GMI_Cleaned Data'!Z:Z,"1")</f>
        <v>3</v>
      </c>
      <c r="E27" s="7">
        <f>COUNTIF('GMI_Cleaned Data'!AA:AA,"1")</f>
        <v>0</v>
      </c>
      <c r="F27" s="7">
        <f>COUNTIF('GMI_Cleaned Data'!AB:AB,"1")</f>
        <v>1</v>
      </c>
      <c r="G27" s="7">
        <f>COUNTIF('GMI_Cleaned Data'!AC:AC,"1")</f>
        <v>0</v>
      </c>
      <c r="H27" s="7">
        <f>COUNTIF('GMI_Cleaned Data'!AD:AD,"1")</f>
        <v>2</v>
      </c>
      <c r="I27" s="7">
        <f>COUNTIF('GMI_Cleaned Data'!AE:AE,"1")</f>
        <v>4</v>
      </c>
      <c r="J27" s="7">
        <f>COUNTIF('GMI_Cleaned Data'!AF:AF,"1")</f>
        <v>1</v>
      </c>
      <c r="K27" s="7">
        <f>COUNTIF('GMI_Cleaned Data'!AG:AG,"1")</f>
        <v>0</v>
      </c>
      <c r="L27" s="15"/>
      <c r="M27" s="15"/>
      <c r="N27" s="15"/>
      <c r="O27" s="15"/>
      <c r="P27" s="15"/>
      <c r="Q27" s="15"/>
      <c r="R27" s="15"/>
    </row>
    <row r="28" spans="1:18" x14ac:dyDescent="0.3">
      <c r="A28" s="15"/>
      <c r="B28" s="15"/>
      <c r="C28" s="15"/>
      <c r="D28" s="15"/>
      <c r="E28" s="15"/>
      <c r="F28" s="15"/>
      <c r="G28" s="15"/>
      <c r="H28" s="15"/>
      <c r="I28" s="15"/>
      <c r="J28" s="15"/>
      <c r="K28" s="15"/>
      <c r="L28" s="15"/>
      <c r="M28" s="15"/>
      <c r="N28" s="15"/>
      <c r="O28" s="15"/>
      <c r="P28" s="15"/>
      <c r="Q28" s="15"/>
      <c r="R28" s="15"/>
    </row>
    <row r="29" spans="1:18" x14ac:dyDescent="0.3">
      <c r="A29" s="15"/>
      <c r="B29" s="15"/>
      <c r="C29" s="15"/>
      <c r="D29" s="15"/>
      <c r="E29" s="15"/>
      <c r="F29" s="15"/>
      <c r="G29" s="15"/>
      <c r="H29" s="15"/>
      <c r="I29" s="15"/>
      <c r="J29" s="15"/>
      <c r="K29" s="15"/>
      <c r="L29" s="15"/>
      <c r="M29" s="15"/>
      <c r="N29" s="15"/>
      <c r="O29" s="15"/>
      <c r="P29" s="15"/>
      <c r="Q29" s="15"/>
      <c r="R29" s="15"/>
    </row>
    <row r="30" spans="1:18" ht="15.5" x14ac:dyDescent="0.35">
      <c r="A30" s="14" t="s">
        <v>1730</v>
      </c>
      <c r="B30" s="15"/>
      <c r="C30" s="15"/>
      <c r="D30" s="15"/>
      <c r="E30" s="15"/>
      <c r="F30" s="15"/>
      <c r="G30" s="15"/>
      <c r="H30" s="15"/>
      <c r="I30" s="15"/>
      <c r="J30" s="15"/>
      <c r="K30" s="15"/>
      <c r="L30" s="15"/>
      <c r="M30" s="15"/>
      <c r="N30" s="15"/>
      <c r="O30" s="15"/>
      <c r="P30" s="15"/>
      <c r="Q30" s="15"/>
      <c r="R30" s="15"/>
    </row>
    <row r="31" spans="1:18" ht="15.5" x14ac:dyDescent="0.35">
      <c r="A31" s="64" t="s">
        <v>1633</v>
      </c>
      <c r="C31" s="15"/>
      <c r="D31" s="15"/>
      <c r="E31" s="15"/>
      <c r="F31" s="15"/>
      <c r="G31" s="15"/>
      <c r="H31" s="15"/>
      <c r="I31" s="15"/>
      <c r="J31" s="15"/>
      <c r="K31" s="15"/>
      <c r="L31" s="15"/>
      <c r="M31" s="15"/>
      <c r="N31" s="15"/>
      <c r="O31" s="15"/>
      <c r="P31" s="15"/>
      <c r="Q31" s="15"/>
      <c r="R31" s="15"/>
    </row>
    <row r="32" spans="1:18" x14ac:dyDescent="0.3">
      <c r="A32" s="7"/>
      <c r="B32" s="13" t="s">
        <v>1612</v>
      </c>
      <c r="C32" s="13" t="s">
        <v>1611</v>
      </c>
      <c r="D32" s="9" t="s">
        <v>1608</v>
      </c>
      <c r="E32" s="15"/>
      <c r="F32" s="15"/>
      <c r="G32" s="15"/>
      <c r="H32" s="15"/>
      <c r="I32" s="15"/>
      <c r="J32" s="15"/>
      <c r="K32" s="15"/>
      <c r="L32" s="15"/>
      <c r="M32" s="15"/>
      <c r="N32" s="15"/>
      <c r="O32" s="15"/>
      <c r="P32" s="15"/>
      <c r="Q32" s="15"/>
      <c r="R32" s="15"/>
    </row>
    <row r="33" spans="1:18" x14ac:dyDescent="0.3">
      <c r="A33" s="7" t="s">
        <v>1609</v>
      </c>
      <c r="B33" s="58">
        <f>COUNTA('GMI_Cleaned Data'!AI2:AI40)-C33</f>
        <v>25</v>
      </c>
      <c r="C33" s="58">
        <f>COUNTIF('GMI_Cleaned Data'!AI:AI,"non")</f>
        <v>4</v>
      </c>
      <c r="D33" s="10">
        <f>SUM(B33:C33)</f>
        <v>29</v>
      </c>
      <c r="E33" s="15"/>
      <c r="F33" s="15"/>
      <c r="G33" s="15"/>
      <c r="H33" s="15"/>
      <c r="I33" s="15"/>
      <c r="J33" s="15"/>
      <c r="K33" s="15"/>
      <c r="L33" s="15"/>
      <c r="M33" s="15"/>
      <c r="N33" s="15"/>
      <c r="O33" s="15"/>
      <c r="P33" s="15"/>
      <c r="Q33" s="15"/>
      <c r="R33" s="15"/>
    </row>
    <row r="34" spans="1:18" x14ac:dyDescent="0.3">
      <c r="A34" s="7" t="s">
        <v>1610</v>
      </c>
      <c r="B34" s="12">
        <f>(B33/$D$33)</f>
        <v>0.86206896551724133</v>
      </c>
      <c r="C34" s="12">
        <f>(C33/$D$33)</f>
        <v>0.13793103448275862</v>
      </c>
      <c r="D34" s="7"/>
      <c r="E34" s="15"/>
      <c r="F34" s="15"/>
      <c r="G34" s="15"/>
      <c r="H34" s="15"/>
      <c r="I34" s="15"/>
      <c r="J34" s="15"/>
      <c r="K34" s="15"/>
      <c r="L34" s="15"/>
      <c r="M34" s="15"/>
      <c r="N34" s="15"/>
      <c r="O34" s="15"/>
      <c r="P34" s="15"/>
      <c r="Q34" s="15"/>
      <c r="R34" s="15"/>
    </row>
    <row r="35" spans="1:18" x14ac:dyDescent="0.3">
      <c r="A35" s="20"/>
      <c r="B35" s="21"/>
      <c r="C35" s="21"/>
      <c r="D35" s="20"/>
      <c r="E35" s="15"/>
      <c r="F35" s="15"/>
      <c r="G35" s="15"/>
      <c r="H35" s="15"/>
      <c r="I35" s="15"/>
      <c r="J35" s="15"/>
      <c r="K35" s="15"/>
      <c r="L35" s="15"/>
      <c r="M35" s="15"/>
      <c r="N35" s="15"/>
      <c r="O35" s="15"/>
      <c r="P35" s="15"/>
      <c r="Q35" s="15"/>
      <c r="R35" s="15"/>
    </row>
    <row r="36" spans="1:18" x14ac:dyDescent="0.3">
      <c r="A36" s="15"/>
      <c r="B36" s="24" t="s">
        <v>1626</v>
      </c>
      <c r="C36" s="15"/>
      <c r="D36" s="15"/>
      <c r="E36" s="15"/>
      <c r="F36" s="15"/>
      <c r="G36" s="15"/>
      <c r="H36" s="15"/>
      <c r="I36" s="15"/>
      <c r="J36" s="15"/>
      <c r="K36" s="15"/>
      <c r="L36" s="15"/>
      <c r="M36" s="15"/>
      <c r="N36" s="15"/>
      <c r="O36" s="15"/>
      <c r="P36" s="15"/>
      <c r="Q36" s="15"/>
      <c r="R36" s="15"/>
    </row>
    <row r="37" spans="1:18" ht="28" x14ac:dyDescent="0.3">
      <c r="A37" s="15"/>
      <c r="B37" s="15"/>
      <c r="C37" s="7"/>
      <c r="D37" s="18" t="s">
        <v>1630</v>
      </c>
      <c r="E37" s="18" t="s">
        <v>1631</v>
      </c>
      <c r="F37" s="18" t="s">
        <v>1629</v>
      </c>
      <c r="G37" s="15"/>
      <c r="H37" s="15"/>
      <c r="I37" s="15"/>
      <c r="J37" s="15"/>
      <c r="K37" s="15"/>
      <c r="L37" s="15"/>
      <c r="M37" s="15"/>
      <c r="N37" s="15"/>
      <c r="O37" s="15"/>
      <c r="P37" s="15"/>
      <c r="Q37" s="15"/>
      <c r="R37" s="15"/>
    </row>
    <row r="38" spans="1:18" x14ac:dyDescent="0.3">
      <c r="A38" s="15"/>
      <c r="B38" s="15"/>
      <c r="C38" s="7" t="s">
        <v>1609</v>
      </c>
      <c r="D38" s="8">
        <f>COUNTIF('GMI_Cleaned Data'!AI:AI,"oui_potable")</f>
        <v>23</v>
      </c>
      <c r="E38" s="8">
        <f>COUNTIF('GMI_Cleaned Data'!AI:AI,"oui_traitee")</f>
        <v>1</v>
      </c>
      <c r="F38" s="8">
        <f>COUNTIF('GMI_Cleaned Data'!AI:AKI,"oui_pas_potable")</f>
        <v>1</v>
      </c>
      <c r="G38" s="15"/>
      <c r="H38" s="15"/>
      <c r="I38" s="15"/>
      <c r="J38" s="15"/>
      <c r="K38" s="15"/>
      <c r="L38" s="15"/>
      <c r="M38" s="15"/>
      <c r="N38" s="15"/>
      <c r="O38" s="15"/>
      <c r="P38" s="15"/>
      <c r="Q38" s="15"/>
      <c r="R38" s="15"/>
    </row>
    <row r="39" spans="1:18" x14ac:dyDescent="0.3">
      <c r="A39" s="15"/>
      <c r="B39" s="15"/>
      <c r="C39" s="7" t="s">
        <v>1610</v>
      </c>
      <c r="D39" s="12">
        <f>(D38/$B$33)</f>
        <v>0.92</v>
      </c>
      <c r="E39" s="12">
        <f>(E38/$B$33)</f>
        <v>0.04</v>
      </c>
      <c r="F39" s="12">
        <f>(F38/$B$33)</f>
        <v>0.04</v>
      </c>
      <c r="G39" s="15"/>
      <c r="H39" s="15"/>
      <c r="I39" s="15"/>
      <c r="J39" s="15"/>
      <c r="K39" s="15"/>
      <c r="L39" s="15"/>
      <c r="M39" s="15"/>
      <c r="N39" s="15"/>
      <c r="O39" s="15"/>
      <c r="P39" s="15"/>
      <c r="Q39" s="15"/>
      <c r="R39" s="15"/>
    </row>
    <row r="40" spans="1:18" x14ac:dyDescent="0.3">
      <c r="A40" s="15"/>
      <c r="B40" s="15"/>
      <c r="C40" s="15"/>
      <c r="D40" s="15"/>
      <c r="E40" s="15"/>
      <c r="F40" s="15"/>
      <c r="G40" s="15"/>
      <c r="H40" s="15"/>
      <c r="I40" s="15"/>
      <c r="J40" s="15"/>
      <c r="K40" s="15"/>
      <c r="L40" s="15"/>
      <c r="M40" s="15"/>
      <c r="N40" s="15"/>
      <c r="O40" s="15"/>
      <c r="P40" s="15"/>
      <c r="Q40" s="15"/>
      <c r="R40" s="15"/>
    </row>
    <row r="41" spans="1:18" ht="15.5" x14ac:dyDescent="0.35">
      <c r="A41" s="64" t="s">
        <v>1634</v>
      </c>
      <c r="D41" s="15"/>
      <c r="E41" s="15"/>
      <c r="F41" s="15"/>
      <c r="G41" s="15"/>
      <c r="H41" s="15"/>
      <c r="I41" s="15"/>
      <c r="J41" s="15"/>
      <c r="K41" s="15"/>
      <c r="L41" s="15"/>
      <c r="M41" s="15"/>
      <c r="N41" s="15"/>
      <c r="O41" s="15"/>
      <c r="P41" s="15"/>
      <c r="Q41" s="15"/>
      <c r="R41" s="15"/>
    </row>
    <row r="42" spans="1:18" x14ac:dyDescent="0.3">
      <c r="A42" s="25">
        <f>AVERAGE('GMI_Cleaned Data'!AJ:AJ)</f>
        <v>258.32</v>
      </c>
      <c r="B42" s="15"/>
      <c r="C42" s="15"/>
      <c r="D42" s="15"/>
      <c r="E42" s="15"/>
      <c r="F42" s="15"/>
      <c r="G42" s="15"/>
      <c r="H42" s="15"/>
      <c r="I42" s="15"/>
      <c r="J42" s="15"/>
      <c r="K42" s="15"/>
      <c r="L42" s="15"/>
      <c r="M42" s="15"/>
      <c r="N42" s="15"/>
      <c r="O42" s="15"/>
      <c r="P42" s="15"/>
      <c r="Q42" s="15"/>
      <c r="R42" s="15"/>
    </row>
    <row r="43" spans="1:18" x14ac:dyDescent="0.3">
      <c r="A43" s="25"/>
      <c r="B43" s="15"/>
      <c r="C43" s="15"/>
      <c r="D43" s="15"/>
      <c r="E43" s="15"/>
      <c r="F43" s="15"/>
      <c r="G43" s="15"/>
      <c r="H43" s="15"/>
      <c r="I43" s="15"/>
      <c r="J43" s="15"/>
      <c r="K43" s="15"/>
      <c r="L43" s="15"/>
      <c r="M43" s="15"/>
      <c r="N43" s="15"/>
      <c r="O43" s="15"/>
      <c r="P43" s="15"/>
      <c r="Q43" s="15"/>
      <c r="R43" s="15"/>
    </row>
    <row r="44" spans="1:18" ht="15.5" x14ac:dyDescent="0.35">
      <c r="A44" s="38" t="s">
        <v>2613</v>
      </c>
      <c r="B44" s="15"/>
      <c r="C44" s="15"/>
      <c r="D44" s="15"/>
      <c r="E44" s="15"/>
      <c r="F44" s="15"/>
      <c r="G44" s="15"/>
      <c r="H44" s="15"/>
      <c r="I44" s="15"/>
      <c r="J44" s="15"/>
      <c r="K44" s="15"/>
      <c r="L44" s="15"/>
      <c r="M44" s="15"/>
      <c r="N44" s="15"/>
      <c r="O44" s="15"/>
      <c r="P44" s="15"/>
      <c r="Q44" s="15"/>
      <c r="R44" s="15"/>
    </row>
    <row r="45" spans="1:18" ht="28" x14ac:dyDescent="0.3">
      <c r="A45" s="13" t="s">
        <v>2614</v>
      </c>
      <c r="B45" s="13" t="s">
        <v>2615</v>
      </c>
      <c r="C45" s="13" t="s">
        <v>2616</v>
      </c>
      <c r="D45" s="13" t="s">
        <v>2617</v>
      </c>
      <c r="E45" s="13" t="s">
        <v>2618</v>
      </c>
      <c r="F45" s="13" t="s">
        <v>1642</v>
      </c>
      <c r="G45" s="13" t="s">
        <v>1625</v>
      </c>
      <c r="H45" s="15"/>
      <c r="I45" s="15"/>
      <c r="J45" s="15"/>
      <c r="K45" s="15"/>
      <c r="L45" s="15"/>
      <c r="M45" s="15"/>
      <c r="N45" s="15"/>
      <c r="O45" s="15"/>
      <c r="P45" s="15"/>
      <c r="Q45" s="15"/>
      <c r="R45" s="15"/>
    </row>
    <row r="46" spans="1:18" x14ac:dyDescent="0.3">
      <c r="A46" s="7">
        <f>COUNTIF('GMI_Cleaned Data'!AL:AL,"maisons_alentours")</f>
        <v>2</v>
      </c>
      <c r="B46" s="7">
        <f>COUNTIF('GMI_Cleaned Data'!AL:AL,"quartier")</f>
        <v>5</v>
      </c>
      <c r="C46" s="7">
        <f>COUNTIF('GMI_Cleaned Data'!AL:AL,"plusieurs_quartiers")</f>
        <v>16</v>
      </c>
      <c r="D46" s="7">
        <f>COUNTIF('GMI_Cleaned Data'!AL:AL,"localite")</f>
        <v>4</v>
      </c>
      <c r="E46" s="7">
        <f>COUNTIF('GMI_Cleaned Data'!AL:AL,"localites_environs")</f>
        <v>0</v>
      </c>
      <c r="F46" s="7">
        <f>COUNTIF('GMI_Cleaned Data'!AL:AL,"nsp")</f>
        <v>1</v>
      </c>
      <c r="G46" s="7">
        <f>COUNTIF('GMI_Cleaned Data'!AL:AL,"autre")</f>
        <v>0</v>
      </c>
      <c r="H46" s="15"/>
      <c r="I46" s="15"/>
      <c r="J46" s="15"/>
      <c r="K46" s="15"/>
      <c r="L46" s="15"/>
      <c r="M46" s="15"/>
      <c r="N46" s="15"/>
      <c r="O46" s="15"/>
      <c r="P46" s="15"/>
      <c r="Q46" s="15"/>
      <c r="R46" s="15"/>
    </row>
    <row r="47" spans="1:18" s="15" customFormat="1" x14ac:dyDescent="0.3">
      <c r="A47" s="20"/>
      <c r="B47" s="20"/>
      <c r="C47" s="20"/>
      <c r="D47" s="20"/>
      <c r="E47" s="20"/>
      <c r="F47" s="20"/>
      <c r="G47" s="20"/>
    </row>
    <row r="48" spans="1:18" s="15" customFormat="1" ht="15.5" x14ac:dyDescent="0.35">
      <c r="A48" s="38" t="s">
        <v>2620</v>
      </c>
      <c r="D48" s="20"/>
      <c r="E48" s="20"/>
      <c r="F48" s="20"/>
      <c r="G48" s="20"/>
    </row>
    <row r="49" spans="1:45" s="15" customFormat="1" x14ac:dyDescent="0.3">
      <c r="A49" s="7"/>
      <c r="B49" s="13" t="s">
        <v>1612</v>
      </c>
      <c r="C49" s="13" t="s">
        <v>1611</v>
      </c>
      <c r="D49" s="20"/>
      <c r="E49" s="20"/>
      <c r="F49" s="20"/>
      <c r="G49" s="20"/>
    </row>
    <row r="50" spans="1:45" s="15" customFormat="1" x14ac:dyDescent="0.3">
      <c r="A50" s="7" t="s">
        <v>1609</v>
      </c>
      <c r="B50" s="7">
        <f>COUNTIF('GMI_Cleaned Data'!AK:AK,"OUI")</f>
        <v>21</v>
      </c>
      <c r="C50" s="7">
        <f>COUNTIF('GMI_Cleaned Data'!AK:AK,"non")</f>
        <v>6</v>
      </c>
      <c r="D50" s="20"/>
      <c r="E50" s="20"/>
      <c r="F50" s="20"/>
      <c r="G50" s="20"/>
    </row>
    <row r="51" spans="1:45" x14ac:dyDescent="0.3">
      <c r="A51" s="7" t="s">
        <v>1610</v>
      </c>
      <c r="B51" s="12">
        <f>(B50/$B$3)</f>
        <v>0.72413793103448276</v>
      </c>
      <c r="C51" s="12">
        <f>(C50/$B$3)</f>
        <v>0.20689655172413793</v>
      </c>
      <c r="D51" s="15"/>
      <c r="E51" s="15"/>
      <c r="F51" s="15"/>
      <c r="G51" s="15"/>
      <c r="H51" s="15"/>
      <c r="I51" s="15"/>
      <c r="J51" s="15"/>
      <c r="K51" s="15"/>
      <c r="L51" s="15"/>
      <c r="M51" s="15"/>
      <c r="N51" s="15"/>
      <c r="O51" s="15"/>
      <c r="P51" s="15"/>
      <c r="Q51" s="15"/>
      <c r="R51" s="15"/>
    </row>
    <row r="52" spans="1:45" x14ac:dyDescent="0.3">
      <c r="A52" s="15"/>
      <c r="B52" s="15"/>
      <c r="C52" s="15"/>
      <c r="D52" s="15"/>
      <c r="E52" s="15"/>
      <c r="F52" s="15"/>
      <c r="G52" s="15"/>
      <c r="H52" s="15"/>
      <c r="I52" s="15"/>
      <c r="J52" s="15"/>
      <c r="K52" s="15"/>
      <c r="L52" s="15"/>
      <c r="M52" s="15"/>
      <c r="N52" s="15"/>
      <c r="O52" s="15"/>
      <c r="P52" s="15"/>
      <c r="Q52" s="15"/>
      <c r="R52" s="15"/>
    </row>
    <row r="53" spans="1:45" ht="15.5" x14ac:dyDescent="0.35">
      <c r="A53" s="64" t="s">
        <v>1632</v>
      </c>
      <c r="B53" s="15"/>
      <c r="C53" s="15"/>
      <c r="D53" s="15"/>
      <c r="E53" s="15"/>
      <c r="F53" s="15"/>
      <c r="G53" s="15"/>
      <c r="H53" s="15"/>
      <c r="I53" s="15"/>
      <c r="J53" s="15"/>
      <c r="K53" s="15"/>
      <c r="L53" s="15"/>
      <c r="M53" s="15"/>
      <c r="N53" s="15"/>
      <c r="O53" s="15"/>
      <c r="P53" s="15"/>
      <c r="Q53" s="15"/>
      <c r="R53" s="15"/>
    </row>
    <row r="54" spans="1:45" x14ac:dyDescent="0.3">
      <c r="A54" s="7"/>
      <c r="B54" s="13" t="s">
        <v>1612</v>
      </c>
      <c r="C54" s="13" t="s">
        <v>1611</v>
      </c>
      <c r="D54" s="15"/>
      <c r="E54" s="15"/>
      <c r="F54" s="15"/>
      <c r="G54" s="15"/>
      <c r="H54" s="15"/>
      <c r="I54" s="15"/>
      <c r="J54" s="15"/>
      <c r="K54" s="15"/>
      <c r="L54" s="15"/>
      <c r="M54" s="15"/>
      <c r="N54" s="15"/>
      <c r="O54" s="15"/>
      <c r="P54" s="15"/>
      <c r="Q54" s="15"/>
      <c r="R54" s="15"/>
    </row>
    <row r="55" spans="1:45" x14ac:dyDescent="0.3">
      <c r="A55" s="7" t="s">
        <v>1609</v>
      </c>
      <c r="B55" s="58">
        <f>COUNTIF('GMI_Cleaned Data'!AN:AN,"OUI")</f>
        <v>10</v>
      </c>
      <c r="C55" s="58">
        <f>COUNTIF('GMI_Cleaned Data'!AN:AN,"non")</f>
        <v>19</v>
      </c>
      <c r="D55" s="15"/>
      <c r="E55" s="15"/>
      <c r="F55" s="15"/>
      <c r="G55" s="15"/>
      <c r="H55" s="15"/>
      <c r="I55" s="15"/>
      <c r="J55" s="15"/>
      <c r="K55" s="15"/>
      <c r="L55" s="15"/>
      <c r="M55" s="15"/>
      <c r="N55" s="15"/>
      <c r="O55" s="15"/>
      <c r="P55" s="15"/>
      <c r="Q55" s="15"/>
      <c r="R55" s="15"/>
    </row>
    <row r="56" spans="1:45" x14ac:dyDescent="0.3">
      <c r="A56" s="7" t="s">
        <v>1610</v>
      </c>
      <c r="B56" s="12">
        <f>(B55/$D$33)</f>
        <v>0.34482758620689657</v>
      </c>
      <c r="C56" s="12">
        <f>(C55/$D$33)</f>
        <v>0.65517241379310343</v>
      </c>
      <c r="D56" s="15"/>
      <c r="E56" s="15"/>
      <c r="F56" s="15"/>
      <c r="G56" s="15"/>
      <c r="H56" s="15"/>
      <c r="I56" s="15"/>
      <c r="J56" s="15"/>
      <c r="K56" s="15"/>
      <c r="L56" s="15"/>
      <c r="M56" s="15"/>
      <c r="N56" s="15"/>
      <c r="O56" s="15"/>
      <c r="P56" s="15"/>
      <c r="Q56" s="15"/>
      <c r="R56" s="15"/>
    </row>
    <row r="57" spans="1:45" x14ac:dyDescent="0.3">
      <c r="A57" s="15"/>
      <c r="B57" s="15"/>
      <c r="C57" s="15"/>
      <c r="D57" s="15"/>
      <c r="E57" s="15"/>
      <c r="F57" s="15"/>
      <c r="G57" s="15"/>
      <c r="H57" s="15"/>
      <c r="I57" s="15"/>
      <c r="J57" s="15"/>
      <c r="K57" s="15"/>
      <c r="L57" s="15"/>
      <c r="M57" s="15"/>
      <c r="N57" s="15"/>
      <c r="O57" s="15"/>
      <c r="P57" s="15"/>
      <c r="Q57" s="15"/>
      <c r="R57" s="15"/>
    </row>
    <row r="58" spans="1:45" x14ac:dyDescent="0.3">
      <c r="A58" s="15"/>
      <c r="B58" s="24" t="s">
        <v>1635</v>
      </c>
      <c r="C58" s="15"/>
      <c r="D58" s="15"/>
      <c r="E58" s="15"/>
      <c r="F58" s="15"/>
      <c r="G58" s="15"/>
      <c r="H58" s="15"/>
      <c r="I58" s="15"/>
      <c r="J58" s="15"/>
      <c r="K58" s="15"/>
      <c r="L58" s="15"/>
      <c r="M58" s="15"/>
      <c r="N58" s="15"/>
      <c r="O58" s="15"/>
      <c r="P58" s="15"/>
      <c r="Q58" s="15"/>
      <c r="R58" s="15"/>
    </row>
    <row r="59" spans="1:45" ht="28" x14ac:dyDescent="0.3">
      <c r="A59" s="15"/>
      <c r="B59" s="7"/>
      <c r="C59" s="18" t="s">
        <v>1636</v>
      </c>
      <c r="D59" s="18" t="s">
        <v>2205</v>
      </c>
      <c r="E59" s="18" t="s">
        <v>1637</v>
      </c>
      <c r="F59" s="18" t="s">
        <v>2206</v>
      </c>
      <c r="G59" s="15"/>
      <c r="H59" s="15"/>
      <c r="I59" s="15"/>
      <c r="J59" s="15"/>
      <c r="K59" s="15"/>
      <c r="L59" s="15"/>
      <c r="M59" s="15"/>
      <c r="N59" s="15"/>
      <c r="O59" s="15"/>
      <c r="P59" s="15"/>
      <c r="Q59" s="15"/>
      <c r="R59" s="15"/>
    </row>
    <row r="60" spans="1:45" x14ac:dyDescent="0.3">
      <c r="A60" s="15"/>
      <c r="B60" s="7" t="s">
        <v>1609</v>
      </c>
      <c r="C60" s="8">
        <f>COUNTIF('GMI_Cleaned Data'!AO:AO,"bcp_augmente")</f>
        <v>5</v>
      </c>
      <c r="D60" s="8">
        <f>COUNTIF('GMI_Cleaned Data'!AO:AO,"peu_augmente")</f>
        <v>2</v>
      </c>
      <c r="E60" s="8">
        <f>COUNTIF('GMI_Cleaned Data'!AO:AO,"bcp_diminue")</f>
        <v>3</v>
      </c>
      <c r="F60" s="8">
        <f>COUNTIF('GMI_Cleaned Data'!AO:AO,"peu_diminue")</f>
        <v>0</v>
      </c>
      <c r="G60" s="15"/>
      <c r="H60" s="15"/>
      <c r="I60" s="15"/>
      <c r="J60" s="15"/>
      <c r="K60" s="15"/>
      <c r="L60" s="15"/>
      <c r="M60" s="15"/>
      <c r="N60" s="15"/>
      <c r="O60" s="15"/>
      <c r="P60" s="15"/>
      <c r="Q60" s="15"/>
      <c r="R60" s="15"/>
    </row>
    <row r="61" spans="1:45" x14ac:dyDescent="0.3">
      <c r="A61" s="15"/>
      <c r="B61" s="7" t="s">
        <v>1610</v>
      </c>
      <c r="C61" s="12">
        <f>(C60/$B$55)</f>
        <v>0.5</v>
      </c>
      <c r="D61" s="12">
        <f>(D60/$B$55)</f>
        <v>0.2</v>
      </c>
      <c r="E61" s="12">
        <f>(E60/$B$55)</f>
        <v>0.3</v>
      </c>
      <c r="F61" s="12">
        <f>(F60/$B$55)</f>
        <v>0</v>
      </c>
      <c r="G61" s="15"/>
      <c r="H61" s="15"/>
      <c r="I61" s="15"/>
      <c r="J61" s="15"/>
      <c r="K61" s="15"/>
      <c r="L61" s="15"/>
      <c r="M61" s="15"/>
      <c r="N61" s="15"/>
      <c r="O61" s="15"/>
      <c r="P61" s="15"/>
      <c r="Q61" s="15"/>
      <c r="R61" s="15"/>
    </row>
    <row r="62" spans="1:45" x14ac:dyDescent="0.3">
      <c r="A62" s="15"/>
      <c r="B62" s="15"/>
      <c r="C62" s="15"/>
      <c r="D62" s="15"/>
      <c r="E62" s="15"/>
      <c r="F62" s="15"/>
      <c r="G62" s="15"/>
      <c r="H62" s="15"/>
      <c r="I62" s="15"/>
      <c r="J62" s="15"/>
      <c r="K62" s="15"/>
      <c r="L62" s="15"/>
      <c r="M62" s="15"/>
      <c r="N62" s="15"/>
      <c r="O62" s="15"/>
      <c r="P62" s="15"/>
      <c r="Q62" s="15"/>
      <c r="R62" s="15"/>
    </row>
    <row r="63" spans="1:45" x14ac:dyDescent="0.3">
      <c r="A63" s="15"/>
      <c r="B63" s="24" t="s">
        <v>1638</v>
      </c>
      <c r="C63" s="15"/>
      <c r="D63" s="15"/>
      <c r="E63" s="15"/>
      <c r="F63" s="15"/>
      <c r="G63" s="15"/>
      <c r="H63" s="15"/>
      <c r="I63" s="15"/>
      <c r="J63" s="15"/>
      <c r="K63" s="15"/>
      <c r="L63" s="15"/>
      <c r="M63" s="15"/>
      <c r="N63" s="15"/>
      <c r="O63" s="15"/>
      <c r="P63" s="15"/>
      <c r="Q63" s="15"/>
      <c r="R63" s="15"/>
    </row>
    <row r="64" spans="1:45" s="19" customFormat="1" ht="57" customHeight="1" x14ac:dyDescent="0.35">
      <c r="A64" s="26"/>
      <c r="B64" s="17" t="s">
        <v>1644</v>
      </c>
      <c r="C64" s="17" t="s">
        <v>1645</v>
      </c>
      <c r="D64" s="17" t="s">
        <v>1639</v>
      </c>
      <c r="E64" s="17" t="s">
        <v>1640</v>
      </c>
      <c r="F64" s="17" t="s">
        <v>1641</v>
      </c>
      <c r="G64" s="17" t="s">
        <v>1643</v>
      </c>
      <c r="H64" s="17" t="s">
        <v>1642</v>
      </c>
      <c r="I64" s="17" t="s">
        <v>1607</v>
      </c>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row>
    <row r="65" spans="1:18" x14ac:dyDescent="0.3">
      <c r="A65" s="15"/>
      <c r="B65" s="7">
        <f>COUNTIF('GMI_Cleaned Data'!AQ:AQ,"1")</f>
        <v>2</v>
      </c>
      <c r="C65" s="8">
        <f>COUNTIF('GMI_Cleaned Data'!AR:AR,"1")</f>
        <v>0</v>
      </c>
      <c r="D65" s="8">
        <f>COUNTIF('GMI_Cleaned Data'!AS:AS,"1")</f>
        <v>3</v>
      </c>
      <c r="E65" s="7">
        <f>COUNTIF('GMI_Cleaned Data'!AT:AT,"1")</f>
        <v>5</v>
      </c>
      <c r="F65" s="8">
        <f>COUNTIF('GMI_Cleaned Data'!AU:AU,"1")</f>
        <v>0</v>
      </c>
      <c r="G65" s="8">
        <f>COUNTIF('GMI_Cleaned Data'!AV:AV,"1")</f>
        <v>0</v>
      </c>
      <c r="H65" s="7">
        <f>COUNTIF('GMI_Cleaned Data'!AW:AW,"1")</f>
        <v>0</v>
      </c>
      <c r="I65" s="8">
        <f>COUNTIF('GMI_Cleaned Data'!AX:AX,"1")</f>
        <v>0</v>
      </c>
      <c r="J65" s="15"/>
      <c r="K65" s="15"/>
      <c r="L65" s="15"/>
      <c r="M65" s="15"/>
      <c r="N65" s="15"/>
      <c r="O65" s="15"/>
      <c r="P65" s="15"/>
      <c r="Q65" s="15"/>
      <c r="R65" s="15"/>
    </row>
    <row r="66" spans="1:18" x14ac:dyDescent="0.3">
      <c r="A66" s="15"/>
      <c r="B66" s="12">
        <f>B65/($C$60+$D$60)</f>
        <v>0.2857142857142857</v>
      </c>
      <c r="C66" s="12">
        <f t="shared" ref="C66:I66" si="2">C65/($C$60+$D$60)</f>
        <v>0</v>
      </c>
      <c r="D66" s="12">
        <f t="shared" si="2"/>
        <v>0.42857142857142855</v>
      </c>
      <c r="E66" s="12">
        <f t="shared" si="2"/>
        <v>0.7142857142857143</v>
      </c>
      <c r="F66" s="12">
        <f t="shared" si="2"/>
        <v>0</v>
      </c>
      <c r="G66" s="12">
        <f t="shared" si="2"/>
        <v>0</v>
      </c>
      <c r="H66" s="12">
        <f t="shared" si="2"/>
        <v>0</v>
      </c>
      <c r="I66" s="12">
        <f t="shared" si="2"/>
        <v>0</v>
      </c>
      <c r="J66" s="15"/>
      <c r="K66" s="15"/>
      <c r="L66" s="15"/>
      <c r="M66" s="15"/>
      <c r="N66" s="15"/>
      <c r="O66" s="15"/>
      <c r="P66" s="15"/>
      <c r="Q66" s="15"/>
      <c r="R66" s="15"/>
    </row>
    <row r="67" spans="1:18" s="15" customFormat="1" x14ac:dyDescent="0.3">
      <c r="B67" s="21"/>
      <c r="C67" s="21"/>
      <c r="D67" s="21"/>
      <c r="E67" s="21"/>
      <c r="F67" s="21"/>
      <c r="G67" s="21"/>
      <c r="H67" s="21"/>
      <c r="I67" s="21"/>
    </row>
    <row r="68" spans="1:18" s="15" customFormat="1" x14ac:dyDescent="0.3">
      <c r="B68" s="24" t="s">
        <v>1749</v>
      </c>
      <c r="C68" s="21"/>
      <c r="D68" s="21"/>
      <c r="E68" s="21"/>
      <c r="F68" s="21"/>
      <c r="G68" s="21"/>
      <c r="H68" s="21"/>
      <c r="I68" s="21"/>
    </row>
    <row r="69" spans="1:18" s="15" customFormat="1" ht="70" x14ac:dyDescent="0.3">
      <c r="B69" s="17" t="s">
        <v>2207</v>
      </c>
      <c r="C69" s="17" t="s">
        <v>2208</v>
      </c>
      <c r="D69" s="17" t="s">
        <v>2209</v>
      </c>
      <c r="E69" s="17" t="s">
        <v>2210</v>
      </c>
      <c r="F69" s="17" t="s">
        <v>2211</v>
      </c>
      <c r="G69" s="17" t="s">
        <v>1642</v>
      </c>
      <c r="H69" s="17" t="s">
        <v>1607</v>
      </c>
    </row>
    <row r="70" spans="1:18" s="15" customFormat="1" x14ac:dyDescent="0.3">
      <c r="B70" s="7">
        <f>COUNTIF('GMI_Cleaned Data'!BA:BA,"1")</f>
        <v>0</v>
      </c>
      <c r="C70" s="7">
        <f>COUNTIF('GMI_Cleaned Data'!BB:BB,"1")</f>
        <v>0</v>
      </c>
      <c r="D70" s="7">
        <f>COUNTIF('GMI_Cleaned Data'!BC:BC,"1")</f>
        <v>0</v>
      </c>
      <c r="E70" s="7">
        <f>COUNTIF('GMI_Cleaned Data'!BD:BD,"1")</f>
        <v>1</v>
      </c>
      <c r="F70" s="7">
        <f>COUNTIF('GMI_Cleaned Data'!BE:BE,"1")</f>
        <v>2</v>
      </c>
      <c r="G70" s="7">
        <f>COUNTIF('GMI_Cleaned Data'!BF:BF,"1")</f>
        <v>0</v>
      </c>
      <c r="H70" s="7">
        <f>COUNTIF('GMI_Cleaned Data'!BG:BG,"1")</f>
        <v>0</v>
      </c>
    </row>
    <row r="71" spans="1:18" s="15" customFormat="1" x14ac:dyDescent="0.3">
      <c r="B71" s="12">
        <f>B70/($E$60+$F$60)</f>
        <v>0</v>
      </c>
      <c r="C71" s="12">
        <f t="shared" ref="C71:H71" si="3">C70/($E$60+$F$60)</f>
        <v>0</v>
      </c>
      <c r="D71" s="12">
        <f t="shared" si="3"/>
        <v>0</v>
      </c>
      <c r="E71" s="12">
        <f t="shared" si="3"/>
        <v>0.33333333333333331</v>
      </c>
      <c r="F71" s="12">
        <f t="shared" si="3"/>
        <v>0.66666666666666663</v>
      </c>
      <c r="G71" s="12">
        <f t="shared" si="3"/>
        <v>0</v>
      </c>
      <c r="H71" s="12">
        <f t="shared" si="3"/>
        <v>0</v>
      </c>
    </row>
    <row r="72" spans="1:18" s="15" customFormat="1" x14ac:dyDescent="0.3">
      <c r="B72" s="21"/>
      <c r="C72" s="21"/>
      <c r="D72" s="21"/>
      <c r="E72" s="21"/>
      <c r="F72" s="21"/>
      <c r="G72" s="21"/>
      <c r="H72" s="21"/>
    </row>
    <row r="73" spans="1:18" x14ac:dyDescent="0.3">
      <c r="A73" s="15"/>
      <c r="B73" s="15"/>
      <c r="C73" s="15"/>
      <c r="D73" s="15"/>
      <c r="E73" s="15"/>
      <c r="F73" s="15"/>
      <c r="G73" s="15"/>
      <c r="H73" s="15"/>
      <c r="I73" s="15"/>
      <c r="J73" s="15"/>
      <c r="K73" s="15"/>
      <c r="L73" s="15"/>
      <c r="M73" s="15"/>
      <c r="N73" s="15"/>
      <c r="O73" s="15"/>
      <c r="P73" s="15"/>
      <c r="Q73" s="15"/>
      <c r="R73" s="15"/>
    </row>
    <row r="74" spans="1:18" x14ac:dyDescent="0.3">
      <c r="A74" s="15"/>
      <c r="B74" s="15"/>
      <c r="C74" s="15"/>
      <c r="D74" s="15"/>
      <c r="E74" s="15"/>
      <c r="F74" s="15"/>
      <c r="G74" s="15"/>
      <c r="H74" s="15"/>
      <c r="I74" s="15"/>
      <c r="J74" s="15"/>
      <c r="K74" s="15"/>
      <c r="L74" s="15"/>
      <c r="M74" s="15"/>
      <c r="N74" s="15"/>
      <c r="O74" s="15"/>
      <c r="P74" s="15"/>
      <c r="Q74" s="15"/>
      <c r="R74" s="15"/>
    </row>
    <row r="75" spans="1:18" ht="15.5" x14ac:dyDescent="0.35">
      <c r="A75" s="14" t="s">
        <v>1731</v>
      </c>
      <c r="B75" s="15"/>
      <c r="C75" s="15"/>
      <c r="D75" s="15"/>
      <c r="E75" s="15"/>
      <c r="F75" s="15"/>
      <c r="G75" s="15"/>
      <c r="H75" s="15"/>
      <c r="I75" s="15"/>
      <c r="J75" s="15"/>
      <c r="K75" s="15"/>
      <c r="L75" s="15"/>
      <c r="M75" s="15"/>
      <c r="N75" s="15"/>
      <c r="O75" s="15"/>
      <c r="P75" s="15"/>
      <c r="Q75" s="15"/>
      <c r="R75" s="15"/>
    </row>
    <row r="76" spans="1:18" ht="15.5" x14ac:dyDescent="0.35">
      <c r="A76" s="38" t="s">
        <v>1732</v>
      </c>
      <c r="B76" s="15"/>
      <c r="C76" s="15"/>
      <c r="D76" s="15"/>
      <c r="E76" s="15"/>
      <c r="F76" s="15"/>
      <c r="G76" s="15"/>
      <c r="H76" s="15"/>
      <c r="I76" s="15"/>
      <c r="J76" s="15"/>
      <c r="K76" s="15"/>
      <c r="L76" s="15"/>
      <c r="M76" s="15"/>
      <c r="N76" s="15"/>
      <c r="O76" s="15"/>
      <c r="P76" s="15"/>
      <c r="Q76" s="15"/>
      <c r="R76" s="15"/>
    </row>
    <row r="77" spans="1:18" x14ac:dyDescent="0.3">
      <c r="A77" s="7"/>
      <c r="B77" s="13" t="s">
        <v>1612</v>
      </c>
      <c r="C77" s="13" t="s">
        <v>1611</v>
      </c>
      <c r="D77" s="15"/>
      <c r="E77" s="15"/>
      <c r="F77" s="15"/>
      <c r="G77" s="15"/>
      <c r="H77" s="15"/>
      <c r="I77" s="15"/>
      <c r="J77" s="15"/>
      <c r="K77" s="15"/>
      <c r="L77" s="15"/>
      <c r="M77" s="15"/>
      <c r="N77" s="15"/>
      <c r="O77" s="15"/>
      <c r="P77" s="15"/>
      <c r="Q77" s="15"/>
      <c r="R77" s="15"/>
    </row>
    <row r="78" spans="1:18" x14ac:dyDescent="0.3">
      <c r="A78" s="7" t="s">
        <v>1609</v>
      </c>
      <c r="B78" s="58">
        <f>COUNTIF('GMI_Cleaned Data'!BT:BT,"OUI")</f>
        <v>9</v>
      </c>
      <c r="C78" s="58">
        <f>COUNTIF('GMI_Cleaned Data'!BT:BT,"non")</f>
        <v>20</v>
      </c>
      <c r="D78" s="15"/>
      <c r="E78" s="15"/>
      <c r="F78" s="15"/>
      <c r="G78" s="15"/>
      <c r="H78" s="15"/>
      <c r="I78" s="15"/>
      <c r="J78" s="15"/>
      <c r="K78" s="15"/>
      <c r="L78" s="15"/>
      <c r="M78" s="15"/>
      <c r="N78" s="15"/>
      <c r="O78" s="15"/>
      <c r="P78" s="15"/>
      <c r="Q78" s="15"/>
      <c r="R78" s="15"/>
    </row>
    <row r="79" spans="1:18" x14ac:dyDescent="0.3">
      <c r="A79" s="7" t="s">
        <v>1610</v>
      </c>
      <c r="B79" s="59">
        <f>(B78/$B$3)</f>
        <v>0.31034482758620691</v>
      </c>
      <c r="C79" s="59">
        <f>(C78/$B$3)</f>
        <v>0.68965517241379315</v>
      </c>
      <c r="D79" s="15"/>
      <c r="E79" s="15"/>
      <c r="F79" s="15"/>
      <c r="G79" s="15"/>
      <c r="H79" s="15"/>
      <c r="I79" s="15"/>
      <c r="J79" s="15"/>
      <c r="K79" s="15"/>
      <c r="L79" s="15"/>
      <c r="M79" s="15"/>
      <c r="N79" s="15"/>
      <c r="O79" s="15"/>
      <c r="P79" s="15"/>
      <c r="Q79" s="15"/>
      <c r="R79" s="15"/>
    </row>
    <row r="80" spans="1:18" x14ac:dyDescent="0.3">
      <c r="A80" s="15"/>
      <c r="B80" s="15"/>
      <c r="C80" s="15"/>
      <c r="D80" s="15"/>
      <c r="E80" s="15"/>
      <c r="F80" s="15"/>
      <c r="G80" s="15"/>
      <c r="H80" s="15"/>
      <c r="I80" s="15"/>
      <c r="J80" s="15"/>
      <c r="K80" s="15"/>
      <c r="L80" s="15"/>
      <c r="M80" s="15"/>
      <c r="N80" s="15"/>
      <c r="O80" s="15"/>
      <c r="P80" s="15"/>
      <c r="Q80" s="15"/>
      <c r="R80" s="15"/>
    </row>
    <row r="81" spans="1:18" x14ac:dyDescent="0.3">
      <c r="A81" s="15"/>
      <c r="B81" s="24" t="s">
        <v>1653</v>
      </c>
      <c r="C81" s="15"/>
      <c r="D81" s="15"/>
      <c r="E81" s="15"/>
      <c r="F81" s="15"/>
      <c r="G81" s="15"/>
      <c r="H81" s="15"/>
      <c r="I81" s="15"/>
      <c r="J81" s="15"/>
      <c r="K81" s="15"/>
      <c r="L81" s="15"/>
      <c r="M81" s="15"/>
      <c r="N81" s="15"/>
      <c r="O81" s="15"/>
      <c r="P81" s="15"/>
      <c r="Q81" s="15"/>
      <c r="R81" s="15"/>
    </row>
    <row r="82" spans="1:18" x14ac:dyDescent="0.3">
      <c r="A82" s="15"/>
      <c r="B82" s="25">
        <f>AVERAGEIF('GMI_Cleaned Data'!BU:BU,"mois",'GMI_Cleaned Data'!BW:BW)</f>
        <v>166.66666666666666</v>
      </c>
      <c r="C82" s="29" t="s">
        <v>1654</v>
      </c>
      <c r="D82" s="28" t="s">
        <v>2213</v>
      </c>
      <c r="E82" s="15"/>
      <c r="F82" s="15"/>
      <c r="G82" s="15"/>
      <c r="H82" s="15"/>
      <c r="I82" s="15"/>
      <c r="J82" s="15"/>
      <c r="K82" s="15"/>
      <c r="L82" s="15"/>
      <c r="M82" s="15"/>
      <c r="N82" s="15"/>
      <c r="O82" s="15"/>
      <c r="P82" s="15"/>
      <c r="Q82" s="15"/>
      <c r="R82" s="15"/>
    </row>
    <row r="83" spans="1:18" x14ac:dyDescent="0.3">
      <c r="A83" s="15"/>
      <c r="B83" s="25">
        <f>AVERAGEIF('GMI_Cleaned Data'!BU:BU,"autre",'GMI_Cleaned Data'!BW:BW)</f>
        <v>200</v>
      </c>
      <c r="C83" s="29" t="s">
        <v>1654</v>
      </c>
      <c r="D83" s="28" t="s">
        <v>2214</v>
      </c>
      <c r="E83" s="15"/>
      <c r="F83" s="15"/>
      <c r="G83" s="15"/>
      <c r="H83" s="15"/>
      <c r="I83" s="15"/>
      <c r="J83" s="15"/>
      <c r="K83" s="15"/>
      <c r="L83" s="15"/>
      <c r="M83" s="15"/>
      <c r="N83" s="15"/>
      <c r="O83" s="15"/>
      <c r="P83" s="15"/>
      <c r="Q83" s="15"/>
      <c r="R83" s="15"/>
    </row>
    <row r="84" spans="1:18" x14ac:dyDescent="0.3">
      <c r="A84" s="15"/>
      <c r="B84" s="28"/>
      <c r="C84" s="29"/>
      <c r="D84" s="28"/>
      <c r="E84" s="15"/>
      <c r="F84" s="15"/>
      <c r="G84" s="15"/>
      <c r="H84" s="15"/>
      <c r="I84" s="15"/>
      <c r="J84" s="15"/>
      <c r="K84" s="15"/>
      <c r="L84" s="15"/>
      <c r="M84" s="15"/>
      <c r="N84" s="15"/>
      <c r="O84" s="15"/>
      <c r="P84" s="15"/>
      <c r="Q84" s="15"/>
      <c r="R84" s="15"/>
    </row>
    <row r="85" spans="1:18" x14ac:dyDescent="0.3">
      <c r="A85" s="15"/>
      <c r="B85" s="24" t="s">
        <v>1655</v>
      </c>
      <c r="C85" s="15"/>
      <c r="D85" s="15"/>
      <c r="E85" s="15"/>
      <c r="F85" s="15"/>
      <c r="G85" s="15"/>
      <c r="H85" s="15"/>
      <c r="I85" s="15"/>
      <c r="J85" s="15"/>
      <c r="K85" s="15"/>
      <c r="L85" s="15"/>
      <c r="M85" s="15"/>
      <c r="N85" s="15"/>
      <c r="O85" s="15"/>
      <c r="P85" s="15"/>
      <c r="Q85" s="15"/>
      <c r="R85" s="15"/>
    </row>
    <row r="86" spans="1:18" x14ac:dyDescent="0.3">
      <c r="A86" s="15"/>
      <c r="B86" s="7"/>
      <c r="C86" s="17" t="s">
        <v>1612</v>
      </c>
      <c r="D86" s="17" t="s">
        <v>1611</v>
      </c>
      <c r="E86" s="15"/>
      <c r="F86" s="15"/>
      <c r="G86" s="15"/>
      <c r="H86" s="15"/>
      <c r="I86" s="15"/>
      <c r="J86" s="15"/>
      <c r="K86" s="15"/>
      <c r="L86" s="15"/>
      <c r="M86" s="15"/>
      <c r="N86" s="15"/>
      <c r="O86" s="15"/>
      <c r="P86" s="15"/>
      <c r="Q86" s="15"/>
      <c r="R86" s="15"/>
    </row>
    <row r="87" spans="1:18" x14ac:dyDescent="0.3">
      <c r="A87" s="15"/>
      <c r="B87" s="7" t="s">
        <v>1609</v>
      </c>
      <c r="C87" s="8">
        <f>COUNTIF('GMI_Cleaned Data'!BX:BX,"OUI")</f>
        <v>2</v>
      </c>
      <c r="D87" s="8">
        <f>COUNTIF('GMI_Cleaned Data'!BX:BX,"non")</f>
        <v>7</v>
      </c>
      <c r="E87" s="15"/>
      <c r="F87" s="15"/>
      <c r="G87" s="15"/>
      <c r="H87" s="15"/>
      <c r="I87" s="15"/>
      <c r="J87" s="15"/>
      <c r="K87" s="15"/>
      <c r="L87" s="15"/>
      <c r="M87" s="15"/>
      <c r="N87" s="15"/>
      <c r="O87" s="15"/>
      <c r="P87" s="15"/>
      <c r="Q87" s="15"/>
      <c r="R87" s="15"/>
    </row>
    <row r="88" spans="1:18" x14ac:dyDescent="0.3">
      <c r="A88" s="15"/>
      <c r="B88" s="7" t="s">
        <v>1610</v>
      </c>
      <c r="C88" s="12">
        <f>(C87/$B$78)</f>
        <v>0.22222222222222221</v>
      </c>
      <c r="D88" s="12">
        <f>(D87/$B$78)</f>
        <v>0.77777777777777779</v>
      </c>
      <c r="E88" s="15"/>
      <c r="F88" s="15"/>
      <c r="G88" s="15"/>
      <c r="H88" s="15"/>
      <c r="I88" s="15"/>
      <c r="J88" s="15"/>
      <c r="L88" s="15"/>
      <c r="M88" s="15"/>
      <c r="N88" s="15"/>
      <c r="O88" s="15"/>
      <c r="P88" s="15"/>
      <c r="Q88" s="15"/>
      <c r="R88" s="15"/>
    </row>
    <row r="89" spans="1:18" ht="27" customHeight="1" x14ac:dyDescent="0.3">
      <c r="A89" s="15"/>
      <c r="B89" s="24" t="s">
        <v>1661</v>
      </c>
      <c r="C89" s="30"/>
      <c r="D89" s="15"/>
      <c r="E89" s="15"/>
      <c r="F89" s="15"/>
      <c r="G89" s="15"/>
      <c r="H89" s="15"/>
      <c r="I89" s="15"/>
      <c r="J89" s="15"/>
      <c r="K89" s="15"/>
      <c r="L89" s="15"/>
      <c r="M89" s="15"/>
      <c r="N89" s="15"/>
      <c r="O89" s="15"/>
      <c r="P89" s="15"/>
      <c r="Q89" s="15"/>
      <c r="R89" s="15"/>
    </row>
    <row r="90" spans="1:18" ht="31" customHeight="1" x14ac:dyDescent="0.3">
      <c r="A90" s="15"/>
      <c r="B90" s="7"/>
      <c r="C90" s="18" t="s">
        <v>1636</v>
      </c>
      <c r="D90" s="18" t="s">
        <v>2205</v>
      </c>
      <c r="E90" s="18" t="s">
        <v>1637</v>
      </c>
      <c r="F90" s="18" t="s">
        <v>2206</v>
      </c>
      <c r="G90" s="15"/>
      <c r="H90" s="15"/>
      <c r="I90" s="15"/>
      <c r="J90" s="15"/>
      <c r="K90" s="15"/>
      <c r="L90" s="15"/>
      <c r="M90" s="15"/>
      <c r="N90" s="15"/>
      <c r="O90" s="15"/>
      <c r="P90" s="15"/>
      <c r="Q90" s="15"/>
      <c r="R90" s="15"/>
    </row>
    <row r="91" spans="1:18" ht="13" customHeight="1" x14ac:dyDescent="0.3">
      <c r="A91" s="15"/>
      <c r="B91" s="7" t="s">
        <v>1609</v>
      </c>
      <c r="C91" s="8">
        <f>COUNTIF('GMI_Cleaned Data'!BY:BY,"bcp_augmente")</f>
        <v>1</v>
      </c>
      <c r="D91" s="8">
        <f>COUNTIF('GMI_Cleaned Data'!BY:BY,"peu_augmente")</f>
        <v>0</v>
      </c>
      <c r="E91" s="8">
        <f>COUNTIF('GMI_Cleaned Data'!BY:BY,"bcp_diminue")</f>
        <v>0</v>
      </c>
      <c r="F91" s="8">
        <f>COUNTIF('GMI_Cleaned Data'!BY:BY,"peu_diminue")</f>
        <v>1</v>
      </c>
      <c r="G91" s="15"/>
      <c r="H91" s="15"/>
      <c r="I91" s="15"/>
      <c r="J91" s="15"/>
      <c r="K91" s="15"/>
      <c r="L91" s="15"/>
      <c r="M91" s="15"/>
      <c r="N91" s="15"/>
      <c r="O91" s="15"/>
      <c r="P91" s="15"/>
      <c r="Q91" s="15"/>
      <c r="R91" s="15"/>
    </row>
    <row r="92" spans="1:18" ht="27" customHeight="1" x14ac:dyDescent="0.3">
      <c r="A92" s="15"/>
      <c r="B92" s="7" t="s">
        <v>1610</v>
      </c>
      <c r="C92" s="12">
        <f>(C91/$C$87)</f>
        <v>0.5</v>
      </c>
      <c r="D92" s="12">
        <f>(D91/$C$87)</f>
        <v>0</v>
      </c>
      <c r="E92" s="12">
        <f>(E91/$C$87)</f>
        <v>0</v>
      </c>
      <c r="F92" s="12">
        <f>(F91/$C$87)</f>
        <v>0.5</v>
      </c>
      <c r="G92" s="15"/>
      <c r="H92" s="15"/>
      <c r="I92" s="15"/>
      <c r="J92" s="15"/>
      <c r="K92" s="15"/>
      <c r="L92" s="15"/>
      <c r="M92" s="15"/>
      <c r="N92" s="15"/>
      <c r="O92" s="15"/>
      <c r="P92" s="15"/>
      <c r="Q92" s="15"/>
      <c r="R92" s="15"/>
    </row>
    <row r="93" spans="1:18" ht="27" customHeight="1" x14ac:dyDescent="0.3">
      <c r="A93" s="15"/>
      <c r="B93" s="24"/>
      <c r="C93" s="30"/>
      <c r="D93" s="15"/>
      <c r="E93" s="15"/>
      <c r="F93" s="15"/>
      <c r="G93" s="15"/>
      <c r="H93" s="15"/>
      <c r="I93" s="15"/>
      <c r="J93" s="15"/>
      <c r="K93" s="15"/>
      <c r="L93" s="15"/>
      <c r="M93" s="15"/>
      <c r="N93" s="15"/>
      <c r="O93" s="15"/>
      <c r="P93" s="15"/>
      <c r="Q93" s="15"/>
      <c r="R93" s="15"/>
    </row>
    <row r="94" spans="1:18" x14ac:dyDescent="0.3">
      <c r="A94" s="15"/>
      <c r="B94" s="15"/>
      <c r="C94" s="1" t="s">
        <v>1638</v>
      </c>
      <c r="E94" s="15"/>
      <c r="F94" s="15"/>
      <c r="G94" s="15"/>
      <c r="H94" s="15"/>
      <c r="I94" s="15"/>
      <c r="J94" s="15"/>
      <c r="K94" s="15"/>
      <c r="L94" s="15"/>
      <c r="M94" s="15"/>
      <c r="N94" s="15"/>
      <c r="O94" s="15"/>
      <c r="P94" s="15"/>
      <c r="Q94" s="15"/>
      <c r="R94" s="15"/>
    </row>
    <row r="95" spans="1:18" ht="42" x14ac:dyDescent="0.3">
      <c r="A95" s="15"/>
      <c r="B95" s="15"/>
      <c r="C95" s="17" t="s">
        <v>1657</v>
      </c>
      <c r="D95" s="17" t="s">
        <v>1658</v>
      </c>
      <c r="E95" s="17" t="s">
        <v>1659</v>
      </c>
      <c r="F95" s="17" t="s">
        <v>1660</v>
      </c>
      <c r="G95" s="17" t="s">
        <v>1642</v>
      </c>
      <c r="H95" s="17" t="s">
        <v>1607</v>
      </c>
      <c r="I95" s="15"/>
      <c r="J95" s="15"/>
      <c r="K95" s="15"/>
      <c r="L95" s="15"/>
      <c r="M95" s="15"/>
      <c r="N95" s="15"/>
      <c r="O95" s="15"/>
      <c r="P95" s="15"/>
      <c r="Q95" s="15"/>
      <c r="R95" s="15"/>
    </row>
    <row r="96" spans="1:18" x14ac:dyDescent="0.3">
      <c r="A96" s="15"/>
      <c r="B96" s="15"/>
      <c r="C96" s="7">
        <f>COUNTIF('GMI_Cleaned Data'!CA:CA,"1")</f>
        <v>1</v>
      </c>
      <c r="D96" s="8">
        <f>COUNTIF('GMI_Cleaned Data'!CB:CB,"1")</f>
        <v>0</v>
      </c>
      <c r="E96" s="8">
        <f>COUNTIF('GMI_Cleaned Data'!CC:CC,"1")</f>
        <v>0</v>
      </c>
      <c r="F96" s="7">
        <f>COUNTIF('GMI_Cleaned Data'!CD:CD,"1")</f>
        <v>0</v>
      </c>
      <c r="G96" s="8">
        <f>COUNTIF('GMI_Cleaned Data'!CE:CE,"1")</f>
        <v>0</v>
      </c>
      <c r="H96" s="8">
        <f>COUNTIF('GMI_Cleaned Data'!CF:CF,"1")</f>
        <v>0</v>
      </c>
      <c r="I96" s="15"/>
      <c r="J96" s="15"/>
      <c r="K96" s="15"/>
      <c r="L96" s="15"/>
      <c r="M96" s="15"/>
      <c r="N96" s="15"/>
      <c r="O96" s="15"/>
      <c r="P96" s="15"/>
      <c r="Q96" s="15"/>
      <c r="R96" s="15"/>
    </row>
    <row r="97" spans="1:18" s="15" customFormat="1" x14ac:dyDescent="0.3">
      <c r="C97" s="20"/>
      <c r="D97" s="22"/>
      <c r="E97" s="22"/>
      <c r="F97" s="20"/>
      <c r="G97" s="22"/>
      <c r="H97" s="22"/>
    </row>
    <row r="98" spans="1:18" s="15" customFormat="1" x14ac:dyDescent="0.3">
      <c r="C98" s="1" t="s">
        <v>1749</v>
      </c>
      <c r="D98" s="1"/>
    </row>
    <row r="99" spans="1:18" s="15" customFormat="1" ht="42" x14ac:dyDescent="0.3">
      <c r="C99" s="17" t="s">
        <v>1657</v>
      </c>
      <c r="D99" s="17" t="s">
        <v>1658</v>
      </c>
      <c r="E99" s="17" t="s">
        <v>1659</v>
      </c>
      <c r="F99" s="17" t="s">
        <v>1660</v>
      </c>
      <c r="G99" s="17" t="s">
        <v>1642</v>
      </c>
      <c r="H99" s="17" t="s">
        <v>1607</v>
      </c>
    </row>
    <row r="100" spans="1:18" s="15" customFormat="1" x14ac:dyDescent="0.3">
      <c r="C100" s="7">
        <f>COUNTIF('GMI_Cleaned Data'!CJ:CJ,"1")</f>
        <v>0</v>
      </c>
      <c r="D100" s="7">
        <f>COUNTIF('GMI_Cleaned Data'!CK:CK,"1")</f>
        <v>0</v>
      </c>
      <c r="E100" s="7">
        <f>COUNTIF('GMI_Cleaned Data'!CL:CL,"1")</f>
        <v>0</v>
      </c>
      <c r="F100" s="7">
        <f>COUNTIF('GMI_Cleaned Data'!CM:CM,"1")</f>
        <v>0</v>
      </c>
      <c r="G100" s="7">
        <f>COUNTIF('GMI_Cleaned Data'!CN:CN,"1")</f>
        <v>1</v>
      </c>
      <c r="H100" s="7">
        <f>COUNTIF('GMI_Cleaned Data'!CO:CO,"1")</f>
        <v>0</v>
      </c>
    </row>
    <row r="101" spans="1:18" x14ac:dyDescent="0.3">
      <c r="A101" s="15"/>
      <c r="B101" s="20"/>
      <c r="C101" s="22"/>
      <c r="D101" s="22"/>
      <c r="E101" s="20"/>
      <c r="F101" s="22"/>
      <c r="G101" s="22"/>
      <c r="H101" s="15"/>
      <c r="I101" s="15"/>
      <c r="J101" s="15"/>
      <c r="K101" s="15"/>
      <c r="L101" s="15"/>
      <c r="M101" s="15"/>
      <c r="N101" s="15"/>
      <c r="O101" s="15"/>
      <c r="P101" s="15"/>
      <c r="Q101" s="15"/>
      <c r="R101" s="15"/>
    </row>
    <row r="102" spans="1:18" x14ac:dyDescent="0.3">
      <c r="A102" s="15"/>
      <c r="B102" s="20"/>
      <c r="C102" s="22"/>
      <c r="D102" s="22"/>
      <c r="E102" s="20"/>
      <c r="F102" s="22"/>
      <c r="G102" s="22"/>
      <c r="H102" s="15"/>
      <c r="I102" s="15"/>
      <c r="J102" s="15"/>
      <c r="K102" s="15"/>
      <c r="L102" s="15"/>
      <c r="M102" s="15"/>
      <c r="N102" s="15"/>
      <c r="O102" s="15"/>
      <c r="P102" s="15"/>
      <c r="Q102" s="15"/>
      <c r="R102" s="15"/>
    </row>
    <row r="103" spans="1:18" ht="15.5" x14ac:dyDescent="0.35">
      <c r="A103" s="38" t="s">
        <v>2216</v>
      </c>
      <c r="B103" s="20"/>
      <c r="C103" s="22"/>
      <c r="D103" s="22"/>
      <c r="E103" s="20"/>
      <c r="F103" s="22"/>
      <c r="G103" s="22"/>
      <c r="H103" s="15"/>
      <c r="I103" s="15"/>
      <c r="J103" s="15"/>
      <c r="K103" s="15"/>
      <c r="L103" s="15"/>
      <c r="M103" s="15"/>
      <c r="N103" s="15"/>
      <c r="O103" s="15"/>
      <c r="P103" s="15"/>
      <c r="Q103" s="15"/>
      <c r="R103" s="15"/>
    </row>
    <row r="104" spans="1:18" x14ac:dyDescent="0.3">
      <c r="A104" s="7"/>
      <c r="B104" s="13" t="s">
        <v>1612</v>
      </c>
      <c r="C104" s="13" t="s">
        <v>1611</v>
      </c>
      <c r="D104" s="22"/>
      <c r="E104" s="20"/>
      <c r="F104" s="22"/>
      <c r="G104" s="22"/>
      <c r="H104" s="15"/>
      <c r="I104" s="15"/>
      <c r="J104" s="15"/>
      <c r="K104" s="15"/>
      <c r="L104" s="15"/>
      <c r="M104" s="15"/>
      <c r="N104" s="15"/>
      <c r="O104" s="15"/>
      <c r="P104" s="15"/>
      <c r="Q104" s="15"/>
      <c r="R104" s="15"/>
    </row>
    <row r="105" spans="1:18" x14ac:dyDescent="0.3">
      <c r="A105" s="7" t="s">
        <v>1609</v>
      </c>
      <c r="B105" s="58">
        <f>COUNTIF('GMI_Cleaned Data'!DB:DB,"OUI")</f>
        <v>7</v>
      </c>
      <c r="C105" s="58">
        <f>COUNTIF('GMI_Cleaned Data'!DB:DB,"non")</f>
        <v>2</v>
      </c>
      <c r="D105" s="22"/>
      <c r="E105" s="20"/>
      <c r="F105" s="22"/>
      <c r="G105" s="22"/>
      <c r="H105" s="15"/>
      <c r="I105" s="15"/>
      <c r="J105" s="15"/>
      <c r="K105" s="15"/>
      <c r="L105" s="15"/>
      <c r="M105" s="15"/>
      <c r="N105" s="15"/>
      <c r="O105" s="15"/>
      <c r="P105" s="15"/>
      <c r="Q105" s="15"/>
      <c r="R105" s="15"/>
    </row>
    <row r="106" spans="1:18" x14ac:dyDescent="0.3">
      <c r="A106" s="7" t="s">
        <v>1610</v>
      </c>
      <c r="B106" s="50">
        <f>(B105/$B$78)</f>
        <v>0.77777777777777779</v>
      </c>
      <c r="C106" s="50">
        <f>(C105/$B$78)</f>
        <v>0.22222222222222221</v>
      </c>
      <c r="D106" s="22"/>
      <c r="E106" s="20"/>
      <c r="F106" s="22"/>
      <c r="G106" s="22"/>
      <c r="H106" s="15"/>
      <c r="I106" s="15"/>
      <c r="J106" s="15"/>
      <c r="K106" s="15"/>
      <c r="L106" s="15"/>
      <c r="M106" s="15"/>
      <c r="N106" s="15"/>
      <c r="O106" s="15"/>
      <c r="P106" s="15"/>
      <c r="Q106" s="15"/>
      <c r="R106" s="15"/>
    </row>
    <row r="107" spans="1:18" x14ac:dyDescent="0.3">
      <c r="A107" s="20"/>
      <c r="B107" s="21"/>
      <c r="C107" s="21"/>
      <c r="D107" s="22"/>
      <c r="E107" s="20"/>
      <c r="F107" s="22"/>
      <c r="G107" s="22"/>
      <c r="H107" s="15"/>
      <c r="I107" s="15"/>
      <c r="J107" s="15"/>
      <c r="K107" s="15"/>
      <c r="L107" s="15"/>
      <c r="M107" s="15"/>
      <c r="N107" s="15"/>
      <c r="O107" s="15"/>
      <c r="P107" s="15"/>
      <c r="Q107" s="15"/>
      <c r="R107" s="15"/>
    </row>
    <row r="108" spans="1:18" x14ac:dyDescent="0.3">
      <c r="A108" s="20"/>
      <c r="B108" s="55" t="s">
        <v>2217</v>
      </c>
      <c r="C108" s="21"/>
      <c r="D108" s="22"/>
      <c r="E108" s="20"/>
      <c r="F108" s="22"/>
      <c r="G108" s="22"/>
      <c r="H108" s="15"/>
      <c r="I108" s="15"/>
      <c r="J108" s="15"/>
      <c r="K108" s="15"/>
      <c r="L108" s="15"/>
      <c r="M108" s="15"/>
      <c r="N108" s="15"/>
      <c r="O108" s="15"/>
      <c r="P108" s="15"/>
      <c r="Q108" s="15"/>
      <c r="R108" s="15"/>
    </row>
    <row r="109" spans="1:18" ht="56" x14ac:dyDescent="0.3">
      <c r="A109" s="20"/>
      <c r="B109" s="17" t="s">
        <v>2218</v>
      </c>
      <c r="C109" s="17" t="s">
        <v>2219</v>
      </c>
      <c r="D109" s="17" t="s">
        <v>2220</v>
      </c>
      <c r="E109" s="17" t="s">
        <v>1642</v>
      </c>
      <c r="F109" s="17" t="s">
        <v>1607</v>
      </c>
      <c r="G109" s="22"/>
      <c r="H109" s="15"/>
      <c r="I109" s="15"/>
      <c r="J109" s="15"/>
      <c r="K109" s="15"/>
      <c r="L109" s="15"/>
      <c r="M109" s="15"/>
      <c r="N109" s="15"/>
      <c r="O109" s="15"/>
      <c r="P109" s="15"/>
      <c r="Q109" s="15"/>
      <c r="R109" s="15"/>
    </row>
    <row r="110" spans="1:18" ht="14.5" x14ac:dyDescent="0.35">
      <c r="A110" s="20"/>
      <c r="B110" s="7">
        <f>COUNTIF('GMI_Cleaned Data'!DD:DD,"1")</f>
        <v>1</v>
      </c>
      <c r="C110" s="7">
        <f>COUNTIF('GMI_Cleaned Data'!DE:DE,"1")</f>
        <v>6</v>
      </c>
      <c r="D110" s="7">
        <f>COUNTIF('GMI_Cleaned Data'!DF:DF,"1")</f>
        <v>0</v>
      </c>
      <c r="E110" s="7">
        <f>COUNTIF('GMI_Cleaned Data'!DG:DG,"1")</f>
        <v>0</v>
      </c>
      <c r="F110" s="7">
        <f>COUNTIF('GMI_Cleaned Data'!DH:DH,"1")</f>
        <v>0</v>
      </c>
      <c r="G110"/>
      <c r="H110" s="15"/>
      <c r="I110" s="15"/>
      <c r="J110" s="15"/>
      <c r="K110" s="15"/>
      <c r="L110" s="15"/>
      <c r="M110" s="15"/>
      <c r="N110" s="15"/>
      <c r="O110" s="15"/>
      <c r="P110" s="15"/>
      <c r="Q110" s="15"/>
      <c r="R110" s="15"/>
    </row>
    <row r="111" spans="1:18" x14ac:dyDescent="0.3">
      <c r="A111" s="20"/>
      <c r="B111" s="21"/>
      <c r="C111" s="21"/>
      <c r="D111" s="22"/>
      <c r="E111" s="20"/>
      <c r="F111" s="22"/>
      <c r="G111" s="22"/>
      <c r="H111" s="15"/>
      <c r="I111" s="15"/>
      <c r="J111" s="15"/>
      <c r="K111" s="15"/>
      <c r="L111" s="15"/>
      <c r="M111" s="15"/>
      <c r="N111" s="15"/>
      <c r="O111" s="15"/>
      <c r="P111" s="15"/>
      <c r="Q111" s="15"/>
      <c r="R111" s="15"/>
    </row>
    <row r="112" spans="1:18" x14ac:dyDescent="0.3">
      <c r="A112" s="20"/>
      <c r="B112" s="21" t="s">
        <v>2221</v>
      </c>
      <c r="C112" s="21"/>
      <c r="D112" s="22"/>
      <c r="E112" s="20"/>
      <c r="F112" s="22"/>
      <c r="G112" s="22"/>
      <c r="H112" s="15"/>
      <c r="I112" s="15"/>
      <c r="J112" s="15"/>
      <c r="K112" s="15"/>
      <c r="L112" s="15"/>
      <c r="M112" s="15"/>
      <c r="N112" s="15"/>
      <c r="O112" s="15"/>
      <c r="P112" s="15"/>
      <c r="Q112" s="15"/>
      <c r="R112" s="15"/>
    </row>
    <row r="113" spans="1:18" x14ac:dyDescent="0.3">
      <c r="A113" s="20"/>
      <c r="B113" s="7"/>
      <c r="C113" s="17" t="s">
        <v>1612</v>
      </c>
      <c r="D113" s="17" t="s">
        <v>1611</v>
      </c>
      <c r="E113" s="20"/>
      <c r="F113" s="22"/>
      <c r="G113" s="22"/>
      <c r="H113" s="15"/>
      <c r="I113" s="15"/>
      <c r="J113" s="15"/>
      <c r="K113" s="15"/>
      <c r="L113" s="15"/>
      <c r="M113" s="15"/>
      <c r="N113" s="15"/>
      <c r="O113" s="15"/>
      <c r="P113" s="15"/>
      <c r="Q113" s="15"/>
      <c r="R113" s="15"/>
    </row>
    <row r="114" spans="1:18" x14ac:dyDescent="0.3">
      <c r="A114" s="20"/>
      <c r="B114" s="7" t="s">
        <v>1609</v>
      </c>
      <c r="C114" s="8">
        <f>COUNTIF('GMI_Cleaned Data'!DJ:DJ,"OUI")</f>
        <v>2</v>
      </c>
      <c r="D114" s="8">
        <f>COUNTIF('GMI_Cleaned Data'!DJ:DJ,"non")</f>
        <v>7</v>
      </c>
      <c r="E114" s="20"/>
      <c r="F114" s="22"/>
      <c r="G114" s="22"/>
      <c r="H114" s="15"/>
      <c r="I114" s="15"/>
      <c r="J114" s="15"/>
      <c r="K114" s="15"/>
      <c r="L114" s="15"/>
      <c r="M114" s="15"/>
      <c r="N114" s="15"/>
      <c r="O114" s="15"/>
      <c r="P114" s="15"/>
      <c r="Q114" s="15"/>
      <c r="R114" s="15"/>
    </row>
    <row r="115" spans="1:18" x14ac:dyDescent="0.3">
      <c r="A115" s="20"/>
      <c r="B115" s="7" t="s">
        <v>1610</v>
      </c>
      <c r="C115" s="50">
        <f>(C114/$B$78)</f>
        <v>0.22222222222222221</v>
      </c>
      <c r="D115" s="50">
        <f>(D114/$B$78)</f>
        <v>0.77777777777777779</v>
      </c>
      <c r="E115" s="20"/>
      <c r="F115" s="22"/>
      <c r="G115" s="22"/>
      <c r="H115" s="15"/>
      <c r="I115" s="15"/>
      <c r="J115" s="15"/>
      <c r="K115" s="15"/>
      <c r="L115" s="15"/>
      <c r="M115" s="15"/>
      <c r="N115" s="15"/>
      <c r="O115" s="15"/>
      <c r="P115" s="15"/>
      <c r="Q115" s="15"/>
      <c r="R115" s="15"/>
    </row>
    <row r="116" spans="1:18" x14ac:dyDescent="0.3">
      <c r="A116" s="15"/>
      <c r="B116" s="15"/>
      <c r="C116" s="15"/>
      <c r="D116" s="15"/>
      <c r="E116" s="15"/>
      <c r="F116" s="15"/>
      <c r="G116" s="15"/>
      <c r="H116" s="15"/>
      <c r="I116" s="15"/>
      <c r="J116" s="15"/>
      <c r="K116" s="15"/>
      <c r="L116" s="15"/>
      <c r="M116" s="15"/>
      <c r="N116" s="15"/>
      <c r="O116" s="15"/>
      <c r="P116" s="15"/>
      <c r="Q116" s="15"/>
      <c r="R116" s="15"/>
    </row>
    <row r="117" spans="1:18" ht="15.5" x14ac:dyDescent="0.35">
      <c r="A117" s="38" t="s">
        <v>1733</v>
      </c>
      <c r="B117" s="15"/>
      <c r="C117" s="15"/>
      <c r="D117" s="15"/>
      <c r="E117" s="15"/>
      <c r="F117" s="15"/>
      <c r="G117" s="15"/>
      <c r="H117" s="15"/>
      <c r="I117" s="15"/>
      <c r="J117" s="15"/>
      <c r="K117" s="15"/>
      <c r="L117" s="15"/>
      <c r="M117" s="15"/>
      <c r="N117" s="15"/>
      <c r="O117" s="15"/>
      <c r="P117" s="15"/>
      <c r="Q117" s="15"/>
      <c r="R117" s="15"/>
    </row>
    <row r="118" spans="1:18" ht="28" x14ac:dyDescent="0.35">
      <c r="A118" s="13" t="s">
        <v>1662</v>
      </c>
      <c r="B118" s="13" t="s">
        <v>1663</v>
      </c>
      <c r="C118" s="13" t="s">
        <v>1642</v>
      </c>
      <c r="D118" s="13" t="s">
        <v>1607</v>
      </c>
      <c r="E118" s="13" t="s">
        <v>1664</v>
      </c>
      <c r="F118" s="15"/>
      <c r="G118" s="31"/>
      <c r="H118" s="15"/>
      <c r="I118" s="15"/>
      <c r="J118" s="15"/>
      <c r="K118" s="15"/>
      <c r="L118" s="15"/>
      <c r="M118" s="15"/>
      <c r="N118" s="15"/>
      <c r="O118" s="15"/>
      <c r="P118" s="15"/>
      <c r="Q118" s="15"/>
      <c r="R118" s="15"/>
    </row>
    <row r="119" spans="1:18" ht="14.5" x14ac:dyDescent="0.35">
      <c r="A119" s="7">
        <f>COUNTIF('GMI_Cleaned Data'!DL:DL,"1")</f>
        <v>4</v>
      </c>
      <c r="B119" s="7">
        <f>COUNTIF('GMI_Cleaned Data'!DM:DM,"1")</f>
        <v>6</v>
      </c>
      <c r="C119" s="7">
        <f>COUNTIF('GMI_Cleaned Data'!DN:DN,"1")</f>
        <v>0</v>
      </c>
      <c r="D119" s="7">
        <f>COUNTIF('GMI_Cleaned Data'!DO:DO,"1")</f>
        <v>0</v>
      </c>
      <c r="E119" s="7">
        <f>COUNTIF('GMI_Cleaned Data'!DP:DP,"1")</f>
        <v>21</v>
      </c>
      <c r="F119" s="15"/>
      <c r="G119"/>
      <c r="H119" s="15"/>
      <c r="I119" s="15"/>
      <c r="J119" s="15"/>
      <c r="K119" s="15"/>
      <c r="L119" s="15"/>
      <c r="M119" s="15"/>
      <c r="N119" s="15"/>
      <c r="O119" s="15"/>
      <c r="P119" s="15"/>
      <c r="Q119" s="15"/>
      <c r="R119" s="15"/>
    </row>
    <row r="120" spans="1:18" x14ac:dyDescent="0.3">
      <c r="A120" s="15"/>
      <c r="B120" s="15"/>
      <c r="C120" s="15"/>
      <c r="D120" s="15"/>
      <c r="E120" s="15"/>
      <c r="F120" s="15"/>
      <c r="G120" s="15"/>
      <c r="H120" s="15"/>
      <c r="I120" s="15"/>
      <c r="J120" s="15"/>
      <c r="K120" s="15"/>
      <c r="L120" s="15"/>
      <c r="M120" s="15"/>
      <c r="N120" s="15"/>
      <c r="O120" s="15"/>
      <c r="P120" s="15"/>
      <c r="Q120" s="15"/>
      <c r="R120" s="15"/>
    </row>
    <row r="121" spans="1:18" x14ac:dyDescent="0.3">
      <c r="A121" s="15"/>
      <c r="B121" s="15"/>
      <c r="C121" s="15"/>
      <c r="D121" s="15"/>
      <c r="E121" s="15"/>
      <c r="F121" s="15"/>
      <c r="G121" s="15"/>
      <c r="H121" s="15"/>
      <c r="I121" s="15"/>
      <c r="J121" s="15"/>
      <c r="K121" s="15"/>
      <c r="L121" s="15"/>
      <c r="M121" s="15"/>
      <c r="N121" s="15"/>
      <c r="O121" s="15"/>
      <c r="P121" s="15"/>
      <c r="Q121" s="15"/>
      <c r="R121" s="15"/>
    </row>
    <row r="122" spans="1:18" ht="15.5" x14ac:dyDescent="0.35">
      <c r="A122" s="38" t="s">
        <v>1734</v>
      </c>
      <c r="B122" s="15"/>
      <c r="C122" s="15"/>
      <c r="D122" s="15"/>
      <c r="E122" s="15"/>
      <c r="F122" s="15"/>
      <c r="G122" s="15"/>
      <c r="H122" s="15"/>
      <c r="I122" s="15"/>
      <c r="J122" s="15"/>
      <c r="K122" s="15"/>
      <c r="L122" s="15"/>
      <c r="M122" s="15"/>
      <c r="N122" s="15"/>
      <c r="O122" s="15"/>
      <c r="P122" s="15"/>
      <c r="Q122" s="15"/>
      <c r="R122" s="15"/>
    </row>
    <row r="123" spans="1:18" ht="84" x14ac:dyDescent="0.35">
      <c r="A123" s="13" t="s">
        <v>1667</v>
      </c>
      <c r="B123" s="13" t="s">
        <v>1673</v>
      </c>
      <c r="C123" s="13" t="s">
        <v>1665</v>
      </c>
      <c r="D123" s="13" t="s">
        <v>1674</v>
      </c>
      <c r="E123" s="13" t="s">
        <v>1668</v>
      </c>
      <c r="F123" s="13" t="s">
        <v>1669</v>
      </c>
      <c r="G123" s="13" t="s">
        <v>1666</v>
      </c>
      <c r="H123" s="13" t="s">
        <v>1670</v>
      </c>
      <c r="I123" s="13" t="s">
        <v>1671</v>
      </c>
      <c r="J123" s="13" t="s">
        <v>1672</v>
      </c>
      <c r="K123" s="13" t="s">
        <v>1642</v>
      </c>
      <c r="L123" s="13" t="s">
        <v>1625</v>
      </c>
      <c r="M123" s="15"/>
      <c r="N123" s="31"/>
      <c r="O123" s="15"/>
      <c r="P123" s="15"/>
      <c r="Q123" s="15"/>
      <c r="R123" s="15"/>
    </row>
    <row r="124" spans="1:18" x14ac:dyDescent="0.3">
      <c r="A124" s="7">
        <f>COUNTIF('GMI_Cleaned Data'!DS:DS,"1")</f>
        <v>11</v>
      </c>
      <c r="B124" s="7">
        <f>COUNTIF('GMI_Cleaned Data'!DT:DT,"1")</f>
        <v>15</v>
      </c>
      <c r="C124" s="7">
        <f>COUNTIF('GMI_Cleaned Data'!DU:DU,"1")</f>
        <v>5</v>
      </c>
      <c r="D124" s="7">
        <f>COUNTIF('GMI_Cleaned Data'!DV:DV,"1")</f>
        <v>0</v>
      </c>
      <c r="E124" s="7">
        <f>COUNTIF('GMI_Cleaned Data'!DW:DW,"1")</f>
        <v>3</v>
      </c>
      <c r="F124" s="7">
        <f>COUNTIF('GMI_Cleaned Data'!DX:DX,"1")</f>
        <v>4</v>
      </c>
      <c r="G124" s="7">
        <f>COUNTIF('GMI_Cleaned Data'!DY:DY,"1")</f>
        <v>0</v>
      </c>
      <c r="H124" s="7">
        <f>COUNTIF('GMI_Cleaned Data'!DZ:DZ,"1")</f>
        <v>1</v>
      </c>
      <c r="I124" s="7">
        <f>COUNTIF('GMI_Cleaned Data'!EA:EA,"1")</f>
        <v>9</v>
      </c>
      <c r="J124" s="7">
        <f>COUNTIF('GMI_Cleaned Data'!EB:EB,"1")</f>
        <v>4</v>
      </c>
      <c r="K124" s="7">
        <f>COUNTIF('GMI_Cleaned Data'!EC:EC,"1")</f>
        <v>0</v>
      </c>
      <c r="L124" s="7">
        <f>COUNTIF('GMI_Cleaned Data'!ED:ED,"1")</f>
        <v>0</v>
      </c>
      <c r="M124" s="15"/>
      <c r="N124" s="15"/>
      <c r="O124" s="15"/>
      <c r="P124" s="15"/>
      <c r="Q124" s="15"/>
      <c r="R124" s="15"/>
    </row>
    <row r="125" spans="1:18" x14ac:dyDescent="0.3">
      <c r="A125" s="15"/>
      <c r="B125" s="15"/>
      <c r="C125" s="15"/>
      <c r="D125" s="15"/>
      <c r="E125" s="15"/>
      <c r="F125" s="15"/>
      <c r="G125" s="15"/>
      <c r="H125" s="15"/>
      <c r="I125" s="15"/>
      <c r="J125" s="15"/>
      <c r="K125" s="15"/>
      <c r="L125" s="15"/>
      <c r="M125" s="15"/>
      <c r="N125" s="15"/>
      <c r="O125" s="15"/>
      <c r="P125" s="15"/>
      <c r="Q125" s="15"/>
      <c r="R125" s="15"/>
    </row>
    <row r="126" spans="1:18" x14ac:dyDescent="0.3">
      <c r="A126" s="15"/>
      <c r="B126" s="15"/>
      <c r="C126" s="15"/>
      <c r="D126" s="15"/>
      <c r="E126" s="15"/>
      <c r="F126" s="15"/>
      <c r="G126" s="15"/>
      <c r="H126" s="15"/>
      <c r="I126" s="15"/>
      <c r="J126" s="15"/>
      <c r="K126" s="15"/>
      <c r="L126" s="15"/>
      <c r="M126" s="15"/>
      <c r="N126" s="15"/>
      <c r="O126" s="15"/>
      <c r="P126" s="15"/>
      <c r="Q126" s="15"/>
      <c r="R126" s="15"/>
    </row>
    <row r="127" spans="1:18" ht="15.5" x14ac:dyDescent="0.35">
      <c r="A127" s="38" t="s">
        <v>1735</v>
      </c>
      <c r="B127" s="15"/>
      <c r="C127" s="15"/>
      <c r="D127" s="15"/>
      <c r="E127" s="15"/>
      <c r="F127" s="15"/>
      <c r="G127" s="15"/>
      <c r="H127" s="15"/>
      <c r="I127" s="15"/>
      <c r="J127" s="15"/>
      <c r="K127" s="15"/>
      <c r="L127" s="15"/>
      <c r="M127" s="15"/>
      <c r="N127" s="15"/>
      <c r="O127" s="15"/>
      <c r="P127" s="15"/>
      <c r="Q127" s="15"/>
      <c r="R127" s="15"/>
    </row>
    <row r="128" spans="1:18" ht="42" x14ac:dyDescent="0.3">
      <c r="A128" s="13" t="s">
        <v>1647</v>
      </c>
      <c r="B128" s="13" t="s">
        <v>1675</v>
      </c>
      <c r="C128" s="13" t="s">
        <v>1676</v>
      </c>
      <c r="D128" s="13" t="s">
        <v>1650</v>
      </c>
      <c r="E128" s="13" t="s">
        <v>1651</v>
      </c>
      <c r="F128" s="13" t="s">
        <v>1677</v>
      </c>
      <c r="G128" s="13" t="s">
        <v>1678</v>
      </c>
      <c r="H128" s="13" t="s">
        <v>1679</v>
      </c>
      <c r="I128" s="13" t="s">
        <v>1680</v>
      </c>
      <c r="J128" s="13" t="s">
        <v>1664</v>
      </c>
      <c r="K128" s="13" t="s">
        <v>1642</v>
      </c>
      <c r="L128" s="13" t="s">
        <v>1625</v>
      </c>
      <c r="M128" s="15"/>
      <c r="N128" s="15"/>
      <c r="O128" s="15"/>
      <c r="P128" s="15"/>
      <c r="Q128" s="15"/>
      <c r="R128" s="15"/>
    </row>
    <row r="129" spans="1:18" x14ac:dyDescent="0.3">
      <c r="A129" s="32">
        <f>COUNTIF('GMI_Cleaned Data'!EG:EG,"1")</f>
        <v>3</v>
      </c>
      <c r="B129" s="32">
        <f>COUNTIF('GMI_Cleaned Data'!EH:EH,"1")</f>
        <v>0</v>
      </c>
      <c r="C129" s="32">
        <f>COUNTIF('GMI_Cleaned Data'!EI:EI,"1")</f>
        <v>0</v>
      </c>
      <c r="D129" s="32">
        <f>COUNTIF('GMI_Cleaned Data'!EJ:EJ,"1")</f>
        <v>1</v>
      </c>
      <c r="E129" s="32">
        <f>COUNTIF('GMI_Cleaned Data'!EK:EK,"1")</f>
        <v>1</v>
      </c>
      <c r="F129" s="32">
        <f>COUNTIF('GMI_Cleaned Data'!EL:EL,"1")</f>
        <v>4</v>
      </c>
      <c r="G129" s="32">
        <f>COUNTIF('GMI_Cleaned Data'!EM:EM,"1")</f>
        <v>3</v>
      </c>
      <c r="H129" s="32">
        <f>COUNTIF('GMI_Cleaned Data'!EN:EN,"1")</f>
        <v>1</v>
      </c>
      <c r="I129" s="32">
        <f>COUNTIF('GMI_Cleaned Data'!EO:EO,"1")</f>
        <v>4</v>
      </c>
      <c r="J129" s="32">
        <f>COUNTIF('GMI_Cleaned Data'!EP:EP,"1")</f>
        <v>14</v>
      </c>
      <c r="K129" s="32">
        <f>COUNTIF('GMI_Cleaned Data'!EQ:EQ,"1")</f>
        <v>0</v>
      </c>
      <c r="L129" s="32">
        <f>COUNTIF('GMI_Cleaned Data'!ER:ER,"1")</f>
        <v>0</v>
      </c>
      <c r="M129" s="15"/>
      <c r="N129" s="15"/>
      <c r="O129" s="15"/>
      <c r="P129" s="15"/>
      <c r="Q129" s="15"/>
      <c r="R129" s="15"/>
    </row>
    <row r="130" spans="1:18" x14ac:dyDescent="0.3">
      <c r="A130" s="15"/>
      <c r="B130" s="15"/>
      <c r="C130" s="15"/>
      <c r="D130" s="15"/>
      <c r="E130" s="15"/>
      <c r="F130" s="15"/>
      <c r="G130" s="15"/>
      <c r="H130" s="15"/>
      <c r="I130" s="15"/>
      <c r="J130" s="15"/>
      <c r="K130" s="15"/>
      <c r="L130" s="15"/>
      <c r="M130" s="15"/>
      <c r="N130" s="15"/>
      <c r="O130" s="15"/>
      <c r="P130" s="15"/>
      <c r="Q130" s="15"/>
      <c r="R130" s="15"/>
    </row>
    <row r="131" spans="1:18" x14ac:dyDescent="0.3">
      <c r="A131" s="15"/>
      <c r="B131" s="15"/>
      <c r="C131" s="15"/>
      <c r="D131" s="15"/>
      <c r="E131" s="15"/>
      <c r="F131" s="15"/>
      <c r="G131" s="15"/>
      <c r="H131" s="15"/>
      <c r="I131" s="15"/>
      <c r="J131" s="15"/>
      <c r="K131" s="15"/>
      <c r="L131" s="15"/>
      <c r="M131" s="15"/>
      <c r="N131" s="15"/>
      <c r="O131" s="15"/>
      <c r="P131" s="15"/>
      <c r="Q131" s="15"/>
      <c r="R131" s="15"/>
    </row>
    <row r="132" spans="1:18" ht="15.5" x14ac:dyDescent="0.35">
      <c r="A132" s="38" t="s">
        <v>1778</v>
      </c>
      <c r="B132" s="15"/>
      <c r="C132" s="15"/>
      <c r="D132" s="15"/>
      <c r="E132" s="15"/>
      <c r="F132" s="15"/>
      <c r="G132" s="15"/>
      <c r="H132" s="15"/>
      <c r="I132" s="15"/>
      <c r="J132" s="15"/>
      <c r="K132" s="15"/>
      <c r="L132" s="15"/>
      <c r="M132" s="15"/>
      <c r="N132" s="15"/>
      <c r="O132" s="15"/>
      <c r="P132" s="15"/>
      <c r="Q132" s="15"/>
      <c r="R132" s="15"/>
    </row>
    <row r="133" spans="1:18" x14ac:dyDescent="0.3">
      <c r="A133" s="7"/>
      <c r="B133" s="13" t="s">
        <v>1612</v>
      </c>
      <c r="C133" s="13" t="s">
        <v>1611</v>
      </c>
      <c r="D133" s="15"/>
      <c r="E133" s="15"/>
      <c r="F133" s="15"/>
      <c r="G133" s="15"/>
      <c r="H133" s="15"/>
      <c r="I133" s="15"/>
      <c r="J133" s="15"/>
      <c r="K133" s="15"/>
      <c r="L133" s="15"/>
      <c r="M133" s="15"/>
      <c r="N133" s="15"/>
      <c r="O133" s="15"/>
      <c r="P133" s="15"/>
      <c r="Q133" s="15"/>
      <c r="R133" s="15"/>
    </row>
    <row r="134" spans="1:18" x14ac:dyDescent="0.3">
      <c r="A134" s="7" t="s">
        <v>1609</v>
      </c>
      <c r="B134" s="58">
        <f>COUNTIF('GMI_Cleaned Data'!ET:ET,"OUI")</f>
        <v>2</v>
      </c>
      <c r="C134" s="58">
        <f>COUNTIF('GMI_Cleaned Data'!ET:ET,"non")</f>
        <v>27</v>
      </c>
      <c r="D134" s="15"/>
      <c r="E134" s="15"/>
      <c r="F134" s="15"/>
      <c r="G134" s="15"/>
      <c r="H134" s="15"/>
      <c r="I134" s="15"/>
      <c r="J134" s="15"/>
      <c r="K134" s="15"/>
      <c r="L134" s="15"/>
      <c r="M134" s="15"/>
      <c r="N134" s="15"/>
      <c r="O134" s="15"/>
      <c r="P134" s="15"/>
      <c r="Q134" s="15"/>
      <c r="R134" s="15"/>
    </row>
    <row r="135" spans="1:18" x14ac:dyDescent="0.3">
      <c r="A135" s="7" t="s">
        <v>1610</v>
      </c>
      <c r="B135" s="50">
        <f>(B134/$B$3)</f>
        <v>6.8965517241379309E-2</v>
      </c>
      <c r="C135" s="50">
        <f>(C134/$B$3)</f>
        <v>0.93103448275862066</v>
      </c>
      <c r="D135" s="15"/>
      <c r="E135" s="15"/>
      <c r="F135" s="15"/>
      <c r="G135" s="15"/>
      <c r="H135" s="15"/>
      <c r="I135" s="15"/>
      <c r="J135" s="15"/>
      <c r="K135" s="15"/>
      <c r="L135" s="15"/>
      <c r="M135" s="15"/>
      <c r="N135" s="15"/>
      <c r="O135" s="15"/>
      <c r="P135" s="15"/>
      <c r="Q135" s="15"/>
      <c r="R135" s="15"/>
    </row>
    <row r="136" spans="1:18" x14ac:dyDescent="0.3">
      <c r="A136" s="15"/>
      <c r="B136" s="15"/>
      <c r="C136" s="15"/>
      <c r="D136" s="15"/>
      <c r="E136" s="15"/>
      <c r="F136" s="15"/>
      <c r="G136" s="15"/>
      <c r="H136" s="15"/>
      <c r="I136" s="15"/>
      <c r="J136" s="15"/>
      <c r="K136" s="15"/>
      <c r="L136" s="15"/>
      <c r="M136" s="15"/>
      <c r="N136" s="15"/>
      <c r="O136" s="15"/>
      <c r="P136" s="15"/>
      <c r="Q136" s="15"/>
      <c r="R136" s="15"/>
    </row>
    <row r="137" spans="1:18" x14ac:dyDescent="0.3">
      <c r="A137" s="15"/>
      <c r="B137" s="24" t="s">
        <v>1681</v>
      </c>
      <c r="C137" s="15"/>
      <c r="D137" s="15"/>
      <c r="E137" s="15"/>
      <c r="F137" s="15"/>
      <c r="G137" s="15"/>
      <c r="H137" s="15"/>
      <c r="I137" s="15"/>
      <c r="J137" s="15"/>
      <c r="K137" s="15"/>
      <c r="L137" s="15"/>
      <c r="M137" s="15"/>
      <c r="N137" s="15"/>
      <c r="O137" s="15"/>
      <c r="P137" s="15"/>
      <c r="Q137" s="15"/>
      <c r="R137" s="15"/>
    </row>
    <row r="138" spans="1:18" ht="14.5" x14ac:dyDescent="0.35">
      <c r="A138" s="15"/>
      <c r="B138" s="17" t="s">
        <v>1682</v>
      </c>
      <c r="C138" s="17" t="s">
        <v>1683</v>
      </c>
      <c r="D138" s="17" t="s">
        <v>1675</v>
      </c>
      <c r="E138" s="17" t="s">
        <v>1676</v>
      </c>
      <c r="F138" s="17" t="s">
        <v>1651</v>
      </c>
      <c r="G138" s="17" t="s">
        <v>1642</v>
      </c>
      <c r="H138" s="17" t="s">
        <v>1607</v>
      </c>
      <c r="I138" s="31"/>
      <c r="J138" s="31"/>
      <c r="K138" s="31"/>
      <c r="L138" s="15"/>
      <c r="M138" s="15"/>
      <c r="N138" s="15"/>
      <c r="O138" s="15"/>
      <c r="P138" s="15"/>
      <c r="Q138" s="15"/>
      <c r="R138" s="15"/>
    </row>
    <row r="139" spans="1:18" x14ac:dyDescent="0.3">
      <c r="A139" s="15"/>
      <c r="B139" s="8">
        <f>COUNTIF('GMI_Cleaned Data'!EV:EV,"1")</f>
        <v>0</v>
      </c>
      <c r="C139" s="8">
        <f>COUNTIF('GMI_Cleaned Data'!EW:EW,"1")</f>
        <v>0</v>
      </c>
      <c r="D139" s="8">
        <f>COUNTIF('GMI_Cleaned Data'!EX:EX,"1")</f>
        <v>0</v>
      </c>
      <c r="E139" s="8">
        <f>COUNTIF('GMI_Cleaned Data'!EY:EY,"1")</f>
        <v>0</v>
      </c>
      <c r="F139" s="8">
        <f>COUNTIF('GMI_Cleaned Data'!EZ:EZ,"1")</f>
        <v>2</v>
      </c>
      <c r="G139" s="8">
        <f>COUNTIF('GMI_Cleaned Data'!FA:FA,"1")</f>
        <v>0</v>
      </c>
      <c r="H139" s="8">
        <f>COUNTIF('GMI_Cleaned Data'!FB:FB,"1")</f>
        <v>0</v>
      </c>
      <c r="I139" s="15"/>
      <c r="J139" s="15"/>
      <c r="K139" s="15"/>
      <c r="L139" s="15"/>
      <c r="M139" s="15"/>
      <c r="N139" s="15"/>
      <c r="O139" s="15"/>
      <c r="P139" s="15"/>
      <c r="Q139" s="15"/>
      <c r="R139" s="15"/>
    </row>
    <row r="140" spans="1:18" x14ac:dyDescent="0.3">
      <c r="A140" s="15"/>
      <c r="B140" s="12">
        <f>B139/$B$134</f>
        <v>0</v>
      </c>
      <c r="C140" s="12">
        <f t="shared" ref="C140:H140" si="4">C139/$B$134</f>
        <v>0</v>
      </c>
      <c r="D140" s="12">
        <f t="shared" si="4"/>
        <v>0</v>
      </c>
      <c r="E140" s="12">
        <f t="shared" si="4"/>
        <v>0</v>
      </c>
      <c r="F140" s="12">
        <f t="shared" si="4"/>
        <v>1</v>
      </c>
      <c r="G140" s="12">
        <f t="shared" si="4"/>
        <v>0</v>
      </c>
      <c r="H140" s="12">
        <f t="shared" si="4"/>
        <v>0</v>
      </c>
      <c r="I140" s="15"/>
      <c r="J140" s="15"/>
      <c r="K140" s="15"/>
      <c r="L140" s="15"/>
      <c r="M140" s="15"/>
      <c r="N140" s="15"/>
      <c r="O140" s="15"/>
      <c r="P140" s="15"/>
      <c r="Q140" s="15"/>
      <c r="R140" s="15"/>
    </row>
    <row r="141" spans="1:18" x14ac:dyDescent="0.3">
      <c r="A141" s="15"/>
      <c r="B141" s="15"/>
      <c r="C141" s="15"/>
      <c r="D141" s="15"/>
      <c r="E141" s="15"/>
      <c r="F141" s="15"/>
      <c r="G141" s="15"/>
      <c r="H141" s="15"/>
      <c r="I141" s="15"/>
      <c r="J141" s="15"/>
      <c r="K141" s="15"/>
      <c r="L141" s="15"/>
      <c r="M141" s="15"/>
      <c r="N141" s="15"/>
      <c r="O141" s="15"/>
      <c r="P141" s="15"/>
      <c r="Q141" s="15"/>
      <c r="R141" s="15"/>
    </row>
    <row r="142" spans="1:18" x14ac:dyDescent="0.3">
      <c r="A142" s="15"/>
      <c r="B142" s="24" t="s">
        <v>1684</v>
      </c>
      <c r="C142" s="15"/>
      <c r="D142" s="15"/>
      <c r="E142" s="15"/>
      <c r="F142" s="15"/>
      <c r="G142" s="15"/>
      <c r="H142" s="15"/>
      <c r="I142" s="15"/>
      <c r="J142" s="15"/>
      <c r="K142" s="15"/>
      <c r="L142" s="15"/>
      <c r="M142" s="15"/>
      <c r="N142" s="15"/>
      <c r="O142" s="15"/>
      <c r="P142" s="15"/>
      <c r="Q142" s="15"/>
      <c r="R142" s="15"/>
    </row>
    <row r="143" spans="1:18" ht="84" x14ac:dyDescent="0.35">
      <c r="A143" s="15"/>
      <c r="B143" s="17" t="s">
        <v>1685</v>
      </c>
      <c r="C143" s="17" t="s">
        <v>1686</v>
      </c>
      <c r="D143" s="17" t="s">
        <v>1694</v>
      </c>
      <c r="E143" s="17" t="s">
        <v>1695</v>
      </c>
      <c r="F143" s="17" t="s">
        <v>1693</v>
      </c>
      <c r="G143" s="17" t="s">
        <v>1687</v>
      </c>
      <c r="H143" s="17" t="s">
        <v>1688</v>
      </c>
      <c r="I143" s="17" t="s">
        <v>1689</v>
      </c>
      <c r="J143" s="17" t="s">
        <v>1690</v>
      </c>
      <c r="K143" s="17" t="s">
        <v>1691</v>
      </c>
      <c r="L143" s="17" t="s">
        <v>1692</v>
      </c>
      <c r="M143" s="17" t="s">
        <v>1642</v>
      </c>
      <c r="N143" s="17" t="s">
        <v>1607</v>
      </c>
      <c r="O143" s="15"/>
      <c r="P143" s="31"/>
      <c r="Q143" s="31"/>
    </row>
    <row r="144" spans="1:18" x14ac:dyDescent="0.3">
      <c r="A144" s="15"/>
      <c r="B144" s="32">
        <f>COUNTIF('GMI_Cleaned Data'!FE:FE,"1")</f>
        <v>0</v>
      </c>
      <c r="C144" s="32">
        <f>COUNTIF('GMI_Cleaned Data'!FF:FF,"1")</f>
        <v>0</v>
      </c>
      <c r="D144" s="32">
        <f>COUNTIF('GMI_Cleaned Data'!FG:FG,"1")</f>
        <v>1</v>
      </c>
      <c r="E144" s="32">
        <f>COUNTIF('GMI_Cleaned Data'!FH:FH,"1")</f>
        <v>0</v>
      </c>
      <c r="F144" s="32">
        <f>COUNTIF('GMI_Cleaned Data'!FI:FI,"1")</f>
        <v>0</v>
      </c>
      <c r="G144" s="32">
        <f>COUNTIF('GMI_Cleaned Data'!FJ:FJ,"1")</f>
        <v>1</v>
      </c>
      <c r="H144" s="32">
        <f>COUNTIF('GMI_Cleaned Data'!FK:FK,"1")</f>
        <v>0</v>
      </c>
      <c r="I144" s="32">
        <f>COUNTIF('GMI_Cleaned Data'!FL:FL,"1")</f>
        <v>0</v>
      </c>
      <c r="J144" s="32">
        <f>COUNTIF('GMI_Cleaned Data'!FM:FM,"1")</f>
        <v>0</v>
      </c>
      <c r="K144" s="32">
        <f>COUNTIF('GMI_Cleaned Data'!FN:FN,"1")</f>
        <v>0</v>
      </c>
      <c r="L144" s="32">
        <f>COUNTIF('GMI_Cleaned Data'!FO:FO,"1")</f>
        <v>0</v>
      </c>
      <c r="M144" s="32">
        <f>COUNTIF('GMI_Cleaned Data'!FP:FP,"1")</f>
        <v>0</v>
      </c>
      <c r="N144" s="32">
        <f>COUNTIF('GMI_Cleaned Data'!FQ:FQ,"1")</f>
        <v>0</v>
      </c>
      <c r="O144" s="15"/>
      <c r="P144" s="15"/>
      <c r="Q144" s="15"/>
      <c r="R144" s="15"/>
    </row>
    <row r="145" spans="1:18" x14ac:dyDescent="0.3">
      <c r="A145" s="15"/>
      <c r="B145" s="15"/>
      <c r="C145" s="15"/>
      <c r="D145" s="15"/>
      <c r="E145" s="15"/>
      <c r="F145" s="15"/>
      <c r="G145" s="15"/>
      <c r="H145" s="15"/>
      <c r="I145" s="15"/>
      <c r="J145" s="15"/>
      <c r="K145" s="15"/>
      <c r="L145" s="15"/>
      <c r="M145" s="15"/>
      <c r="N145" s="15"/>
      <c r="O145" s="15"/>
      <c r="P145" s="15"/>
      <c r="Q145" s="15"/>
      <c r="R145" s="15"/>
    </row>
    <row r="146" spans="1:18" x14ac:dyDescent="0.3">
      <c r="A146" s="15"/>
      <c r="B146" s="24" t="s">
        <v>2215</v>
      </c>
      <c r="C146" s="15"/>
      <c r="D146" s="15"/>
      <c r="E146" s="15"/>
      <c r="F146" s="15"/>
      <c r="G146" s="15"/>
      <c r="H146" s="15"/>
      <c r="I146" s="15"/>
      <c r="J146" s="15"/>
      <c r="K146" s="15"/>
      <c r="L146" s="15"/>
      <c r="M146" s="15"/>
      <c r="N146" s="15"/>
      <c r="O146" s="15"/>
      <c r="P146" s="15"/>
      <c r="Q146" s="15"/>
      <c r="R146" s="15"/>
    </row>
    <row r="147" spans="1:18" x14ac:dyDescent="0.3">
      <c r="A147" s="15"/>
      <c r="B147" s="17" t="s">
        <v>1612</v>
      </c>
      <c r="C147" s="17" t="s">
        <v>1611</v>
      </c>
      <c r="D147" s="15"/>
      <c r="E147" s="15"/>
      <c r="F147" s="15"/>
      <c r="G147" s="15"/>
      <c r="H147" s="15"/>
      <c r="I147" s="15"/>
      <c r="J147" s="15"/>
      <c r="K147" s="15"/>
      <c r="L147" s="15"/>
      <c r="M147" s="15"/>
      <c r="N147" s="15"/>
      <c r="O147" s="15"/>
      <c r="P147" s="15"/>
      <c r="Q147" s="15"/>
      <c r="R147" s="15"/>
    </row>
    <row r="148" spans="1:18" x14ac:dyDescent="0.3">
      <c r="A148" s="15"/>
      <c r="B148" s="8">
        <f>COUNTIF('GMI_Cleaned Data'!FS:FS,"OUI")</f>
        <v>1</v>
      </c>
      <c r="C148" s="8">
        <f>COUNTIF('GMI_Cleaned Data'!FS:FS,"non")</f>
        <v>1</v>
      </c>
      <c r="D148" s="15"/>
      <c r="E148" s="15"/>
      <c r="F148" s="15"/>
      <c r="G148" s="15"/>
      <c r="H148" s="15"/>
      <c r="I148" s="15"/>
      <c r="J148" s="15"/>
      <c r="K148" s="15"/>
      <c r="L148" s="15"/>
      <c r="M148" s="15"/>
      <c r="N148" s="15"/>
      <c r="O148" s="15"/>
      <c r="P148" s="15"/>
      <c r="Q148" s="15"/>
      <c r="R148" s="15"/>
    </row>
    <row r="149" spans="1:18" x14ac:dyDescent="0.3">
      <c r="A149" s="15"/>
      <c r="B149" s="12">
        <f>(B148/$B$134)</f>
        <v>0.5</v>
      </c>
      <c r="C149" s="12">
        <f>(C148/$B$134)</f>
        <v>0.5</v>
      </c>
      <c r="D149" s="15"/>
      <c r="E149" s="15"/>
      <c r="F149" s="15"/>
      <c r="G149" s="15"/>
      <c r="H149" s="15"/>
      <c r="I149" s="15"/>
      <c r="J149" s="15"/>
      <c r="K149" s="15"/>
      <c r="L149" s="15"/>
      <c r="M149" s="15"/>
      <c r="N149" s="15"/>
      <c r="O149" s="15"/>
      <c r="P149" s="15"/>
      <c r="Q149" s="15"/>
      <c r="R149" s="15"/>
    </row>
    <row r="150" spans="1:18" x14ac:dyDescent="0.3">
      <c r="A150" s="15"/>
      <c r="B150" s="15"/>
      <c r="C150" s="15"/>
      <c r="D150" s="15"/>
      <c r="E150" s="15"/>
      <c r="F150" s="15"/>
      <c r="G150" s="15"/>
      <c r="H150" s="15"/>
      <c r="I150" s="15"/>
      <c r="J150" s="15"/>
      <c r="K150" s="15"/>
      <c r="L150" s="15"/>
      <c r="M150" s="15"/>
      <c r="N150" s="15"/>
      <c r="O150" s="15"/>
      <c r="P150" s="15"/>
      <c r="Q150" s="15"/>
      <c r="R150" s="15"/>
    </row>
    <row r="151" spans="1:18" x14ac:dyDescent="0.3">
      <c r="A151" s="15"/>
      <c r="B151" s="15"/>
      <c r="C151" s="24" t="s">
        <v>1696</v>
      </c>
      <c r="D151" s="15"/>
      <c r="E151" s="15"/>
      <c r="F151" s="15"/>
      <c r="G151" s="15"/>
      <c r="H151" s="15"/>
      <c r="I151" s="15"/>
      <c r="J151" s="15"/>
      <c r="K151" s="15"/>
      <c r="L151" s="15"/>
      <c r="M151" s="15"/>
      <c r="N151" s="15"/>
      <c r="O151" s="15"/>
      <c r="P151" s="15"/>
      <c r="Q151" s="15"/>
      <c r="R151" s="15"/>
    </row>
    <row r="152" spans="1:18" x14ac:dyDescent="0.3">
      <c r="A152" s="15"/>
      <c r="B152" s="15"/>
      <c r="C152" s="17" t="s">
        <v>1697</v>
      </c>
      <c r="D152" s="17" t="s">
        <v>1698</v>
      </c>
      <c r="E152" s="17" t="s">
        <v>1699</v>
      </c>
      <c r="F152" s="17" t="s">
        <v>1700</v>
      </c>
      <c r="G152" s="17" t="s">
        <v>1607</v>
      </c>
      <c r="H152" s="15"/>
      <c r="I152" s="15"/>
      <c r="J152" s="15"/>
      <c r="K152" s="15"/>
      <c r="L152" s="15"/>
      <c r="M152" s="15"/>
      <c r="N152" s="15"/>
      <c r="O152" s="15"/>
      <c r="P152" s="15"/>
      <c r="Q152" s="15"/>
      <c r="R152" s="15"/>
    </row>
    <row r="153" spans="1:18" x14ac:dyDescent="0.3">
      <c r="A153" s="15"/>
      <c r="B153" s="15"/>
      <c r="C153" s="8">
        <f>COUNTIF('GMI_Cleaned Data'!FU:FU,"1")</f>
        <v>1</v>
      </c>
      <c r="D153" s="8">
        <f>COUNTIF('GMI_Cleaned Data'!FV:FV,"1")</f>
        <v>0</v>
      </c>
      <c r="E153" s="8">
        <f>COUNTIF('GMI_Cleaned Data'!FW:FW,"1")</f>
        <v>1</v>
      </c>
      <c r="F153" s="8">
        <f>COUNTIF('GMI_Cleaned Data'!FX:FX,"1")</f>
        <v>0</v>
      </c>
      <c r="G153" s="8">
        <f>COUNTIF('GMI_Cleaned Data'!FY:FY,"1")</f>
        <v>0</v>
      </c>
      <c r="H153" s="15"/>
      <c r="I153" s="15"/>
      <c r="J153" s="15"/>
      <c r="K153" s="15"/>
      <c r="L153" s="15"/>
      <c r="M153" s="15"/>
      <c r="N153" s="15"/>
      <c r="O153" s="15"/>
      <c r="P153" s="15"/>
      <c r="Q153" s="15"/>
      <c r="R153" s="15"/>
    </row>
    <row r="154" spans="1:18" x14ac:dyDescent="0.3">
      <c r="A154" s="15"/>
      <c r="B154" s="15"/>
      <c r="C154" s="15"/>
      <c r="D154" s="15"/>
      <c r="E154" s="15"/>
      <c r="F154" s="15"/>
      <c r="G154" s="15"/>
      <c r="H154" s="15"/>
      <c r="I154" s="15"/>
      <c r="J154" s="15"/>
      <c r="K154" s="15"/>
      <c r="L154" s="15"/>
      <c r="M154" s="15"/>
      <c r="N154" s="15"/>
      <c r="O154" s="15"/>
      <c r="P154" s="15"/>
      <c r="Q154" s="15"/>
      <c r="R154" s="15"/>
    </row>
    <row r="155" spans="1:18" x14ac:dyDescent="0.3">
      <c r="A155" s="15"/>
      <c r="B155" s="15"/>
      <c r="C155" s="15"/>
      <c r="D155" s="15"/>
      <c r="E155" s="15"/>
      <c r="F155" s="15"/>
      <c r="G155" s="15"/>
      <c r="H155" s="15"/>
      <c r="I155" s="15"/>
      <c r="J155" s="15"/>
      <c r="K155" s="15"/>
      <c r="L155" s="15"/>
      <c r="M155" s="15"/>
      <c r="N155" s="15"/>
      <c r="O155" s="15"/>
      <c r="P155" s="15"/>
      <c r="Q155" s="15"/>
      <c r="R155" s="15"/>
    </row>
    <row r="156" spans="1:18" ht="15.5" x14ac:dyDescent="0.35">
      <c r="A156" s="14" t="s">
        <v>1736</v>
      </c>
      <c r="B156" s="15"/>
      <c r="C156" s="15"/>
      <c r="D156" s="15"/>
      <c r="E156" s="15"/>
      <c r="F156" s="15"/>
      <c r="G156" s="15"/>
      <c r="H156" s="15"/>
      <c r="I156" s="15"/>
      <c r="J156" s="15"/>
      <c r="K156" s="15"/>
      <c r="L156" s="15"/>
      <c r="M156" s="15"/>
      <c r="N156" s="15"/>
      <c r="O156" s="15"/>
      <c r="P156" s="15"/>
      <c r="Q156" s="15"/>
      <c r="R156" s="15"/>
    </row>
    <row r="157" spans="1:18" x14ac:dyDescent="0.3">
      <c r="A157" s="15"/>
      <c r="B157" s="15"/>
      <c r="C157" s="15"/>
      <c r="D157" s="15"/>
      <c r="E157" s="15"/>
      <c r="F157" s="15"/>
      <c r="G157" s="15"/>
      <c r="H157" s="15"/>
      <c r="I157" s="15"/>
      <c r="J157" s="15"/>
      <c r="K157" s="15"/>
      <c r="L157" s="15"/>
      <c r="M157" s="15"/>
      <c r="N157" s="15"/>
      <c r="O157" s="15"/>
      <c r="P157" s="15"/>
      <c r="Q157" s="15"/>
      <c r="R157" s="15"/>
    </row>
    <row r="158" spans="1:18" ht="112" x14ac:dyDescent="0.3">
      <c r="A158" s="13" t="s">
        <v>1685</v>
      </c>
      <c r="B158" s="13" t="s">
        <v>1686</v>
      </c>
      <c r="C158" s="13" t="s">
        <v>1694</v>
      </c>
      <c r="D158" s="13" t="s">
        <v>1695</v>
      </c>
      <c r="E158" s="13" t="s">
        <v>1693</v>
      </c>
      <c r="F158" s="13" t="s">
        <v>1687</v>
      </c>
      <c r="G158" s="13" t="s">
        <v>1688</v>
      </c>
      <c r="H158" s="13" t="s">
        <v>1689</v>
      </c>
      <c r="I158" s="13" t="s">
        <v>1690</v>
      </c>
      <c r="J158" s="13" t="s">
        <v>1691</v>
      </c>
      <c r="K158" s="13" t="s">
        <v>1692</v>
      </c>
      <c r="L158" s="13" t="s">
        <v>1642</v>
      </c>
      <c r="M158" s="13" t="s">
        <v>1607</v>
      </c>
      <c r="N158" s="15"/>
      <c r="O158" s="15"/>
      <c r="P158" s="15"/>
      <c r="Q158" s="15"/>
      <c r="R158" s="15"/>
    </row>
    <row r="159" spans="1:18" x14ac:dyDescent="0.3">
      <c r="A159" s="32">
        <f>COUNTIF('GMI_Cleaned Data'!GB:GB,"1")</f>
        <v>7</v>
      </c>
      <c r="B159" s="32">
        <f>COUNTIF('GMI_Cleaned Data'!GC:GC,"1")</f>
        <v>13</v>
      </c>
      <c r="C159" s="32">
        <f>COUNTIF('GMI_Cleaned Data'!GD:GD,"1")</f>
        <v>12</v>
      </c>
      <c r="D159" s="32">
        <f>COUNTIF('GMI_Cleaned Data'!GE:GE,"1")</f>
        <v>5</v>
      </c>
      <c r="E159" s="32">
        <f>COUNTIF('GMI_Cleaned Data'!GF:GF,"1")</f>
        <v>5</v>
      </c>
      <c r="F159" s="32">
        <f>COUNTIF('GMI_Cleaned Data'!GG:GG,"1")</f>
        <v>5</v>
      </c>
      <c r="G159" s="32">
        <f>COUNTIF('GMI_Cleaned Data'!GH:GH,"1")</f>
        <v>14</v>
      </c>
      <c r="H159" s="32">
        <f>COUNTIF('GMI_Cleaned Data'!GI:GI,"1")</f>
        <v>5</v>
      </c>
      <c r="I159" s="32">
        <f>COUNTIF('GMI_Cleaned Data'!GJ:GJ,"1")</f>
        <v>1</v>
      </c>
      <c r="J159" s="32">
        <f>COUNTIF('GMI_Cleaned Data'!GK:GK,"1")</f>
        <v>1</v>
      </c>
      <c r="K159" s="32">
        <f>COUNTIF('GMI_Cleaned Data'!GL:GL,"1")</f>
        <v>3</v>
      </c>
      <c r="L159" s="32">
        <f>COUNTIF('GMI_Cleaned Data'!GM:GM,"1")</f>
        <v>0</v>
      </c>
      <c r="M159" s="32">
        <f>COUNTIF('GMI_Cleaned Data'!GN:GN,"1")</f>
        <v>0</v>
      </c>
      <c r="N159" s="15"/>
      <c r="O159" s="15"/>
      <c r="P159" s="15"/>
      <c r="Q159" s="15"/>
      <c r="R159" s="15"/>
    </row>
    <row r="160" spans="1:18" x14ac:dyDescent="0.3">
      <c r="A160" s="15"/>
      <c r="B160" s="15"/>
      <c r="C160" s="15"/>
      <c r="D160" s="15"/>
      <c r="E160" s="15"/>
      <c r="F160" s="15"/>
      <c r="G160" s="15"/>
      <c r="H160" s="15"/>
      <c r="I160" s="15"/>
      <c r="J160" s="15"/>
      <c r="K160" s="15"/>
      <c r="L160" s="15"/>
      <c r="M160" s="15"/>
      <c r="N160" s="15"/>
      <c r="O160" s="15"/>
      <c r="P160" s="15"/>
      <c r="Q160" s="15"/>
      <c r="R160" s="15"/>
    </row>
    <row r="161" spans="1:18" x14ac:dyDescent="0.3">
      <c r="A161" s="15"/>
      <c r="B161" s="15"/>
      <c r="C161" s="15"/>
      <c r="D161" s="15"/>
      <c r="E161" s="15"/>
      <c r="F161" s="15"/>
      <c r="G161" s="15"/>
      <c r="H161" s="15"/>
      <c r="I161" s="15"/>
      <c r="J161" s="15"/>
      <c r="K161" s="15"/>
      <c r="L161" s="15"/>
      <c r="M161" s="15"/>
      <c r="N161" s="15"/>
      <c r="O161" s="15"/>
      <c r="P161" s="15"/>
      <c r="Q161" s="15"/>
      <c r="R161" s="15"/>
    </row>
    <row r="162" spans="1:18" x14ac:dyDescent="0.3">
      <c r="A162" s="15"/>
      <c r="B162" s="15"/>
      <c r="C162" s="15"/>
      <c r="D162" s="15"/>
      <c r="E162" s="15"/>
      <c r="F162" s="15"/>
      <c r="G162" s="15"/>
      <c r="H162" s="15"/>
      <c r="I162" s="15"/>
      <c r="J162" s="15"/>
      <c r="K162" s="15"/>
      <c r="L162" s="15"/>
      <c r="M162" s="15"/>
      <c r="N162" s="15"/>
      <c r="O162" s="15"/>
      <c r="P162" s="15"/>
      <c r="Q162" s="15"/>
      <c r="R162" s="15"/>
    </row>
    <row r="163" spans="1:18" x14ac:dyDescent="0.3">
      <c r="A163" s="15"/>
      <c r="B163" s="15"/>
      <c r="C163" s="15"/>
      <c r="D163" s="15"/>
      <c r="E163" s="15"/>
      <c r="F163" s="15"/>
      <c r="G163" s="15"/>
      <c r="H163" s="15"/>
      <c r="I163" s="15"/>
      <c r="J163" s="15"/>
      <c r="K163" s="15"/>
      <c r="L163" s="15"/>
      <c r="M163" s="15"/>
      <c r="N163" s="15"/>
      <c r="O163" s="15"/>
      <c r="P163" s="15"/>
      <c r="Q163" s="15"/>
      <c r="R163" s="15"/>
    </row>
    <row r="164" spans="1:18" x14ac:dyDescent="0.3">
      <c r="A164" s="15"/>
      <c r="B164" s="15"/>
      <c r="C164" s="15"/>
      <c r="D164" s="15"/>
      <c r="E164" s="15"/>
      <c r="F164" s="15"/>
      <c r="G164" s="15"/>
      <c r="H164" s="15"/>
      <c r="I164" s="15"/>
      <c r="J164" s="15"/>
      <c r="K164" s="15"/>
      <c r="L164" s="15"/>
      <c r="M164" s="15"/>
      <c r="N164" s="15"/>
      <c r="O164" s="15"/>
      <c r="P164" s="15"/>
      <c r="Q164" s="15"/>
      <c r="R164" s="15"/>
    </row>
    <row r="165" spans="1:18" x14ac:dyDescent="0.3">
      <c r="A165" s="15"/>
      <c r="B165" s="15"/>
      <c r="C165" s="15"/>
      <c r="D165" s="15"/>
      <c r="E165" s="15"/>
      <c r="F165" s="15"/>
      <c r="G165" s="15"/>
      <c r="H165" s="15"/>
      <c r="I165" s="15"/>
      <c r="J165" s="15"/>
      <c r="K165" s="15"/>
      <c r="L165" s="15"/>
      <c r="M165" s="15"/>
      <c r="N165" s="15"/>
      <c r="O165" s="15"/>
      <c r="P165" s="15"/>
      <c r="Q165" s="15"/>
      <c r="R165" s="15"/>
    </row>
    <row r="166" spans="1:18" x14ac:dyDescent="0.3">
      <c r="A166" s="15"/>
      <c r="B166" s="15"/>
      <c r="C166" s="15"/>
      <c r="D166" s="15"/>
      <c r="E166" s="15"/>
      <c r="F166" s="15"/>
      <c r="G166" s="15"/>
      <c r="H166" s="15"/>
      <c r="I166" s="15"/>
      <c r="J166" s="15"/>
      <c r="K166" s="15"/>
      <c r="L166" s="15"/>
      <c r="M166" s="15"/>
      <c r="N166" s="15"/>
      <c r="O166" s="15"/>
      <c r="P166" s="15"/>
      <c r="Q166" s="15"/>
      <c r="R166" s="15"/>
    </row>
    <row r="167" spans="1:18" x14ac:dyDescent="0.3">
      <c r="A167" s="15"/>
      <c r="B167" s="15"/>
      <c r="C167" s="15"/>
      <c r="D167" s="15"/>
      <c r="E167" s="15"/>
      <c r="F167" s="15"/>
      <c r="G167" s="15"/>
      <c r="H167" s="15"/>
      <c r="I167" s="15"/>
      <c r="J167" s="15"/>
      <c r="K167" s="15"/>
      <c r="L167" s="15"/>
      <c r="M167" s="15"/>
      <c r="N167" s="15"/>
      <c r="O167" s="15"/>
      <c r="P167" s="15"/>
      <c r="Q167" s="15"/>
      <c r="R167" s="15"/>
    </row>
    <row r="168" spans="1:18" x14ac:dyDescent="0.3">
      <c r="A168" s="15"/>
      <c r="B168" s="15"/>
      <c r="C168" s="15"/>
      <c r="D168" s="15"/>
      <c r="E168" s="15"/>
      <c r="F168" s="15"/>
      <c r="G168" s="15"/>
      <c r="H168" s="15"/>
      <c r="I168" s="15"/>
      <c r="J168" s="15"/>
      <c r="K168" s="15"/>
      <c r="L168" s="15"/>
      <c r="M168" s="15"/>
      <c r="N168" s="15"/>
      <c r="O168" s="15"/>
      <c r="P168" s="15"/>
      <c r="Q168" s="15"/>
      <c r="R168" s="15"/>
    </row>
    <row r="169" spans="1:18" x14ac:dyDescent="0.3">
      <c r="A169" s="15"/>
      <c r="B169" s="15"/>
      <c r="C169" s="15"/>
      <c r="D169" s="15"/>
      <c r="E169" s="15"/>
      <c r="F169" s="15"/>
      <c r="G169" s="15"/>
      <c r="H169" s="15"/>
      <c r="I169" s="15"/>
      <c r="J169" s="15"/>
      <c r="K169" s="15"/>
      <c r="L169" s="15"/>
      <c r="M169" s="15"/>
      <c r="N169" s="15"/>
      <c r="O169" s="15"/>
      <c r="P169" s="15"/>
      <c r="Q169" s="15"/>
      <c r="R169" s="15"/>
    </row>
    <row r="170" spans="1:18" x14ac:dyDescent="0.3">
      <c r="A170" s="15"/>
      <c r="B170" s="15"/>
      <c r="C170" s="15"/>
      <c r="D170" s="15"/>
      <c r="E170" s="15"/>
      <c r="F170" s="15"/>
      <c r="G170" s="15"/>
      <c r="H170" s="15"/>
      <c r="I170" s="15"/>
      <c r="J170" s="15"/>
      <c r="K170" s="15"/>
      <c r="L170" s="15"/>
      <c r="M170" s="15"/>
      <c r="N170" s="15"/>
      <c r="O170" s="15"/>
      <c r="P170" s="15"/>
      <c r="Q170" s="15"/>
      <c r="R170" s="15"/>
    </row>
    <row r="171" spans="1:18" x14ac:dyDescent="0.3">
      <c r="A171" s="15"/>
      <c r="B171" s="15"/>
      <c r="C171" s="15"/>
      <c r="D171" s="15"/>
      <c r="E171" s="15"/>
      <c r="F171" s="15"/>
      <c r="G171" s="15"/>
      <c r="H171" s="15"/>
      <c r="I171" s="15"/>
      <c r="J171" s="15"/>
      <c r="K171" s="15"/>
      <c r="L171" s="15"/>
      <c r="M171" s="15"/>
      <c r="N171" s="15"/>
      <c r="O171" s="15"/>
      <c r="P171" s="15"/>
      <c r="Q171" s="15"/>
      <c r="R171" s="15"/>
    </row>
    <row r="172" spans="1:18" x14ac:dyDescent="0.3">
      <c r="A172" s="15"/>
      <c r="B172" s="15"/>
      <c r="C172" s="15"/>
      <c r="D172" s="15"/>
      <c r="E172" s="15"/>
      <c r="F172" s="15"/>
      <c r="G172" s="15"/>
      <c r="H172" s="15"/>
      <c r="I172" s="15"/>
      <c r="J172" s="15"/>
      <c r="K172" s="15"/>
      <c r="L172" s="15"/>
      <c r="M172" s="15"/>
      <c r="N172" s="15"/>
      <c r="O172" s="15"/>
      <c r="P172" s="15"/>
      <c r="Q172" s="15"/>
      <c r="R172" s="15"/>
    </row>
    <row r="173" spans="1:18" x14ac:dyDescent="0.3">
      <c r="A173" s="15"/>
      <c r="B173" s="15"/>
      <c r="C173" s="15"/>
      <c r="D173" s="15"/>
      <c r="E173" s="15"/>
      <c r="F173" s="15"/>
      <c r="G173" s="15"/>
      <c r="H173" s="15"/>
      <c r="I173" s="15"/>
      <c r="J173" s="15"/>
      <c r="K173" s="15"/>
      <c r="L173" s="15"/>
      <c r="M173" s="15"/>
      <c r="N173" s="15"/>
      <c r="O173" s="15"/>
      <c r="P173" s="15"/>
      <c r="Q173" s="15"/>
      <c r="R173" s="15"/>
    </row>
    <row r="174" spans="1:18" x14ac:dyDescent="0.3">
      <c r="A174" s="15"/>
      <c r="B174" s="15"/>
      <c r="C174" s="15"/>
      <c r="D174" s="15"/>
      <c r="E174" s="15"/>
      <c r="F174" s="15"/>
      <c r="G174" s="15"/>
      <c r="H174" s="15"/>
      <c r="I174" s="15"/>
      <c r="J174" s="15"/>
      <c r="K174" s="15"/>
      <c r="L174" s="15"/>
      <c r="M174" s="15"/>
      <c r="N174" s="15"/>
      <c r="O174" s="15"/>
      <c r="P174" s="15"/>
      <c r="Q174" s="15"/>
      <c r="R174" s="15"/>
    </row>
    <row r="175" spans="1:18" x14ac:dyDescent="0.3">
      <c r="A175" s="15"/>
      <c r="B175" s="15"/>
      <c r="C175" s="15"/>
      <c r="D175" s="15"/>
      <c r="E175" s="15"/>
      <c r="F175" s="15"/>
      <c r="G175" s="15"/>
      <c r="H175" s="15"/>
      <c r="I175" s="15"/>
      <c r="J175" s="15"/>
      <c r="K175" s="15"/>
      <c r="L175" s="15"/>
      <c r="M175" s="15"/>
      <c r="N175" s="15"/>
      <c r="O175" s="15"/>
      <c r="P175" s="15"/>
      <c r="Q175" s="15"/>
      <c r="R175" s="15"/>
    </row>
    <row r="176" spans="1:18" x14ac:dyDescent="0.3">
      <c r="A176" s="15"/>
      <c r="B176" s="15"/>
      <c r="C176" s="15"/>
      <c r="D176" s="15"/>
      <c r="E176" s="15"/>
      <c r="F176" s="15"/>
      <c r="G176" s="15"/>
      <c r="H176" s="15"/>
      <c r="I176" s="15"/>
      <c r="J176" s="15"/>
      <c r="K176" s="15"/>
      <c r="L176" s="15"/>
      <c r="M176" s="15"/>
      <c r="N176" s="15"/>
      <c r="O176" s="15"/>
      <c r="P176" s="15"/>
      <c r="Q176" s="15"/>
      <c r="R176" s="15"/>
    </row>
    <row r="177" spans="1:18" x14ac:dyDescent="0.3">
      <c r="A177" s="15"/>
      <c r="B177" s="15"/>
      <c r="C177" s="15"/>
      <c r="D177" s="15"/>
      <c r="E177" s="15"/>
      <c r="F177" s="15"/>
      <c r="G177" s="15"/>
      <c r="H177" s="15"/>
      <c r="I177" s="15"/>
      <c r="J177" s="15"/>
      <c r="K177" s="15"/>
      <c r="L177" s="15"/>
      <c r="M177" s="15"/>
      <c r="N177" s="15"/>
      <c r="O177" s="15"/>
      <c r="P177" s="15"/>
      <c r="Q177" s="15"/>
      <c r="R177" s="15"/>
    </row>
    <row r="178" spans="1:18" x14ac:dyDescent="0.3">
      <c r="A178" s="15"/>
      <c r="B178" s="15"/>
      <c r="C178" s="15"/>
      <c r="D178" s="15"/>
      <c r="E178" s="15"/>
      <c r="F178" s="15"/>
      <c r="G178" s="15"/>
      <c r="H178" s="15"/>
      <c r="I178" s="15"/>
      <c r="J178" s="15"/>
      <c r="K178" s="15"/>
      <c r="L178" s="15"/>
      <c r="M178" s="15"/>
      <c r="N178" s="15"/>
      <c r="O178" s="15"/>
      <c r="P178" s="15"/>
      <c r="Q178" s="15"/>
      <c r="R178" s="15"/>
    </row>
    <row r="179" spans="1:18" x14ac:dyDescent="0.3">
      <c r="A179" s="15"/>
      <c r="B179" s="15"/>
      <c r="C179" s="15"/>
      <c r="D179" s="15"/>
      <c r="E179" s="15"/>
      <c r="F179" s="15"/>
      <c r="G179" s="15"/>
      <c r="H179" s="15"/>
      <c r="I179" s="15"/>
      <c r="J179" s="15"/>
      <c r="K179" s="15"/>
      <c r="L179" s="15"/>
      <c r="M179" s="15"/>
      <c r="N179" s="15"/>
      <c r="O179" s="15"/>
      <c r="P179" s="15"/>
      <c r="Q179" s="15"/>
      <c r="R179" s="15"/>
    </row>
    <row r="180" spans="1:18" x14ac:dyDescent="0.3">
      <c r="A180" s="15"/>
      <c r="B180" s="15"/>
      <c r="C180" s="15"/>
      <c r="D180" s="15"/>
      <c r="E180" s="15"/>
      <c r="F180" s="15"/>
      <c r="G180" s="15"/>
      <c r="H180" s="15"/>
      <c r="I180" s="15"/>
      <c r="J180" s="15"/>
      <c r="K180" s="15"/>
      <c r="L180" s="15"/>
      <c r="M180" s="15"/>
      <c r="N180" s="15"/>
      <c r="O180" s="15"/>
      <c r="P180" s="15"/>
      <c r="Q180" s="15"/>
      <c r="R180" s="15"/>
    </row>
    <row r="181" spans="1:18" x14ac:dyDescent="0.3">
      <c r="A181" s="15"/>
      <c r="B181" s="15"/>
      <c r="C181" s="15"/>
      <c r="D181" s="15"/>
      <c r="E181" s="15"/>
      <c r="F181" s="15"/>
      <c r="G181" s="15"/>
      <c r="H181" s="15"/>
      <c r="I181" s="15"/>
      <c r="J181" s="15"/>
      <c r="K181" s="15"/>
      <c r="L181" s="15"/>
      <c r="M181" s="15"/>
      <c r="N181" s="15"/>
      <c r="O181" s="15"/>
      <c r="P181" s="15"/>
      <c r="Q181" s="15"/>
      <c r="R181" s="15"/>
    </row>
    <row r="182" spans="1:18" x14ac:dyDescent="0.3">
      <c r="A182" s="15"/>
      <c r="B182" s="15"/>
      <c r="C182" s="15"/>
      <c r="D182" s="15"/>
      <c r="E182" s="15"/>
      <c r="F182" s="15"/>
      <c r="G182" s="15"/>
      <c r="H182" s="15"/>
      <c r="I182" s="15"/>
      <c r="J182" s="15"/>
      <c r="K182" s="15"/>
      <c r="L182" s="15"/>
      <c r="M182" s="15"/>
      <c r="N182" s="15"/>
      <c r="O182" s="15"/>
      <c r="P182" s="15"/>
      <c r="Q182" s="15"/>
      <c r="R182" s="15"/>
    </row>
    <row r="183" spans="1:18" x14ac:dyDescent="0.3">
      <c r="A183" s="15"/>
      <c r="B183" s="15"/>
      <c r="C183" s="15"/>
      <c r="D183" s="15"/>
      <c r="E183" s="15"/>
      <c r="F183" s="15"/>
      <c r="G183" s="15"/>
      <c r="H183" s="15"/>
      <c r="I183" s="15"/>
      <c r="J183" s="15"/>
      <c r="K183" s="15"/>
      <c r="L183" s="15"/>
      <c r="M183" s="15"/>
      <c r="N183" s="15"/>
      <c r="O183" s="15"/>
      <c r="P183" s="15"/>
      <c r="Q183" s="15"/>
      <c r="R183" s="15"/>
    </row>
    <row r="184" spans="1:18" x14ac:dyDescent="0.3">
      <c r="A184" s="15"/>
      <c r="B184" s="15"/>
      <c r="C184" s="15"/>
      <c r="D184" s="15"/>
      <c r="E184" s="15"/>
      <c r="F184" s="15"/>
      <c r="G184" s="15"/>
      <c r="H184" s="15"/>
      <c r="I184" s="15"/>
      <c r="J184" s="15"/>
      <c r="K184" s="15"/>
      <c r="L184" s="15"/>
      <c r="M184" s="15"/>
      <c r="N184" s="15"/>
      <c r="O184" s="15"/>
      <c r="P184" s="15"/>
      <c r="Q184" s="15"/>
      <c r="R184" s="15"/>
    </row>
    <row r="185" spans="1:18" x14ac:dyDescent="0.3">
      <c r="A185" s="15"/>
      <c r="B185" s="15"/>
      <c r="C185" s="15"/>
      <c r="D185" s="15"/>
      <c r="E185" s="15"/>
      <c r="F185" s="15"/>
      <c r="G185" s="15"/>
      <c r="H185" s="15"/>
      <c r="I185" s="15"/>
      <c r="J185" s="15"/>
      <c r="K185" s="15"/>
      <c r="L185" s="15"/>
      <c r="M185" s="15"/>
      <c r="N185" s="15"/>
      <c r="O185" s="15"/>
      <c r="P185" s="15"/>
      <c r="Q185" s="15"/>
      <c r="R185" s="15"/>
    </row>
    <row r="186" spans="1:18" x14ac:dyDescent="0.3">
      <c r="A186" s="15"/>
      <c r="B186" s="15"/>
      <c r="C186" s="15"/>
      <c r="D186" s="15"/>
      <c r="E186" s="15"/>
      <c r="F186" s="15"/>
      <c r="G186" s="15"/>
      <c r="H186" s="15"/>
      <c r="I186" s="15"/>
      <c r="J186" s="15"/>
      <c r="K186" s="15"/>
      <c r="L186" s="15"/>
      <c r="M186" s="15"/>
      <c r="N186" s="15"/>
      <c r="O186" s="15"/>
      <c r="P186" s="15"/>
      <c r="Q186" s="15"/>
      <c r="R186" s="15"/>
    </row>
    <row r="187" spans="1:18" x14ac:dyDescent="0.3">
      <c r="A187" s="15"/>
      <c r="B187" s="15"/>
      <c r="C187" s="15"/>
      <c r="D187" s="15"/>
      <c r="E187" s="15"/>
      <c r="F187" s="15"/>
      <c r="G187" s="15"/>
      <c r="H187" s="15"/>
      <c r="I187" s="15"/>
      <c r="J187" s="15"/>
      <c r="K187" s="15"/>
      <c r="L187" s="15"/>
      <c r="M187" s="15"/>
      <c r="N187" s="15"/>
      <c r="O187" s="15"/>
      <c r="P187" s="15"/>
      <c r="Q187" s="15"/>
      <c r="R187" s="15"/>
    </row>
    <row r="188" spans="1:18" x14ac:dyDescent="0.3">
      <c r="A188" s="15"/>
      <c r="B188" s="15"/>
      <c r="C188" s="15"/>
      <c r="D188" s="15"/>
      <c r="E188" s="15"/>
      <c r="F188" s="15"/>
      <c r="G188" s="15"/>
      <c r="H188" s="15"/>
      <c r="I188" s="15"/>
      <c r="J188" s="15"/>
      <c r="K188" s="15"/>
      <c r="L188" s="15"/>
      <c r="M188" s="15"/>
      <c r="N188" s="15"/>
      <c r="O188" s="15"/>
      <c r="P188" s="15"/>
      <c r="Q188" s="15"/>
      <c r="R188" s="15"/>
    </row>
    <row r="189" spans="1:18" x14ac:dyDescent="0.3">
      <c r="A189" s="15"/>
      <c r="B189" s="15"/>
      <c r="C189" s="15"/>
      <c r="D189" s="15"/>
      <c r="E189" s="15"/>
      <c r="F189" s="15"/>
      <c r="G189" s="15"/>
      <c r="H189" s="15"/>
      <c r="I189" s="15"/>
      <c r="J189" s="15"/>
      <c r="K189" s="15"/>
      <c r="L189" s="15"/>
      <c r="M189" s="15"/>
      <c r="N189" s="15"/>
      <c r="O189" s="15"/>
      <c r="P189" s="15"/>
      <c r="Q189" s="15"/>
      <c r="R189" s="15"/>
    </row>
    <row r="190" spans="1:18" x14ac:dyDescent="0.3">
      <c r="A190" s="15"/>
      <c r="B190" s="15"/>
      <c r="C190" s="15"/>
      <c r="D190" s="15"/>
      <c r="E190" s="15"/>
      <c r="F190" s="15"/>
      <c r="G190" s="15"/>
      <c r="H190" s="15"/>
      <c r="I190" s="15"/>
      <c r="J190" s="15"/>
      <c r="K190" s="15"/>
      <c r="L190" s="15"/>
      <c r="M190" s="15"/>
      <c r="N190" s="15"/>
      <c r="O190" s="15"/>
      <c r="P190" s="15"/>
      <c r="Q190" s="15"/>
      <c r="R190" s="15"/>
    </row>
    <row r="191" spans="1:18" x14ac:dyDescent="0.3">
      <c r="A191" s="15"/>
      <c r="B191" s="15"/>
      <c r="C191" s="15"/>
      <c r="D191" s="15"/>
      <c r="E191" s="15"/>
      <c r="F191" s="15"/>
      <c r="G191" s="15"/>
      <c r="H191" s="15"/>
      <c r="I191" s="15"/>
      <c r="J191" s="15"/>
      <c r="K191" s="15"/>
      <c r="L191" s="15"/>
      <c r="M191" s="15"/>
      <c r="N191" s="15"/>
      <c r="O191" s="15"/>
      <c r="P191" s="15"/>
      <c r="Q191" s="15"/>
      <c r="R191" s="15"/>
    </row>
    <row r="192" spans="1:18" x14ac:dyDescent="0.3">
      <c r="A192" s="15"/>
      <c r="B192" s="15"/>
      <c r="C192" s="15"/>
      <c r="D192" s="15"/>
      <c r="E192" s="15"/>
      <c r="F192" s="15"/>
      <c r="G192" s="15"/>
      <c r="H192" s="15"/>
      <c r="I192" s="15"/>
      <c r="J192" s="15"/>
      <c r="K192" s="15"/>
      <c r="L192" s="15"/>
      <c r="M192" s="15"/>
      <c r="N192" s="15"/>
      <c r="O192" s="15"/>
      <c r="P192" s="15"/>
      <c r="Q192" s="15"/>
      <c r="R192" s="15"/>
    </row>
    <row r="193" spans="1:18" x14ac:dyDescent="0.3">
      <c r="A193" s="15"/>
      <c r="B193" s="15"/>
      <c r="C193" s="15"/>
      <c r="D193" s="15"/>
      <c r="E193" s="15"/>
      <c r="F193" s="15"/>
      <c r="G193" s="15"/>
      <c r="H193" s="15"/>
      <c r="I193" s="15"/>
      <c r="J193" s="15"/>
      <c r="K193" s="15"/>
      <c r="L193" s="15"/>
      <c r="M193" s="15"/>
      <c r="N193" s="15"/>
      <c r="O193" s="15"/>
      <c r="P193" s="15"/>
      <c r="Q193" s="15"/>
      <c r="R193" s="15"/>
    </row>
    <row r="194" spans="1:18" x14ac:dyDescent="0.3">
      <c r="A194" s="15"/>
      <c r="B194" s="15"/>
      <c r="C194" s="15"/>
      <c r="D194" s="15"/>
      <c r="E194" s="15"/>
      <c r="F194" s="15"/>
      <c r="G194" s="15"/>
      <c r="H194" s="15"/>
      <c r="I194" s="15"/>
      <c r="J194" s="15"/>
      <c r="K194" s="15"/>
      <c r="L194" s="15"/>
      <c r="M194" s="15"/>
      <c r="N194" s="15"/>
      <c r="O194" s="15"/>
      <c r="P194" s="15"/>
      <c r="Q194" s="15"/>
      <c r="R194" s="15"/>
    </row>
    <row r="195" spans="1:18" x14ac:dyDescent="0.3">
      <c r="A195" s="15"/>
      <c r="B195" s="15"/>
      <c r="C195" s="15"/>
      <c r="D195" s="15"/>
      <c r="E195" s="15"/>
      <c r="F195" s="15"/>
      <c r="G195" s="15"/>
      <c r="H195" s="15"/>
      <c r="I195" s="15"/>
      <c r="J195" s="15"/>
      <c r="K195" s="15"/>
      <c r="L195" s="15"/>
      <c r="M195" s="15"/>
      <c r="N195" s="15"/>
      <c r="O195" s="15"/>
      <c r="P195" s="15"/>
      <c r="Q195" s="15"/>
      <c r="R195" s="15"/>
    </row>
    <row r="196" spans="1:18" x14ac:dyDescent="0.3">
      <c r="A196" s="15"/>
      <c r="B196" s="15"/>
      <c r="C196" s="15"/>
      <c r="D196" s="15"/>
      <c r="E196" s="15"/>
      <c r="F196" s="15"/>
      <c r="G196" s="15"/>
      <c r="H196" s="15"/>
      <c r="I196" s="15"/>
      <c r="J196" s="15"/>
      <c r="K196" s="15"/>
      <c r="L196" s="15"/>
      <c r="M196" s="15"/>
      <c r="N196" s="15"/>
      <c r="O196" s="15"/>
      <c r="P196" s="15"/>
      <c r="Q196" s="15"/>
      <c r="R196" s="15"/>
    </row>
    <row r="197" spans="1:18" x14ac:dyDescent="0.3">
      <c r="A197" s="15"/>
      <c r="B197" s="15"/>
      <c r="C197" s="15"/>
      <c r="D197" s="15"/>
      <c r="E197" s="15"/>
      <c r="F197" s="15"/>
      <c r="G197" s="15"/>
      <c r="H197" s="15"/>
      <c r="I197" s="15"/>
      <c r="J197" s="15"/>
      <c r="K197" s="15"/>
      <c r="L197" s="15"/>
      <c r="M197" s="15"/>
      <c r="N197" s="15"/>
      <c r="O197" s="15"/>
      <c r="P197" s="15"/>
      <c r="Q197" s="15"/>
      <c r="R197" s="15"/>
    </row>
    <row r="198" spans="1:18" x14ac:dyDescent="0.3">
      <c r="A198" s="15"/>
      <c r="B198" s="15"/>
      <c r="C198" s="15"/>
      <c r="D198" s="15"/>
      <c r="E198" s="15"/>
      <c r="F198" s="15"/>
      <c r="G198" s="15"/>
      <c r="H198" s="15"/>
      <c r="I198" s="15"/>
      <c r="J198" s="15"/>
      <c r="K198" s="15"/>
      <c r="L198" s="15"/>
      <c r="M198" s="15"/>
      <c r="N198" s="15"/>
      <c r="O198" s="15"/>
      <c r="P198" s="15"/>
      <c r="Q198" s="15"/>
      <c r="R198" s="15"/>
    </row>
    <row r="199" spans="1:18" x14ac:dyDescent="0.3">
      <c r="A199" s="15"/>
      <c r="B199" s="15"/>
      <c r="C199" s="15"/>
      <c r="D199" s="15"/>
      <c r="E199" s="15"/>
      <c r="F199" s="15"/>
      <c r="G199" s="15"/>
      <c r="H199" s="15"/>
      <c r="I199" s="15"/>
      <c r="J199" s="15"/>
      <c r="K199" s="15"/>
      <c r="L199" s="15"/>
      <c r="M199" s="15"/>
      <c r="N199" s="15"/>
      <c r="O199" s="15"/>
      <c r="P199" s="15"/>
      <c r="Q199" s="15"/>
      <c r="R199" s="15"/>
    </row>
    <row r="200" spans="1:18" x14ac:dyDescent="0.3">
      <c r="A200" s="15"/>
      <c r="B200" s="15"/>
      <c r="C200" s="15"/>
      <c r="D200" s="15"/>
      <c r="E200" s="15"/>
      <c r="F200" s="15"/>
      <c r="G200" s="15"/>
      <c r="H200" s="15"/>
      <c r="I200" s="15"/>
      <c r="J200" s="15"/>
      <c r="K200" s="15"/>
      <c r="L200" s="15"/>
      <c r="M200" s="15"/>
      <c r="N200" s="15"/>
      <c r="O200" s="15"/>
      <c r="P200" s="15"/>
      <c r="Q200" s="15"/>
      <c r="R200" s="15"/>
    </row>
    <row r="201" spans="1:18" x14ac:dyDescent="0.3">
      <c r="A201" s="15"/>
      <c r="B201" s="15"/>
      <c r="C201" s="15"/>
      <c r="D201" s="15"/>
      <c r="E201" s="15"/>
      <c r="F201" s="15"/>
      <c r="G201" s="15"/>
      <c r="H201" s="15"/>
      <c r="I201" s="15"/>
      <c r="J201" s="15"/>
      <c r="K201" s="15"/>
      <c r="L201" s="15"/>
      <c r="M201" s="15"/>
      <c r="N201" s="15"/>
      <c r="O201" s="15"/>
      <c r="P201" s="15"/>
      <c r="Q201" s="15"/>
      <c r="R201" s="15"/>
    </row>
    <row r="202" spans="1:18" x14ac:dyDescent="0.3">
      <c r="A202" s="15"/>
      <c r="B202" s="15"/>
      <c r="C202" s="15"/>
      <c r="D202" s="15"/>
      <c r="E202" s="15"/>
      <c r="F202" s="15"/>
      <c r="G202" s="15"/>
      <c r="H202" s="15"/>
      <c r="I202" s="15"/>
      <c r="J202" s="15"/>
      <c r="K202" s="15"/>
      <c r="L202" s="15"/>
      <c r="M202" s="15"/>
      <c r="N202" s="15"/>
      <c r="O202" s="15"/>
      <c r="P202" s="15"/>
      <c r="Q202" s="15"/>
      <c r="R202" s="15"/>
    </row>
    <row r="203" spans="1:18" x14ac:dyDescent="0.3">
      <c r="A203" s="15"/>
      <c r="B203" s="15"/>
      <c r="C203" s="15"/>
      <c r="D203" s="15"/>
      <c r="E203" s="15"/>
      <c r="F203" s="15"/>
      <c r="G203" s="15"/>
      <c r="H203" s="15"/>
      <c r="I203" s="15"/>
      <c r="J203" s="15"/>
      <c r="K203" s="15"/>
      <c r="L203" s="15"/>
      <c r="M203" s="15"/>
      <c r="N203" s="15"/>
      <c r="O203" s="15"/>
      <c r="P203" s="15"/>
      <c r="Q203" s="15"/>
      <c r="R203" s="15"/>
    </row>
    <row r="204" spans="1:18" x14ac:dyDescent="0.3">
      <c r="A204" s="15"/>
      <c r="B204" s="15"/>
      <c r="C204" s="15"/>
      <c r="D204" s="15"/>
      <c r="E204" s="15"/>
      <c r="F204" s="15"/>
      <c r="G204" s="15"/>
      <c r="H204" s="15"/>
      <c r="I204" s="15"/>
      <c r="J204" s="15"/>
      <c r="K204" s="15"/>
      <c r="L204" s="15"/>
      <c r="M204" s="15"/>
      <c r="N204" s="15"/>
      <c r="O204" s="15"/>
      <c r="P204" s="15"/>
      <c r="Q204" s="15"/>
      <c r="R204" s="15"/>
    </row>
    <row r="205" spans="1:18" x14ac:dyDescent="0.3">
      <c r="A205" s="15"/>
      <c r="B205" s="15"/>
      <c r="C205" s="15"/>
      <c r="D205" s="15"/>
      <c r="E205" s="15"/>
      <c r="F205" s="15"/>
      <c r="G205" s="15"/>
      <c r="H205" s="15"/>
      <c r="I205" s="15"/>
      <c r="J205" s="15"/>
      <c r="K205" s="15"/>
      <c r="L205" s="15"/>
      <c r="M205" s="15"/>
      <c r="N205" s="15"/>
      <c r="O205" s="15"/>
      <c r="P205" s="15"/>
      <c r="Q205" s="15"/>
      <c r="R205" s="15"/>
    </row>
    <row r="206" spans="1:18" x14ac:dyDescent="0.3">
      <c r="A206" s="15"/>
      <c r="B206" s="15"/>
      <c r="C206" s="15"/>
      <c r="D206" s="15"/>
      <c r="E206" s="15"/>
      <c r="F206" s="15"/>
      <c r="G206" s="15"/>
      <c r="H206" s="15"/>
      <c r="I206" s="15"/>
      <c r="J206" s="15"/>
      <c r="K206" s="15"/>
      <c r="L206" s="15"/>
      <c r="M206" s="15"/>
      <c r="N206" s="15"/>
      <c r="O206" s="15"/>
      <c r="P206" s="15"/>
      <c r="Q206" s="15"/>
      <c r="R206" s="15"/>
    </row>
    <row r="207" spans="1:18" x14ac:dyDescent="0.3">
      <c r="A207" s="15"/>
      <c r="B207" s="15"/>
      <c r="C207" s="15"/>
      <c r="D207" s="15"/>
      <c r="E207" s="15"/>
      <c r="F207" s="15"/>
      <c r="G207" s="15"/>
      <c r="H207" s="15"/>
      <c r="I207" s="15"/>
      <c r="J207" s="15"/>
      <c r="K207" s="15"/>
      <c r="L207" s="15"/>
      <c r="M207" s="15"/>
      <c r="N207" s="15"/>
      <c r="O207" s="15"/>
      <c r="P207" s="15"/>
      <c r="Q207" s="15"/>
      <c r="R207" s="15"/>
    </row>
    <row r="208" spans="1:18" x14ac:dyDescent="0.3">
      <c r="A208" s="15"/>
      <c r="B208" s="15"/>
      <c r="C208" s="15"/>
      <c r="D208" s="15"/>
      <c r="E208" s="15"/>
      <c r="F208" s="15"/>
      <c r="G208" s="15"/>
      <c r="H208" s="15"/>
      <c r="I208" s="15"/>
      <c r="J208" s="15"/>
      <c r="K208" s="15"/>
      <c r="L208" s="15"/>
      <c r="M208" s="15"/>
      <c r="N208" s="15"/>
      <c r="O208" s="15"/>
      <c r="P208" s="15"/>
      <c r="Q208" s="15"/>
      <c r="R208" s="15"/>
    </row>
    <row r="209" spans="1:18" x14ac:dyDescent="0.3">
      <c r="A209" s="15"/>
      <c r="B209" s="15"/>
      <c r="C209" s="15"/>
      <c r="D209" s="15"/>
      <c r="E209" s="15"/>
      <c r="F209" s="15"/>
      <c r="G209" s="15"/>
      <c r="H209" s="15"/>
      <c r="I209" s="15"/>
      <c r="J209" s="15"/>
      <c r="K209" s="15"/>
      <c r="L209" s="15"/>
      <c r="M209" s="15"/>
      <c r="N209" s="15"/>
      <c r="O209" s="15"/>
      <c r="P209" s="15"/>
      <c r="Q209" s="15"/>
      <c r="R209" s="15"/>
    </row>
    <row r="210" spans="1:18" x14ac:dyDescent="0.3">
      <c r="A210" s="15"/>
      <c r="B210" s="15"/>
      <c r="C210" s="15"/>
      <c r="D210" s="15"/>
      <c r="E210" s="15"/>
      <c r="F210" s="15"/>
      <c r="G210" s="15"/>
      <c r="H210" s="15"/>
      <c r="I210" s="15"/>
      <c r="J210" s="15"/>
      <c r="K210" s="15"/>
      <c r="L210" s="15"/>
      <c r="M210" s="15"/>
      <c r="N210" s="15"/>
      <c r="O210" s="15"/>
      <c r="P210" s="15"/>
      <c r="Q210" s="15"/>
      <c r="R210" s="15"/>
    </row>
    <row r="211" spans="1:18" x14ac:dyDescent="0.3">
      <c r="A211" s="15"/>
      <c r="B211" s="15"/>
      <c r="C211" s="15"/>
      <c r="D211" s="15"/>
      <c r="E211" s="15"/>
      <c r="F211" s="15"/>
      <c r="G211" s="15"/>
      <c r="H211" s="15"/>
      <c r="I211" s="15"/>
      <c r="J211" s="15"/>
      <c r="K211" s="15"/>
      <c r="L211" s="15"/>
      <c r="M211" s="15"/>
      <c r="N211" s="15"/>
      <c r="O211" s="15"/>
      <c r="P211" s="15"/>
      <c r="Q211" s="15"/>
      <c r="R211" s="15"/>
    </row>
    <row r="212" spans="1:18" x14ac:dyDescent="0.3">
      <c r="A212" s="15"/>
      <c r="B212" s="15"/>
      <c r="C212" s="15"/>
      <c r="D212" s="15"/>
      <c r="E212" s="15"/>
      <c r="F212" s="15"/>
      <c r="G212" s="15"/>
      <c r="H212" s="15"/>
      <c r="I212" s="15"/>
      <c r="J212" s="15"/>
      <c r="K212" s="15"/>
      <c r="L212" s="15"/>
      <c r="M212" s="15"/>
      <c r="N212" s="15"/>
      <c r="O212" s="15"/>
      <c r="P212" s="15"/>
      <c r="Q212" s="15"/>
      <c r="R212" s="15"/>
    </row>
    <row r="213" spans="1:18" x14ac:dyDescent="0.3">
      <c r="A213" s="15"/>
      <c r="B213" s="15"/>
      <c r="C213" s="15"/>
      <c r="D213" s="15"/>
      <c r="E213" s="15"/>
      <c r="F213" s="15"/>
      <c r="G213" s="15"/>
      <c r="H213" s="15"/>
      <c r="I213" s="15"/>
      <c r="J213" s="15"/>
      <c r="K213" s="15"/>
      <c r="L213" s="15"/>
      <c r="M213" s="15"/>
      <c r="N213" s="15"/>
      <c r="O213" s="15"/>
      <c r="P213" s="15"/>
      <c r="Q213" s="15"/>
      <c r="R213" s="15"/>
    </row>
    <row r="214" spans="1:18" x14ac:dyDescent="0.3">
      <c r="A214" s="15"/>
      <c r="B214" s="15"/>
      <c r="C214" s="15"/>
      <c r="D214" s="15"/>
      <c r="E214" s="15"/>
      <c r="F214" s="15"/>
      <c r="G214" s="15"/>
      <c r="H214" s="15"/>
      <c r="I214" s="15"/>
      <c r="J214" s="15"/>
      <c r="K214" s="15"/>
      <c r="L214" s="15"/>
      <c r="M214" s="15"/>
      <c r="N214" s="15"/>
      <c r="O214" s="15"/>
      <c r="P214" s="15"/>
      <c r="Q214" s="15"/>
      <c r="R214" s="15"/>
    </row>
    <row r="215" spans="1:18" x14ac:dyDescent="0.3">
      <c r="K215" s="15"/>
      <c r="L215" s="15"/>
      <c r="M215" s="15"/>
      <c r="N215" s="15"/>
      <c r="O215" s="15"/>
      <c r="P215" s="15"/>
      <c r="Q215" s="15"/>
      <c r="R215" s="15"/>
    </row>
  </sheetData>
  <conditionalFormatting sqref="A124:L124">
    <cfRule type="colorScale" priority="20">
      <colorScale>
        <cfvo type="min"/>
        <cfvo type="max"/>
        <color theme="6" tint="0.79998168889431442"/>
        <color theme="5" tint="0.39997558519241921"/>
      </colorScale>
    </cfRule>
  </conditionalFormatting>
  <conditionalFormatting sqref="A129:L129">
    <cfRule type="colorScale" priority="19">
      <colorScale>
        <cfvo type="min"/>
        <cfvo type="max"/>
        <color theme="6" tint="0.79998168889431442"/>
        <color theme="5" tint="0.39997558519241921"/>
      </colorScale>
    </cfRule>
  </conditionalFormatting>
  <conditionalFormatting sqref="A119:E119">
    <cfRule type="colorScale" priority="18">
      <colorScale>
        <cfvo type="min"/>
        <cfvo type="max"/>
        <color theme="6" tint="0.79998168889431442"/>
        <color theme="5" tint="0.39997558519241921"/>
      </colorScale>
    </cfRule>
  </conditionalFormatting>
  <conditionalFormatting sqref="B144:N144">
    <cfRule type="colorScale" priority="17">
      <colorScale>
        <cfvo type="min"/>
        <cfvo type="max"/>
        <color theme="6" tint="0.79998168889431442"/>
        <color theme="5" tint="0.39997558519241921"/>
      </colorScale>
    </cfRule>
  </conditionalFormatting>
  <conditionalFormatting sqref="C153:G153">
    <cfRule type="colorScale" priority="16">
      <colorScale>
        <cfvo type="min"/>
        <cfvo type="max"/>
        <color theme="6" tint="0.79998168889431442"/>
        <color theme="5" tint="0.39997558519241921"/>
      </colorScale>
    </cfRule>
  </conditionalFormatting>
  <conditionalFormatting sqref="A159:M159">
    <cfRule type="colorScale" priority="15">
      <colorScale>
        <cfvo type="min"/>
        <cfvo type="max"/>
        <color theme="6" tint="0.79998168889431442"/>
        <color theme="5" tint="0.39997558519241921"/>
      </colorScale>
    </cfRule>
  </conditionalFormatting>
  <conditionalFormatting sqref="C96:H96">
    <cfRule type="colorScale" priority="13">
      <colorScale>
        <cfvo type="min"/>
        <cfvo type="max"/>
        <color theme="6" tint="0.79998168889431442"/>
        <color theme="5" tint="0.39997558519241921"/>
      </colorScale>
    </cfRule>
    <cfRule type="colorScale" priority="14">
      <colorScale>
        <cfvo type="min"/>
        <cfvo type="max"/>
        <color theme="6" tint="0.39997558519241921"/>
        <color theme="5" tint="0.39997558519241921"/>
      </colorScale>
    </cfRule>
  </conditionalFormatting>
  <conditionalFormatting sqref="C100:H100">
    <cfRule type="colorScale" priority="12">
      <colorScale>
        <cfvo type="min"/>
        <cfvo type="max"/>
        <color theme="6" tint="0.79998168889431442"/>
        <color theme="5" tint="0.39997558519241921"/>
      </colorScale>
    </cfRule>
  </conditionalFormatting>
  <conditionalFormatting sqref="B110:F110">
    <cfRule type="colorScale" priority="11">
      <colorScale>
        <cfvo type="min"/>
        <cfvo type="max"/>
        <color theme="6" tint="0.79998168889431442"/>
        <color theme="5" tint="0.39997558519241921"/>
      </colorScale>
    </cfRule>
  </conditionalFormatting>
  <conditionalFormatting sqref="A12:I12">
    <cfRule type="colorScale" priority="10">
      <colorScale>
        <cfvo type="min"/>
        <cfvo type="max"/>
        <color theme="6" tint="0.79998168889431442"/>
        <color theme="5" tint="0.39997558519241921"/>
      </colorScale>
    </cfRule>
  </conditionalFormatting>
  <conditionalFormatting sqref="A46:G47 D48:G50">
    <cfRule type="colorScale" priority="9">
      <colorScale>
        <cfvo type="min"/>
        <cfvo type="max"/>
        <color theme="6" tint="0.79998168889431442"/>
        <color theme="5" tint="0.39997558519241921"/>
      </colorScale>
    </cfRule>
  </conditionalFormatting>
  <conditionalFormatting sqref="B50:C50">
    <cfRule type="colorScale" priority="8">
      <colorScale>
        <cfvo type="min"/>
        <cfvo type="max"/>
        <color theme="6" tint="0.79998168889431442"/>
        <color theme="5" tint="0.39997558519241921"/>
      </colorScale>
    </cfRule>
  </conditionalFormatting>
  <conditionalFormatting sqref="B17:C17">
    <cfRule type="colorScale" priority="7">
      <colorScale>
        <cfvo type="min"/>
        <cfvo type="max"/>
        <color theme="6" tint="0.79998168889431442"/>
        <color theme="5" tint="0.39997558519241921"/>
      </colorScale>
    </cfRule>
  </conditionalFormatting>
  <conditionalFormatting sqref="B6:G6">
    <cfRule type="colorScale" priority="6">
      <colorScale>
        <cfvo type="min"/>
        <cfvo type="max"/>
        <color theme="6" tint="0.79998168889431442"/>
        <color theme="5" tint="0.39997558519241921"/>
      </colorScale>
    </cfRule>
  </conditionalFormatting>
  <conditionalFormatting sqref="B33:C33">
    <cfRule type="colorScale" priority="5">
      <colorScale>
        <cfvo type="min"/>
        <cfvo type="max"/>
        <color theme="6" tint="0.79998168889431442"/>
        <color theme="5" tint="0.39997558519241921"/>
      </colorScale>
    </cfRule>
  </conditionalFormatting>
  <conditionalFormatting sqref="B55:C55">
    <cfRule type="colorScale" priority="4">
      <colorScale>
        <cfvo type="min"/>
        <cfvo type="max"/>
        <color theme="6" tint="0.79998168889431442"/>
        <color theme="5" tint="0.39997558519241921"/>
      </colorScale>
    </cfRule>
  </conditionalFormatting>
  <conditionalFormatting sqref="B78:C78">
    <cfRule type="colorScale" priority="3">
      <colorScale>
        <cfvo type="min"/>
        <cfvo type="max"/>
        <color theme="6" tint="0.79998168889431442"/>
        <color theme="5" tint="0.39997558519241921"/>
      </colorScale>
    </cfRule>
  </conditionalFormatting>
  <conditionalFormatting sqref="B105:C105">
    <cfRule type="colorScale" priority="2">
      <colorScale>
        <cfvo type="min"/>
        <cfvo type="max"/>
        <color theme="6" tint="0.79998168889431442"/>
        <color theme="5" tint="0.39997558519241921"/>
      </colorScale>
    </cfRule>
  </conditionalFormatting>
  <conditionalFormatting sqref="B134:C134">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P167"/>
  <sheetViews>
    <sheetView topLeftCell="A157" zoomScale="80" zoomScaleNormal="80" workbookViewId="0">
      <selection activeCell="B142" sqref="B142:C142"/>
    </sheetView>
  </sheetViews>
  <sheetFormatPr defaultRowHeight="14" x14ac:dyDescent="0.3"/>
  <cols>
    <col min="1" max="1" width="12.26953125" style="15" bestFit="1" customWidth="1"/>
    <col min="2" max="2" width="12.6328125" style="15" customWidth="1"/>
    <col min="3" max="3" width="13.90625" style="15" customWidth="1"/>
    <col min="4" max="4" width="14.6328125" style="15" customWidth="1"/>
    <col min="5" max="5" width="11.453125" style="15" customWidth="1"/>
    <col min="6" max="6" width="10.54296875" style="15" customWidth="1"/>
    <col min="7" max="16384" width="8.7265625" style="15"/>
  </cols>
  <sheetData>
    <row r="1" spans="1:9" ht="15.5" x14ac:dyDescent="0.35">
      <c r="A1" s="14" t="s">
        <v>1729</v>
      </c>
    </row>
    <row r="2" spans="1:9" ht="15.5" x14ac:dyDescent="0.35">
      <c r="A2" s="38" t="s">
        <v>2243</v>
      </c>
      <c r="B2" s="28">
        <f>COUNTIFS('GMI_Cleaned Data'!M:M,"education",'GMI_Cleaned Data'!J:J,"grimari")+COUNTIFS('GMI_Cleaned Data'!M:M,"eau education",'GMI_Cleaned Data'!J:J,"grimari")</f>
        <v>6</v>
      </c>
    </row>
    <row r="3" spans="1:9" ht="15.5" x14ac:dyDescent="0.35">
      <c r="A3" s="38"/>
      <c r="B3" s="28"/>
    </row>
    <row r="4" spans="1:9" ht="15.5" x14ac:dyDescent="0.35">
      <c r="A4" s="38" t="s">
        <v>2296</v>
      </c>
    </row>
    <row r="5" spans="1:9" x14ac:dyDescent="0.3">
      <c r="A5" s="7"/>
      <c r="B5" s="13" t="s">
        <v>1701</v>
      </c>
      <c r="C5" s="13" t="s">
        <v>1702</v>
      </c>
      <c r="D5" s="13" t="s">
        <v>1703</v>
      </c>
    </row>
    <row r="6" spans="1:9" x14ac:dyDescent="0.3">
      <c r="A6" s="7" t="s">
        <v>1609</v>
      </c>
      <c r="B6" s="8">
        <f>COUNTIF('GMI_Cleaned Data'!YO2:YO40,"public")</f>
        <v>5</v>
      </c>
      <c r="C6" s="8">
        <f>COUNTIF('GMI_Cleaned Data'!YO:YO,"prive")</f>
        <v>0</v>
      </c>
      <c r="D6" s="8">
        <f>COUNTIF('GMI_Cleaned Data'!YO:YO,"religieux")+COUNTIF('GMI_Cleaned Data'!YO:YO,"ecac")</f>
        <v>1</v>
      </c>
    </row>
    <row r="7" spans="1:9" x14ac:dyDescent="0.3">
      <c r="A7" s="7" t="s">
        <v>1610</v>
      </c>
      <c r="B7" s="59">
        <f>(B6/$B$2)</f>
        <v>0.83333333333333337</v>
      </c>
      <c r="C7" s="59">
        <f>(C6/$B$2)</f>
        <v>0</v>
      </c>
      <c r="D7" s="59">
        <f>(D6/$B$2)</f>
        <v>0.16666666666666666</v>
      </c>
    </row>
    <row r="9" spans="1:9" ht="15.5" x14ac:dyDescent="0.35">
      <c r="A9" s="14" t="s">
        <v>1718</v>
      </c>
    </row>
    <row r="10" spans="1:9" ht="15.5" x14ac:dyDescent="0.35">
      <c r="A10" s="38" t="s">
        <v>2297</v>
      </c>
    </row>
    <row r="11" spans="1:9" ht="28" x14ac:dyDescent="0.3">
      <c r="A11" s="7"/>
      <c r="B11" s="13" t="s">
        <v>1704</v>
      </c>
      <c r="C11" s="13" t="s">
        <v>1705</v>
      </c>
      <c r="D11" s="13" t="s">
        <v>1706</v>
      </c>
    </row>
    <row r="12" spans="1:9" x14ac:dyDescent="0.3">
      <c r="A12" s="7" t="s">
        <v>1609</v>
      </c>
      <c r="B12" s="8">
        <f>COUNTIF('GMI_Cleaned Data'!YQ:YQ,"durable")</f>
        <v>5</v>
      </c>
      <c r="C12" s="8">
        <f>COUNTIF('GMI_Cleaned Data'!YQ:YQ,"hangar")</f>
        <v>0</v>
      </c>
      <c r="D12" s="8">
        <f>COUNTIF('GMI_Cleaned Data'!YQ:YQ,"hangar_traditionnel")</f>
        <v>1</v>
      </c>
    </row>
    <row r="13" spans="1:9" x14ac:dyDescent="0.3">
      <c r="A13" s="7" t="s">
        <v>1610</v>
      </c>
      <c r="B13" s="50">
        <f>B12/$B$2</f>
        <v>0.83333333333333337</v>
      </c>
      <c r="C13" s="50">
        <f>C12/$B$2</f>
        <v>0</v>
      </c>
      <c r="D13" s="50">
        <f>D12/$B$2</f>
        <v>0.16666666666666666</v>
      </c>
      <c r="E13" s="35"/>
    </row>
    <row r="14" spans="1:9" ht="15.5" x14ac:dyDescent="0.35">
      <c r="A14" s="14"/>
    </row>
    <row r="15" spans="1:9" ht="15.5" x14ac:dyDescent="0.35">
      <c r="A15" s="38" t="s">
        <v>1741</v>
      </c>
    </row>
    <row r="16" spans="1:9" ht="42" x14ac:dyDescent="0.3">
      <c r="A16" s="27" t="s">
        <v>1646</v>
      </c>
      <c r="B16" s="13" t="s">
        <v>1647</v>
      </c>
      <c r="C16" s="13" t="s">
        <v>1648</v>
      </c>
      <c r="D16" s="13" t="s">
        <v>1649</v>
      </c>
      <c r="E16" s="13" t="s">
        <v>1650</v>
      </c>
      <c r="F16" s="13" t="s">
        <v>1651</v>
      </c>
      <c r="G16" s="13" t="s">
        <v>1652</v>
      </c>
      <c r="H16" s="13" t="s">
        <v>1642</v>
      </c>
      <c r="I16" s="13" t="s">
        <v>1625</v>
      </c>
    </row>
    <row r="17" spans="1:9" x14ac:dyDescent="0.3">
      <c r="A17" s="8">
        <f>COUNTIF('GMI_Cleaned Data'!ZA:ZA,"1")</f>
        <v>3</v>
      </c>
      <c r="B17" s="8">
        <f>COUNTIF('GMI_Cleaned Data'!ZB:ZB,"1")</f>
        <v>0</v>
      </c>
      <c r="C17" s="8">
        <f>COUNTIF('GMI_Cleaned Data'!ZC:ZC,"1")</f>
        <v>1</v>
      </c>
      <c r="D17" s="8">
        <f>COUNTIF('GMI_Cleaned Data'!ZD:ZD,"1")</f>
        <v>0</v>
      </c>
      <c r="E17" s="8">
        <f>COUNTIF('GMI_Cleaned Data'!ZE:ZE,"1")</f>
        <v>0</v>
      </c>
      <c r="F17" s="8">
        <f>COUNTIF('GMI_Cleaned Data'!ZF:ZF,"1")</f>
        <v>0</v>
      </c>
      <c r="G17" s="8">
        <f>COUNTIF('GMI_Cleaned Data'!ZG:ZG,"1")</f>
        <v>2</v>
      </c>
      <c r="H17" s="8">
        <f>COUNTIF('GMI_Cleaned Data'!ZH:ZH,"1")</f>
        <v>0</v>
      </c>
      <c r="I17" s="8">
        <f>COUNTIF('GMI_Cleaned Data'!ZI:ZI,"1")</f>
        <v>0</v>
      </c>
    </row>
    <row r="19" spans="1:9" ht="15.5" x14ac:dyDescent="0.35">
      <c r="A19" s="60" t="s">
        <v>1707</v>
      </c>
    </row>
    <row r="20" spans="1:9" x14ac:dyDescent="0.3">
      <c r="A20" s="28">
        <f>COUNTIF('GMI_Cleaned Data'!ZK:ZK,"&lt;2013")</f>
        <v>3</v>
      </c>
    </row>
    <row r="21" spans="1:9" ht="15.5" x14ac:dyDescent="0.35">
      <c r="A21" s="60" t="s">
        <v>1708</v>
      </c>
    </row>
    <row r="22" spans="1:9" x14ac:dyDescent="0.3">
      <c r="A22" s="28">
        <f>COUNTIF('GMI_Cleaned Data'!ZK:ZK,"&gt;2013")</f>
        <v>2</v>
      </c>
    </row>
    <row r="24" spans="1:9" ht="15.5" x14ac:dyDescent="0.35">
      <c r="A24" s="38" t="s">
        <v>1709</v>
      </c>
    </row>
    <row r="25" spans="1:9" x14ac:dyDescent="0.3">
      <c r="A25" s="7"/>
      <c r="B25" s="13" t="s">
        <v>1612</v>
      </c>
      <c r="C25" s="13" t="s">
        <v>1611</v>
      </c>
    </row>
    <row r="26" spans="1:9" x14ac:dyDescent="0.3">
      <c r="A26" s="7" t="s">
        <v>1609</v>
      </c>
      <c r="B26" s="8">
        <f>COUNTIF('GMI_Cleaned Data'!ZL:ZL,"Oui")</f>
        <v>5</v>
      </c>
      <c r="C26" s="8">
        <f>COUNTIF('GMI_Cleaned Data'!ZL:ZL,"non")</f>
        <v>1</v>
      </c>
    </row>
    <row r="27" spans="1:9" x14ac:dyDescent="0.3">
      <c r="A27" s="7" t="s">
        <v>1610</v>
      </c>
      <c r="B27" s="12">
        <f>B26/$B$2</f>
        <v>0.83333333333333337</v>
      </c>
      <c r="C27" s="12">
        <f>C26/$B$2</f>
        <v>0.16666666666666666</v>
      </c>
    </row>
    <row r="29" spans="1:9" x14ac:dyDescent="0.3">
      <c r="B29" s="15" t="s">
        <v>1710</v>
      </c>
    </row>
    <row r="30" spans="1:9" ht="77.5" customHeight="1" x14ac:dyDescent="0.3">
      <c r="B30" s="17" t="s">
        <v>1711</v>
      </c>
      <c r="C30" s="17" t="s">
        <v>1712</v>
      </c>
      <c r="D30" s="17" t="s">
        <v>1713</v>
      </c>
      <c r="E30" s="17" t="s">
        <v>1714</v>
      </c>
      <c r="F30" s="17" t="s">
        <v>1715</v>
      </c>
      <c r="G30" s="17" t="s">
        <v>1625</v>
      </c>
      <c r="H30" s="17" t="s">
        <v>1716</v>
      </c>
    </row>
    <row r="31" spans="1:9" x14ac:dyDescent="0.3">
      <c r="B31" s="7">
        <f>COUNTIF('GMI_Cleaned Data'!ZN:ZN,"1")</f>
        <v>3</v>
      </c>
      <c r="C31" s="7">
        <f>COUNTIF('GMI_Cleaned Data'!ZO:ZO,"1")</f>
        <v>3</v>
      </c>
      <c r="D31" s="7">
        <f>COUNTIF('GMI_Cleaned Data'!ZP:ZP,"1")</f>
        <v>0</v>
      </c>
      <c r="E31" s="7">
        <f>COUNTIF('GMI_Cleaned Data'!ZQ:ZQ,"1")</f>
        <v>1</v>
      </c>
      <c r="F31" s="7">
        <f>COUNTIF('GMI_Cleaned Data'!ZR:ZR,"1")</f>
        <v>0</v>
      </c>
      <c r="G31" s="7">
        <f>COUNTIF('GMI_Cleaned Data'!ZS:ZS,"1")</f>
        <v>0</v>
      </c>
      <c r="H31" s="7">
        <f>COUNTIF('GMI_Cleaned Data'!ZT:ZT,"1")</f>
        <v>0</v>
      </c>
    </row>
    <row r="34" spans="1:4" ht="15.5" x14ac:dyDescent="0.35">
      <c r="A34" s="38" t="s">
        <v>1719</v>
      </c>
    </row>
    <row r="35" spans="1:4" x14ac:dyDescent="0.3">
      <c r="A35" s="7"/>
      <c r="B35" s="13" t="s">
        <v>1612</v>
      </c>
      <c r="C35" s="13" t="s">
        <v>1611</v>
      </c>
    </row>
    <row r="36" spans="1:4" x14ac:dyDescent="0.3">
      <c r="A36" s="7" t="s">
        <v>1609</v>
      </c>
      <c r="B36" s="8">
        <f>COUNTIF('GMI_Cleaned Data'!ZY:ZY,"Oui")</f>
        <v>4</v>
      </c>
      <c r="C36" s="8">
        <f>COUNTIF('GMI_Cleaned Data'!ZY:ZY,"non")</f>
        <v>2</v>
      </c>
    </row>
    <row r="37" spans="1:4" x14ac:dyDescent="0.3">
      <c r="A37" s="7" t="s">
        <v>1610</v>
      </c>
      <c r="B37" s="59">
        <f>B36/$B$2</f>
        <v>0.66666666666666663</v>
      </c>
      <c r="C37" s="59">
        <f>C36/$B$2</f>
        <v>0.33333333333333331</v>
      </c>
    </row>
    <row r="39" spans="1:4" x14ac:dyDescent="0.3">
      <c r="B39" s="24" t="s">
        <v>1720</v>
      </c>
    </row>
    <row r="40" spans="1:4" x14ac:dyDescent="0.3">
      <c r="B40" s="28">
        <f>AVERAGE('GMI_Cleaned Data'!ZZ:ZZ)</f>
        <v>2.75</v>
      </c>
    </row>
    <row r="41" spans="1:4" x14ac:dyDescent="0.3">
      <c r="B41" s="24" t="s">
        <v>1721</v>
      </c>
    </row>
    <row r="42" spans="1:4" x14ac:dyDescent="0.3">
      <c r="B42" s="7"/>
      <c r="C42" s="17" t="s">
        <v>1612</v>
      </c>
      <c r="D42" s="17" t="s">
        <v>1611</v>
      </c>
    </row>
    <row r="43" spans="1:4" x14ac:dyDescent="0.3">
      <c r="B43" s="7" t="s">
        <v>1609</v>
      </c>
      <c r="C43" s="7">
        <f>COUNTIF('GMI_Cleaned Data'!AAA:AAA,"Oui")</f>
        <v>3</v>
      </c>
      <c r="D43" s="7">
        <f>COUNTIF('GMI_Cleaned Data'!AAA:AAA,"non")</f>
        <v>1</v>
      </c>
    </row>
    <row r="44" spans="1:4" x14ac:dyDescent="0.3">
      <c r="B44" s="7" t="s">
        <v>1610</v>
      </c>
      <c r="C44" s="12">
        <f>C43/$B$36</f>
        <v>0.75</v>
      </c>
      <c r="D44" s="12">
        <f>D43/$B$36</f>
        <v>0.25</v>
      </c>
    </row>
    <row r="45" spans="1:4" x14ac:dyDescent="0.3">
      <c r="C45" s="24" t="s">
        <v>1722</v>
      </c>
    </row>
    <row r="46" spans="1:4" x14ac:dyDescent="0.3">
      <c r="C46" s="28">
        <f>AVERAGE('GMI_Cleaned Data'!AAB:AAB)</f>
        <v>1</v>
      </c>
    </row>
    <row r="47" spans="1:4" x14ac:dyDescent="0.3">
      <c r="C47" s="24" t="s">
        <v>1723</v>
      </c>
    </row>
    <row r="48" spans="1:4" x14ac:dyDescent="0.3">
      <c r="C48" s="28">
        <f>AVERAGE('GMI_Cleaned Data'!AAD:AAD)</f>
        <v>1</v>
      </c>
    </row>
    <row r="49" spans="1:5" x14ac:dyDescent="0.3">
      <c r="B49" s="28"/>
    </row>
    <row r="50" spans="1:5" x14ac:dyDescent="0.3">
      <c r="B50" s="24" t="s">
        <v>1725</v>
      </c>
    </row>
    <row r="51" spans="1:5" x14ac:dyDescent="0.3">
      <c r="B51" s="7"/>
      <c r="C51" s="17" t="s">
        <v>1612</v>
      </c>
      <c r="D51" s="17" t="s">
        <v>1611</v>
      </c>
    </row>
    <row r="52" spans="1:5" x14ac:dyDescent="0.3">
      <c r="B52" s="7" t="s">
        <v>1609</v>
      </c>
      <c r="C52" s="7">
        <f>COUNTIF('GMI_Cleaned Data'!AAG:AAG,"Oui")</f>
        <v>2</v>
      </c>
      <c r="D52" s="7">
        <f>COUNTIF('GMI_Cleaned Data'!AAG:AAG,"non")</f>
        <v>2</v>
      </c>
    </row>
    <row r="53" spans="1:5" x14ac:dyDescent="0.3">
      <c r="B53" s="7" t="s">
        <v>1610</v>
      </c>
      <c r="C53" s="12">
        <f>C52/$B$36</f>
        <v>0.5</v>
      </c>
      <c r="D53" s="12">
        <f>D52/$B$36</f>
        <v>0.5</v>
      </c>
    </row>
    <row r="54" spans="1:5" x14ac:dyDescent="0.3">
      <c r="B54" s="24"/>
    </row>
    <row r="55" spans="1:5" ht="15.5" x14ac:dyDescent="0.35">
      <c r="A55" s="38" t="s">
        <v>1724</v>
      </c>
    </row>
    <row r="56" spans="1:5" x14ac:dyDescent="0.3">
      <c r="A56" s="7"/>
      <c r="B56" s="13" t="s">
        <v>1612</v>
      </c>
      <c r="C56" s="13" t="s">
        <v>1611</v>
      </c>
    </row>
    <row r="57" spans="1:5" x14ac:dyDescent="0.3">
      <c r="A57" s="7" t="s">
        <v>1609</v>
      </c>
      <c r="B57" s="8">
        <f>COUNTIF('GMI_Cleaned Data'!AAH:AAH,"Oui")</f>
        <v>1</v>
      </c>
      <c r="C57" s="8">
        <f>COUNTIF('GMI_Cleaned Data'!AAH:AAH,"non")</f>
        <v>5</v>
      </c>
    </row>
    <row r="58" spans="1:5" x14ac:dyDescent="0.3">
      <c r="A58" s="7" t="s">
        <v>1610</v>
      </c>
      <c r="B58" s="59">
        <f>B57/$B$2</f>
        <v>0.16666666666666666</v>
      </c>
      <c r="C58" s="59">
        <f>C57/$B$2</f>
        <v>0.83333333333333337</v>
      </c>
    </row>
    <row r="60" spans="1:5" x14ac:dyDescent="0.3">
      <c r="A60" s="28" t="s">
        <v>1737</v>
      </c>
    </row>
    <row r="61" spans="1:5" ht="15.5" x14ac:dyDescent="0.35">
      <c r="A61" s="38" t="s">
        <v>1717</v>
      </c>
      <c r="E61" s="24" t="s">
        <v>1738</v>
      </c>
    </row>
    <row r="62" spans="1:5" x14ac:dyDescent="0.3">
      <c r="A62" s="37">
        <f>AVERAGE('GMI_Cleaned Data'!ZV:ZV)</f>
        <v>5.166666666666667</v>
      </c>
      <c r="E62" s="25">
        <f>AVERAGE('GMI_Cleaned Data'!AAL:AAL)</f>
        <v>558.33333333333337</v>
      </c>
    </row>
    <row r="64" spans="1:5" ht="15.5" x14ac:dyDescent="0.35">
      <c r="A64" s="38" t="s">
        <v>2836</v>
      </c>
      <c r="E64" s="24" t="s">
        <v>1739</v>
      </c>
    </row>
    <row r="65" spans="1:7" x14ac:dyDescent="0.3">
      <c r="A65" s="25">
        <f>E62/A62</f>
        <v>108.06451612903226</v>
      </c>
      <c r="E65" s="25">
        <f>AVERAGE('GMI_Cleaned Data'!AAM:AAM)</f>
        <v>160.5</v>
      </c>
    </row>
    <row r="66" spans="1:7" x14ac:dyDescent="0.3">
      <c r="E66" s="24" t="s">
        <v>1740</v>
      </c>
    </row>
    <row r="67" spans="1:7" x14ac:dyDescent="0.3">
      <c r="E67" s="25">
        <f>AVERAGE('GMI_Cleaned Data'!AAO:AAO)</f>
        <v>381.16666666666669</v>
      </c>
    </row>
    <row r="69" spans="1:7" ht="15.5" x14ac:dyDescent="0.35">
      <c r="A69" s="65" t="s">
        <v>1744</v>
      </c>
    </row>
    <row r="70" spans="1:7" x14ac:dyDescent="0.3">
      <c r="A70" s="7"/>
      <c r="B70" s="13" t="s">
        <v>1612</v>
      </c>
      <c r="C70" s="13" t="s">
        <v>1611</v>
      </c>
    </row>
    <row r="71" spans="1:7" x14ac:dyDescent="0.3">
      <c r="A71" s="7" t="s">
        <v>1609</v>
      </c>
      <c r="B71" s="8">
        <f>COUNTIF('GMI_Cleaned Data'!AAT:AAT,"Oui")</f>
        <v>5</v>
      </c>
      <c r="C71" s="8">
        <f>COUNTIF('GMI_Cleaned Data'!AAT:AAT,"non")</f>
        <v>1</v>
      </c>
    </row>
    <row r="72" spans="1:7" x14ac:dyDescent="0.3">
      <c r="A72" s="7" t="s">
        <v>1610</v>
      </c>
      <c r="B72" s="12">
        <f>B71/$B$2</f>
        <v>0.83333333333333337</v>
      </c>
      <c r="C72" s="12">
        <f>C71/$B$2</f>
        <v>0.16666666666666666</v>
      </c>
    </row>
    <row r="73" spans="1:7" x14ac:dyDescent="0.3">
      <c r="A73" s="39"/>
    </row>
    <row r="74" spans="1:7" x14ac:dyDescent="0.3">
      <c r="A74" s="39"/>
      <c r="B74" s="24" t="s">
        <v>1745</v>
      </c>
    </row>
    <row r="75" spans="1:7" ht="28" x14ac:dyDescent="0.3">
      <c r="A75" s="39"/>
      <c r="B75" s="17" t="s">
        <v>1746</v>
      </c>
      <c r="C75" s="17" t="s">
        <v>1747</v>
      </c>
      <c r="D75" s="17" t="s">
        <v>1748</v>
      </c>
      <c r="E75" s="17" t="s">
        <v>1636</v>
      </c>
    </row>
    <row r="76" spans="1:7" x14ac:dyDescent="0.3">
      <c r="A76" s="39"/>
      <c r="B76" s="32">
        <f>COUNTIF('GMI_Cleaned Data'!AAU:AAU,"peu_diminue")</f>
        <v>4</v>
      </c>
      <c r="C76" s="32">
        <f>COUNTIF('GMI_Cleaned Data'!AAU:AAU,"bcp_diminue")</f>
        <v>0</v>
      </c>
      <c r="D76" s="32">
        <f>COUNTIF('GMI_Cleaned Data'!AAU:AAU,"peu_augmente")</f>
        <v>0</v>
      </c>
      <c r="E76" s="32">
        <f>COUNTIF('GMI_Cleaned Data'!AAU:AAU,"bcp_augmente")</f>
        <v>1</v>
      </c>
    </row>
    <row r="78" spans="1:7" x14ac:dyDescent="0.3">
      <c r="B78" s="24" t="s">
        <v>1638</v>
      </c>
    </row>
    <row r="79" spans="1:7" ht="44" customHeight="1" x14ac:dyDescent="0.3">
      <c r="B79" s="17" t="s">
        <v>1750</v>
      </c>
      <c r="C79" s="17" t="s">
        <v>1751</v>
      </c>
      <c r="D79" s="17" t="s">
        <v>1752</v>
      </c>
      <c r="E79" s="17" t="s">
        <v>1753</v>
      </c>
      <c r="F79" s="17" t="s">
        <v>1642</v>
      </c>
      <c r="G79" s="17" t="s">
        <v>1607</v>
      </c>
    </row>
    <row r="80" spans="1:7" x14ac:dyDescent="0.3">
      <c r="B80" s="32">
        <f>COUNTIF('GMI_Cleaned Data'!AAW:AAW,"1")</f>
        <v>0</v>
      </c>
      <c r="C80" s="32">
        <f>COUNTIF('GMI_Cleaned Data'!AAX:AAX,"1")</f>
        <v>1</v>
      </c>
      <c r="D80" s="32">
        <f>COUNTIF('GMI_Cleaned Data'!AAY:AAY,"1")</f>
        <v>1</v>
      </c>
      <c r="E80" s="32">
        <f>COUNTIF('GMI_Cleaned Data'!AAZ:AAZ,"1")</f>
        <v>1</v>
      </c>
      <c r="F80" s="32">
        <f>COUNTIF('GMI_Cleaned Data'!ABA:ABA,"1")</f>
        <v>0</v>
      </c>
      <c r="G80" s="32">
        <f>COUNTIF('GMI_Cleaned Data'!ABB:ABB,"1")</f>
        <v>0</v>
      </c>
    </row>
    <row r="82" spans="1:8" x14ac:dyDescent="0.3">
      <c r="B82" s="24" t="s">
        <v>1749</v>
      </c>
    </row>
    <row r="83" spans="1:8" ht="70" x14ac:dyDescent="0.3">
      <c r="B83" s="17" t="s">
        <v>1754</v>
      </c>
      <c r="C83" s="17" t="s">
        <v>1755</v>
      </c>
      <c r="D83" s="17" t="s">
        <v>1756</v>
      </c>
      <c r="E83" s="17" t="s">
        <v>1757</v>
      </c>
      <c r="F83" s="17" t="s">
        <v>1758</v>
      </c>
      <c r="G83" s="17" t="s">
        <v>1642</v>
      </c>
      <c r="H83" s="17" t="s">
        <v>1625</v>
      </c>
    </row>
    <row r="84" spans="1:8" x14ac:dyDescent="0.3">
      <c r="B84" s="32">
        <f>COUNTIF('GMI_Cleaned Data'!ABE:ABE,"1")</f>
        <v>2</v>
      </c>
      <c r="C84" s="32">
        <f>COUNTIF('GMI_Cleaned Data'!ABF:ABF,"1")</f>
        <v>0</v>
      </c>
      <c r="D84" s="32">
        <f>COUNTIF('GMI_Cleaned Data'!ABG:ABG,"1")</f>
        <v>1</v>
      </c>
      <c r="E84" s="32">
        <f>COUNTIF('GMI_Cleaned Data'!ABH:ABH,"1")</f>
        <v>0</v>
      </c>
      <c r="F84" s="32">
        <f>COUNTIF('GMI_Cleaned Data'!ABI:ABI,"1")</f>
        <v>0</v>
      </c>
      <c r="G84" s="32">
        <f>COUNTIF('GMI_Cleaned Data'!ABJ:ABJ,"1")</f>
        <v>1</v>
      </c>
      <c r="H84" s="32">
        <f>COUNTIF('GMI_Cleaned Data'!ABK:ABK,"1")</f>
        <v>0</v>
      </c>
    </row>
    <row r="87" spans="1:8" ht="15.5" x14ac:dyDescent="0.35">
      <c r="A87" s="38" t="s">
        <v>1764</v>
      </c>
      <c r="D87" s="24" t="s">
        <v>2222</v>
      </c>
      <c r="E87" s="24"/>
      <c r="F87" s="24" t="s">
        <v>2223</v>
      </c>
    </row>
    <row r="88" spans="1:8" x14ac:dyDescent="0.3">
      <c r="A88" s="37">
        <f>AVERAGE('GMI_Cleaned Data'!ABM:ABM)</f>
        <v>4.333333333333333</v>
      </c>
      <c r="D88" s="37">
        <f>AVERAGE('GMI_Cleaned Data'!ABN:ABN)</f>
        <v>0.66666666666666663</v>
      </c>
      <c r="F88" s="37">
        <f>AVERAGE('GMI_Cleaned Data'!ABP:ABP)</f>
        <v>3.6666666666666665</v>
      </c>
    </row>
    <row r="89" spans="1:8" x14ac:dyDescent="0.3">
      <c r="A89" s="37"/>
    </row>
    <row r="90" spans="1:8" ht="15.5" x14ac:dyDescent="0.35">
      <c r="A90" s="38" t="s">
        <v>1759</v>
      </c>
      <c r="D90" s="24" t="s">
        <v>2222</v>
      </c>
      <c r="E90" s="24"/>
      <c r="F90" s="24" t="s">
        <v>2223</v>
      </c>
    </row>
    <row r="91" spans="1:8" x14ac:dyDescent="0.3">
      <c r="A91" s="37">
        <f>AVERAGE('GMI_Cleaned Data'!ACJ:ACJ)</f>
        <v>2.3333333333333335</v>
      </c>
      <c r="D91" s="37">
        <f>AVERAGE('GMI_Cleaned Data'!ACK:ACK)</f>
        <v>0.33333333333333331</v>
      </c>
      <c r="F91" s="37">
        <f>AVERAGE('GMI_Cleaned Data'!ACM:ACM)</f>
        <v>1.6666666666666667</v>
      </c>
    </row>
    <row r="92" spans="1:8" x14ac:dyDescent="0.3">
      <c r="A92" s="36"/>
    </row>
    <row r="93" spans="1:8" ht="15.5" x14ac:dyDescent="0.35">
      <c r="A93" s="38" t="s">
        <v>1760</v>
      </c>
      <c r="D93" s="24" t="s">
        <v>2222</v>
      </c>
      <c r="E93" s="24"/>
      <c r="F93" s="24" t="s">
        <v>2223</v>
      </c>
    </row>
    <row r="94" spans="1:8" x14ac:dyDescent="0.3">
      <c r="A94" s="25">
        <f>AVERAGE('GMI_Cleaned Data'!ADG:ADG)</f>
        <v>1.1666666666666667</v>
      </c>
      <c r="D94" s="25">
        <f>AVERAGE('GMI_Cleaned Data'!ADH:ADH)</f>
        <v>0</v>
      </c>
      <c r="F94" s="25">
        <f>AVERAGE('GMI_Cleaned Data'!ADJ:ADJ)</f>
        <v>1.1666666666666667</v>
      </c>
    </row>
    <row r="95" spans="1:8" x14ac:dyDescent="0.3">
      <c r="A95" s="25"/>
    </row>
    <row r="96" spans="1:8" ht="15.5" x14ac:dyDescent="0.3">
      <c r="A96" s="66" t="s">
        <v>1761</v>
      </c>
    </row>
    <row r="97" spans="1:4" ht="42" x14ac:dyDescent="0.3">
      <c r="A97" s="7"/>
      <c r="B97" s="13" t="s">
        <v>1612</v>
      </c>
      <c r="C97" s="13" t="s">
        <v>1763</v>
      </c>
      <c r="D97" s="13" t="s">
        <v>1611</v>
      </c>
    </row>
    <row r="98" spans="1:4" x14ac:dyDescent="0.3">
      <c r="A98" s="7" t="s">
        <v>1609</v>
      </c>
      <c r="B98" s="8">
        <f>COUNTIF('GMI_Cleaned Data'!AEC:AEC,"Oui")</f>
        <v>1</v>
      </c>
      <c r="C98" s="8">
        <f>COUNTIF('GMI_Cleaned Data'!AEC:AEC,"oui_rc")</f>
        <v>3</v>
      </c>
      <c r="D98" s="8">
        <f>COUNTIF('GMI_Cleaned Data'!AEC:AEC,"non_rc")</f>
        <v>2</v>
      </c>
    </row>
    <row r="99" spans="1:4" x14ac:dyDescent="0.3">
      <c r="A99" s="7" t="s">
        <v>1610</v>
      </c>
      <c r="B99" s="50">
        <f>B98/$B$2</f>
        <v>0.16666666666666666</v>
      </c>
      <c r="C99" s="50">
        <f>C98/$B$2</f>
        <v>0.5</v>
      </c>
      <c r="D99" s="50">
        <f>D98/$B$2</f>
        <v>0.33333333333333331</v>
      </c>
    </row>
    <row r="100" spans="1:4" x14ac:dyDescent="0.3">
      <c r="A100" s="25"/>
    </row>
    <row r="101" spans="1:4" ht="15.5" x14ac:dyDescent="0.35">
      <c r="A101" s="65" t="s">
        <v>1762</v>
      </c>
    </row>
    <row r="102" spans="1:4" ht="42" x14ac:dyDescent="0.3">
      <c r="A102" s="7"/>
      <c r="B102" s="13" t="s">
        <v>1612</v>
      </c>
      <c r="C102" s="13" t="s">
        <v>1763</v>
      </c>
      <c r="D102" s="13" t="s">
        <v>1611</v>
      </c>
    </row>
    <row r="103" spans="1:4" x14ac:dyDescent="0.3">
      <c r="A103" s="7" t="s">
        <v>1609</v>
      </c>
      <c r="B103" s="8">
        <f>COUNTIF('GMI_Cleaned Data'!AED:AED,"Oui")</f>
        <v>0</v>
      </c>
      <c r="C103" s="8">
        <f>COUNTIF('GMI_Cleaned Data'!AED:AED,"oui_rc")</f>
        <v>1</v>
      </c>
      <c r="D103" s="8">
        <f>COUNTIF('GMI_Cleaned Data'!AED:AED,"non_rc")</f>
        <v>5</v>
      </c>
    </row>
    <row r="104" spans="1:4" x14ac:dyDescent="0.3">
      <c r="A104" s="7" t="s">
        <v>1610</v>
      </c>
      <c r="B104" s="50">
        <f>B103/$B$2</f>
        <v>0</v>
      </c>
      <c r="C104" s="50">
        <f>C103/$B$2</f>
        <v>0.16666666666666666</v>
      </c>
      <c r="D104" s="50">
        <f>D103/$B$2</f>
        <v>0.83333333333333337</v>
      </c>
    </row>
    <row r="105" spans="1:4" x14ac:dyDescent="0.3">
      <c r="A105" s="25"/>
    </row>
    <row r="107" spans="1:4" ht="15.5" x14ac:dyDescent="0.35">
      <c r="A107" s="14" t="s">
        <v>1726</v>
      </c>
    </row>
    <row r="108" spans="1:4" ht="15.5" x14ac:dyDescent="0.35">
      <c r="A108" s="38" t="s">
        <v>1765</v>
      </c>
    </row>
    <row r="109" spans="1:4" x14ac:dyDescent="0.3">
      <c r="A109" s="7"/>
      <c r="B109" s="13" t="s">
        <v>1612</v>
      </c>
      <c r="C109" s="13" t="s">
        <v>1611</v>
      </c>
    </row>
    <row r="110" spans="1:4" x14ac:dyDescent="0.3">
      <c r="A110" s="7" t="s">
        <v>1609</v>
      </c>
      <c r="B110" s="8">
        <f>COUNTIF('GMI_Cleaned Data'!AEE:AEE,"Oui")</f>
        <v>5</v>
      </c>
      <c r="C110" s="8">
        <f>COUNTIF('GMI_Cleaned Data'!AEE:AEE,"non")</f>
        <v>1</v>
      </c>
    </row>
    <row r="111" spans="1:4" x14ac:dyDescent="0.3">
      <c r="A111" s="7" t="s">
        <v>1610</v>
      </c>
      <c r="B111" s="50">
        <f>B110/$B$2</f>
        <v>0.83333333333333337</v>
      </c>
      <c r="C111" s="50">
        <f>C110/$B$2</f>
        <v>0.16666666666666666</v>
      </c>
    </row>
    <row r="112" spans="1:4" x14ac:dyDescent="0.3">
      <c r="A112" s="20"/>
      <c r="B112" s="21"/>
      <c r="C112" s="21"/>
    </row>
    <row r="113" spans="1:6" ht="15.5" x14ac:dyDescent="0.35">
      <c r="A113" s="67" t="s">
        <v>1766</v>
      </c>
      <c r="B113" s="21"/>
      <c r="C113" s="21"/>
      <c r="D113" s="24" t="s">
        <v>1768</v>
      </c>
    </row>
    <row r="114" spans="1:6" x14ac:dyDescent="0.3">
      <c r="A114" s="73">
        <f>AVERAGE('GMI_Cleaned Data'!AEF:AEF)</f>
        <v>6940</v>
      </c>
      <c r="B114" s="42" t="s">
        <v>1767</v>
      </c>
      <c r="C114" s="21"/>
      <c r="D114" s="7"/>
      <c r="E114" s="17" t="s">
        <v>1612</v>
      </c>
      <c r="F114" s="17" t="s">
        <v>1611</v>
      </c>
    </row>
    <row r="115" spans="1:6" x14ac:dyDescent="0.3">
      <c r="A115" s="41"/>
      <c r="B115" s="42"/>
      <c r="C115" s="21"/>
      <c r="D115" s="7" t="s">
        <v>1609</v>
      </c>
      <c r="E115" s="7">
        <f>COUNTIF('GMI_Cleaned Data'!AEO:AEO,"Oui")</f>
        <v>1</v>
      </c>
      <c r="F115" s="7">
        <f>COUNTIF('GMI_Cleaned Data'!AEO:AEO,"non")</f>
        <v>4</v>
      </c>
    </row>
    <row r="116" spans="1:6" x14ac:dyDescent="0.3">
      <c r="A116" s="41"/>
      <c r="B116" s="42"/>
      <c r="C116" s="21"/>
      <c r="D116" s="7" t="s">
        <v>1610</v>
      </c>
      <c r="E116" s="50">
        <f>E115/$B$110</f>
        <v>0.2</v>
      </c>
      <c r="F116" s="50">
        <f>F115/$B$110</f>
        <v>0.8</v>
      </c>
    </row>
    <row r="117" spans="1:6" x14ac:dyDescent="0.3">
      <c r="A117" s="41"/>
      <c r="B117" s="42"/>
      <c r="C117" s="21"/>
    </row>
    <row r="118" spans="1:6" ht="15.5" x14ac:dyDescent="0.35">
      <c r="A118" s="68" t="s">
        <v>1769</v>
      </c>
      <c r="B118" s="42"/>
      <c r="C118" s="21"/>
    </row>
    <row r="119" spans="1:6" s="45" customFormat="1" ht="59.5" customHeight="1" x14ac:dyDescent="0.35">
      <c r="A119" s="44" t="s">
        <v>1770</v>
      </c>
      <c r="B119" s="44" t="s">
        <v>1771</v>
      </c>
      <c r="C119" s="44" t="s">
        <v>1772</v>
      </c>
      <c r="D119" s="44" t="s">
        <v>1773</v>
      </c>
      <c r="E119" s="44" t="s">
        <v>1642</v>
      </c>
      <c r="F119" s="44" t="s">
        <v>1607</v>
      </c>
    </row>
    <row r="120" spans="1:6" x14ac:dyDescent="0.3">
      <c r="A120" s="7">
        <f>COUNTIF('GMI_Cleaned Data'!AEH:AEH,"1")</f>
        <v>3</v>
      </c>
      <c r="B120" s="7">
        <f>COUNTIF('GMI_Cleaned Data'!AEI:AEI,"1")</f>
        <v>4</v>
      </c>
      <c r="C120" s="7">
        <f>COUNTIF('GMI_Cleaned Data'!AEJ:AEJ,"1")</f>
        <v>2</v>
      </c>
      <c r="D120" s="7">
        <f>COUNTIF('GMI_Cleaned Data'!AEK:AEK,"1")</f>
        <v>2</v>
      </c>
      <c r="E120" s="7">
        <f>COUNTIF('GMI_Cleaned Data'!AEL:AEL,"1")</f>
        <v>0</v>
      </c>
      <c r="F120" s="7">
        <f>COUNTIF('GMI_Cleaned Data'!AEM:AEM,"1")</f>
        <v>1</v>
      </c>
    </row>
    <row r="121" spans="1:6" x14ac:dyDescent="0.3">
      <c r="A121" s="20"/>
      <c r="B121" s="20"/>
      <c r="C121" s="20"/>
      <c r="D121" s="20"/>
      <c r="E121" s="20"/>
      <c r="F121" s="20"/>
    </row>
    <row r="122" spans="1:6" ht="15.5" x14ac:dyDescent="0.35">
      <c r="A122" s="38" t="s">
        <v>1727</v>
      </c>
    </row>
    <row r="123" spans="1:6" x14ac:dyDescent="0.3">
      <c r="A123" s="7"/>
      <c r="B123" s="13" t="s">
        <v>1612</v>
      </c>
      <c r="C123" s="13" t="s">
        <v>1611</v>
      </c>
      <c r="D123" s="13" t="s">
        <v>1728</v>
      </c>
    </row>
    <row r="124" spans="1:6" x14ac:dyDescent="0.3">
      <c r="A124" s="7" t="s">
        <v>1609</v>
      </c>
      <c r="B124" s="8">
        <f>COUNTIF('GMI_Cleaned Data'!AAK:AAK,"Oui")</f>
        <v>0</v>
      </c>
      <c r="C124" s="8">
        <f>COUNTIF('GMI_Cleaned Data'!AAK:AAK,"non")</f>
        <v>4</v>
      </c>
      <c r="D124" s="8">
        <f>COUNTIF('GMI_Cleaned Data'!AAK:AAK,"difficilement")</f>
        <v>2</v>
      </c>
    </row>
    <row r="125" spans="1:6" x14ac:dyDescent="0.3">
      <c r="A125" s="7" t="s">
        <v>1610</v>
      </c>
      <c r="B125" s="12">
        <f>B124/$B$2</f>
        <v>0</v>
      </c>
      <c r="C125" s="12">
        <f>C124/$B$2</f>
        <v>0.66666666666666663</v>
      </c>
      <c r="D125" s="12">
        <f>D124/$B$2</f>
        <v>0.33333333333333331</v>
      </c>
    </row>
    <row r="127" spans="1:6" ht="15.5" x14ac:dyDescent="0.35">
      <c r="A127" s="38" t="s">
        <v>1774</v>
      </c>
    </row>
    <row r="128" spans="1:6" x14ac:dyDescent="0.3">
      <c r="A128" s="13" t="s">
        <v>1662</v>
      </c>
      <c r="B128" s="13" t="s">
        <v>1663</v>
      </c>
      <c r="C128" s="13" t="s">
        <v>1642</v>
      </c>
      <c r="D128" s="13" t="s">
        <v>1607</v>
      </c>
      <c r="E128" s="13" t="s">
        <v>1664</v>
      </c>
    </row>
    <row r="129" spans="1:12" x14ac:dyDescent="0.3">
      <c r="A129" s="7">
        <f>COUNTIF('GMI_Cleaned Data'!AFM:AFM,"1")</f>
        <v>0</v>
      </c>
      <c r="B129" s="7">
        <f>COUNTIF('GMI_Cleaned Data'!AFN:AFN,"1")</f>
        <v>1</v>
      </c>
      <c r="C129" s="7">
        <f>COUNTIF('GMI_Cleaned Data'!AFO:AFO,"1")</f>
        <v>0</v>
      </c>
      <c r="D129" s="7">
        <f>COUNTIF('GMI_Cleaned Data'!AFP:AFP,"1")</f>
        <v>1</v>
      </c>
      <c r="E129" s="7">
        <f>COUNTIF('GMI_Cleaned Data'!AFQ:AFQ,"1")</f>
        <v>4</v>
      </c>
    </row>
    <row r="132" spans="1:12" ht="15.5" x14ac:dyDescent="0.35">
      <c r="A132" s="38" t="s">
        <v>1734</v>
      </c>
    </row>
    <row r="133" spans="1:12" ht="70" x14ac:dyDescent="0.3">
      <c r="A133" s="13" t="s">
        <v>1667</v>
      </c>
      <c r="B133" s="13" t="s">
        <v>1776</v>
      </c>
      <c r="C133" s="13" t="s">
        <v>1777</v>
      </c>
      <c r="D133" s="13" t="s">
        <v>1775</v>
      </c>
      <c r="E133" s="13" t="s">
        <v>1674</v>
      </c>
      <c r="F133" s="13" t="s">
        <v>1668</v>
      </c>
      <c r="G133" s="13" t="s">
        <v>1669</v>
      </c>
      <c r="H133" s="13" t="s">
        <v>1666</v>
      </c>
      <c r="I133" s="13" t="s">
        <v>1672</v>
      </c>
      <c r="J133" s="13" t="s">
        <v>1642</v>
      </c>
      <c r="K133" s="13" t="s">
        <v>1625</v>
      </c>
    </row>
    <row r="134" spans="1:12" x14ac:dyDescent="0.3">
      <c r="A134" s="7">
        <f>COUNTIF('GMI_Cleaned Data'!AFT:AFT,"1")</f>
        <v>1</v>
      </c>
      <c r="B134" s="7">
        <f>COUNTIF('GMI_Cleaned Data'!AFU:AFU,"1")</f>
        <v>6</v>
      </c>
      <c r="C134" s="7">
        <f>COUNTIF('GMI_Cleaned Data'!AFV:AFV,"1")</f>
        <v>5</v>
      </c>
      <c r="D134" s="7">
        <f>COUNTIF('GMI_Cleaned Data'!AFW:AFW,"1")</f>
        <v>5</v>
      </c>
      <c r="E134" s="7">
        <f>COUNTIF('GMI_Cleaned Data'!AFX:AFX,"1")</f>
        <v>1</v>
      </c>
      <c r="F134" s="7">
        <f>COUNTIF('GMI_Cleaned Data'!AFY:AFY,"1")</f>
        <v>1</v>
      </c>
      <c r="G134" s="7">
        <f>COUNTIF('GMI_Cleaned Data'!AFZ:AFZ,"1")</f>
        <v>0</v>
      </c>
      <c r="H134" s="7">
        <f>COUNTIF('GMI_Cleaned Data'!AGA:AGA,"1")</f>
        <v>0</v>
      </c>
      <c r="I134" s="7">
        <f>COUNTIF('GMI_Cleaned Data'!AGB:AGB,"1")</f>
        <v>0</v>
      </c>
      <c r="J134" s="7">
        <f>COUNTIF('GMI_Cleaned Data'!AGC:AGC,"1")</f>
        <v>0</v>
      </c>
      <c r="K134" s="7">
        <f>COUNTIF('GMI_Cleaned Data'!AGD:AGD,"1")</f>
        <v>1</v>
      </c>
    </row>
    <row r="136" spans="1:12" ht="15.5" x14ac:dyDescent="0.35">
      <c r="A136" s="38" t="s">
        <v>1735</v>
      </c>
    </row>
    <row r="137" spans="1:12" ht="42" x14ac:dyDescent="0.3">
      <c r="A137" s="13" t="s">
        <v>1647</v>
      </c>
      <c r="B137" s="13" t="s">
        <v>1675</v>
      </c>
      <c r="C137" s="13" t="s">
        <v>1676</v>
      </c>
      <c r="D137" s="13" t="s">
        <v>1650</v>
      </c>
      <c r="E137" s="13" t="s">
        <v>1651</v>
      </c>
      <c r="F137" s="13" t="s">
        <v>1677</v>
      </c>
      <c r="G137" s="13" t="s">
        <v>1678</v>
      </c>
      <c r="H137" s="13" t="s">
        <v>1679</v>
      </c>
      <c r="I137" s="13" t="s">
        <v>1680</v>
      </c>
      <c r="J137" s="13" t="s">
        <v>1664</v>
      </c>
      <c r="K137" s="13" t="s">
        <v>1642</v>
      </c>
      <c r="L137" s="13" t="s">
        <v>1625</v>
      </c>
    </row>
    <row r="138" spans="1:12" x14ac:dyDescent="0.3">
      <c r="A138" s="32">
        <f>COUNTIF('GMI_Cleaned Data'!AGG:AGG,"1")</f>
        <v>1</v>
      </c>
      <c r="B138" s="32">
        <f>COUNTIF('GMI_Cleaned Data'!AGH:AGH,"1")</f>
        <v>2</v>
      </c>
      <c r="C138" s="32">
        <f>COUNTIF('GMI_Cleaned Data'!AGI:AGI,"1")</f>
        <v>0</v>
      </c>
      <c r="D138" s="32">
        <f>COUNTIF('GMI_Cleaned Data'!AGJ:AGJ,"1")</f>
        <v>0</v>
      </c>
      <c r="E138" s="32">
        <f>COUNTIF('GMI_Cleaned Data'!AGK:AGK,"1")</f>
        <v>0</v>
      </c>
      <c r="F138" s="32">
        <f>COUNTIF('GMI_Cleaned Data'!AGL:AGL,"1")</f>
        <v>0</v>
      </c>
      <c r="G138" s="32">
        <f>COUNTIF('GMI_Cleaned Data'!AGM:AGM,"1")</f>
        <v>1</v>
      </c>
      <c r="H138" s="32">
        <f>COUNTIF('GMI_Cleaned Data'!AGN:AGN,"1")</f>
        <v>0</v>
      </c>
      <c r="I138" s="32">
        <f>COUNTIF('GMI_Cleaned Data'!AGO:AGO,"1")</f>
        <v>0</v>
      </c>
      <c r="J138" s="32">
        <f>COUNTIF('GMI_Cleaned Data'!AGP:AGP,"1")</f>
        <v>3</v>
      </c>
      <c r="K138" s="32">
        <f>COUNTIF('GMI_Cleaned Data'!AGQ:AGQ,"1")</f>
        <v>0</v>
      </c>
      <c r="L138" s="32">
        <f>COUNTIF('GMI_Cleaned Data'!AGR:AGR,"1")</f>
        <v>0</v>
      </c>
    </row>
    <row r="140" spans="1:12" ht="15.5" x14ac:dyDescent="0.35">
      <c r="A140" s="38" t="s">
        <v>1778</v>
      </c>
    </row>
    <row r="141" spans="1:12" x14ac:dyDescent="0.3">
      <c r="A141" s="7"/>
      <c r="B141" s="13" t="s">
        <v>1612</v>
      </c>
      <c r="C141" s="13" t="s">
        <v>1611</v>
      </c>
    </row>
    <row r="142" spans="1:12" x14ac:dyDescent="0.3">
      <c r="A142" s="7" t="s">
        <v>1609</v>
      </c>
      <c r="B142" s="8">
        <f>COUNTIF('GMI_Cleaned Data'!AGT:AGT,"OUI")</f>
        <v>3</v>
      </c>
      <c r="C142" s="8">
        <f>COUNTIF('GMI_Cleaned Data'!AGT:AGT,"non")</f>
        <v>3</v>
      </c>
    </row>
    <row r="143" spans="1:12" x14ac:dyDescent="0.3">
      <c r="A143" s="7" t="s">
        <v>1610</v>
      </c>
      <c r="B143" s="12">
        <f>(B142/$B$2)</f>
        <v>0.5</v>
      </c>
      <c r="C143" s="12">
        <f>(C142/$B$2)</f>
        <v>0.5</v>
      </c>
    </row>
    <row r="145" spans="2:16" x14ac:dyDescent="0.3">
      <c r="B145" s="24" t="s">
        <v>1681</v>
      </c>
    </row>
    <row r="146" spans="2:16" ht="14.5" x14ac:dyDescent="0.35">
      <c r="B146" s="17" t="s">
        <v>1682</v>
      </c>
      <c r="C146" s="17" t="s">
        <v>1683</v>
      </c>
      <c r="D146" s="17" t="s">
        <v>1675</v>
      </c>
      <c r="E146" s="17" t="s">
        <v>1676</v>
      </c>
      <c r="F146" s="17" t="s">
        <v>1651</v>
      </c>
      <c r="G146" s="17" t="s">
        <v>1642</v>
      </c>
      <c r="H146" s="17" t="s">
        <v>1607</v>
      </c>
      <c r="I146" s="31"/>
      <c r="J146" s="31"/>
      <c r="K146" s="31"/>
    </row>
    <row r="147" spans="2:16" x14ac:dyDescent="0.3">
      <c r="B147" s="8">
        <f>COUNTIF('GMI_Cleaned Data'!AGV:AGV,"1")</f>
        <v>0</v>
      </c>
      <c r="C147" s="8">
        <f>COUNTIF('GMI_Cleaned Data'!AGW:AGW,"1")</f>
        <v>0</v>
      </c>
      <c r="D147" s="8">
        <f>COUNTIF('GMI_Cleaned Data'!AGX:AGX,"1")</f>
        <v>0</v>
      </c>
      <c r="E147" s="8">
        <f>COUNTIF('GMI_Cleaned Data'!AGY:AGY,"1")</f>
        <v>2</v>
      </c>
      <c r="F147" s="8">
        <f>COUNTIF('GMI_Cleaned Data'!AGZ:AGZ,"1")</f>
        <v>2</v>
      </c>
      <c r="G147" s="8">
        <f>COUNTIF('GMI_Cleaned Data'!AHA:AHA,"1")</f>
        <v>0</v>
      </c>
      <c r="H147" s="8">
        <f>COUNTIF('GMI_Cleaned Data'!AHB:AHB,"1")</f>
        <v>1</v>
      </c>
    </row>
    <row r="148" spans="2:16" x14ac:dyDescent="0.3">
      <c r="B148" s="12">
        <f>B147/$B$142</f>
        <v>0</v>
      </c>
      <c r="C148" s="12">
        <f t="shared" ref="C148:H148" si="0">C147/$B$142</f>
        <v>0</v>
      </c>
      <c r="D148" s="12">
        <f t="shared" si="0"/>
        <v>0</v>
      </c>
      <c r="E148" s="12">
        <f t="shared" si="0"/>
        <v>0.66666666666666663</v>
      </c>
      <c r="F148" s="12">
        <f t="shared" si="0"/>
        <v>0.66666666666666663</v>
      </c>
      <c r="G148" s="12">
        <f t="shared" si="0"/>
        <v>0</v>
      </c>
      <c r="H148" s="12">
        <f t="shared" si="0"/>
        <v>0.33333333333333331</v>
      </c>
    </row>
    <row r="150" spans="2:16" x14ac:dyDescent="0.3">
      <c r="B150" s="24" t="s">
        <v>1684</v>
      </c>
    </row>
    <row r="151" spans="2:16" ht="112" x14ac:dyDescent="0.35">
      <c r="B151" s="17" t="s">
        <v>1685</v>
      </c>
      <c r="C151" s="17" t="s">
        <v>1686</v>
      </c>
      <c r="D151" s="17" t="s">
        <v>1694</v>
      </c>
      <c r="E151" s="17" t="s">
        <v>1695</v>
      </c>
      <c r="F151" s="17" t="s">
        <v>2623</v>
      </c>
      <c r="G151" s="17" t="s">
        <v>2624</v>
      </c>
      <c r="H151" s="17" t="s">
        <v>2625</v>
      </c>
      <c r="I151" s="17" t="s">
        <v>2626</v>
      </c>
      <c r="J151" s="17" t="s">
        <v>2627</v>
      </c>
      <c r="K151" s="17" t="s">
        <v>2622</v>
      </c>
      <c r="L151" s="17" t="s">
        <v>2279</v>
      </c>
      <c r="M151" s="17" t="s">
        <v>2619</v>
      </c>
      <c r="N151" s="74"/>
      <c r="P151" s="31"/>
    </row>
    <row r="152" spans="2:16" ht="14.5" x14ac:dyDescent="0.35">
      <c r="B152" s="32">
        <f>COUNTIF('GMI_Cleaned Data'!AHE:AHE,"1")</f>
        <v>0</v>
      </c>
      <c r="C152" s="32">
        <f>COUNTIF('GMI_Cleaned Data'!AHF:AHF,"1")</f>
        <v>1</v>
      </c>
      <c r="D152" s="32">
        <f>COUNTIF('GMI_Cleaned Data'!AHG:AHG,"1")</f>
        <v>2</v>
      </c>
      <c r="E152" s="32">
        <f>COUNTIF('GMI_Cleaned Data'!AHH:AHH,"1")</f>
        <v>0</v>
      </c>
      <c r="F152" s="32">
        <f>COUNTIF('GMI_Cleaned Data'!AHI:AHI,"1")</f>
        <v>1</v>
      </c>
      <c r="G152" s="32">
        <f>COUNTIF('GMI_Cleaned Data'!AHJ:AHJ,"1")</f>
        <v>0</v>
      </c>
      <c r="H152" s="32">
        <f>COUNTIF('GMI_Cleaned Data'!AHK:AHK,"1")</f>
        <v>1</v>
      </c>
      <c r="I152" s="32">
        <f>COUNTIF('GMI_Cleaned Data'!AHL:AHL,"1")</f>
        <v>0</v>
      </c>
      <c r="J152" s="32">
        <f>COUNTIF('GMI_Cleaned Data'!AHM:AHM,"1")</f>
        <v>0</v>
      </c>
      <c r="K152" s="32">
        <f>COUNTIF('GMI_Cleaned Data'!AHN:AHN,"1")</f>
        <v>0</v>
      </c>
      <c r="L152" s="32">
        <f>COUNTIF('GMI_Cleaned Data'!AHO:AHO,"1")</f>
        <v>0</v>
      </c>
      <c r="M152" s="32">
        <f>COUNTIF('GMI_Cleaned Data'!AHP:AHP,"1")</f>
        <v>0</v>
      </c>
      <c r="N152" s="74"/>
    </row>
    <row r="154" spans="2:16" x14ac:dyDescent="0.3">
      <c r="B154" s="24" t="s">
        <v>2227</v>
      </c>
    </row>
    <row r="155" spans="2:16" x14ac:dyDescent="0.3">
      <c r="B155" s="17" t="s">
        <v>1612</v>
      </c>
      <c r="C155" s="17" t="s">
        <v>1611</v>
      </c>
    </row>
    <row r="156" spans="2:16" x14ac:dyDescent="0.3">
      <c r="B156" s="8">
        <f>COUNTIF('GMI_Cleaned Data'!AHR:AHR,"OUI")</f>
        <v>1</v>
      </c>
      <c r="C156" s="8">
        <f>COUNTIF('GMI_Cleaned Data'!AHR:AHR,"non")</f>
        <v>2</v>
      </c>
    </row>
    <row r="157" spans="2:16" x14ac:dyDescent="0.3">
      <c r="B157" s="12">
        <f>(B156/$B$142)</f>
        <v>0.33333333333333331</v>
      </c>
      <c r="C157" s="12">
        <f>(C156/$B$142)</f>
        <v>0.66666666666666663</v>
      </c>
    </row>
    <row r="159" spans="2:16" x14ac:dyDescent="0.3">
      <c r="C159" s="24" t="s">
        <v>1696</v>
      </c>
    </row>
    <row r="160" spans="2:16" x14ac:dyDescent="0.3">
      <c r="C160" s="17" t="s">
        <v>1697</v>
      </c>
      <c r="D160" s="17" t="s">
        <v>1698</v>
      </c>
      <c r="E160" s="17" t="s">
        <v>1699</v>
      </c>
      <c r="F160" s="17" t="s">
        <v>1700</v>
      </c>
      <c r="G160" s="17" t="s">
        <v>1607</v>
      </c>
    </row>
    <row r="161" spans="1:12" x14ac:dyDescent="0.3">
      <c r="C161" s="8">
        <f>COUNTIF('GMI_Cleaned Data'!AHT:AHT,"1")</f>
        <v>0</v>
      </c>
      <c r="D161" s="8">
        <f>COUNTIF('GMI_Cleaned Data'!AHU:AHU,"1")</f>
        <v>2</v>
      </c>
      <c r="E161" s="8">
        <f>COUNTIF('GMI_Cleaned Data'!AHV:AHV,"1")</f>
        <v>0</v>
      </c>
      <c r="F161" s="8">
        <f>COUNTIF('GMI_Cleaned Data'!AHW:AHW,"1")</f>
        <v>0</v>
      </c>
      <c r="G161" s="8">
        <f>COUNTIF('GMI_Cleaned Data'!AHX:AHX,"1")</f>
        <v>0</v>
      </c>
    </row>
    <row r="164" spans="1:12" ht="15.5" x14ac:dyDescent="0.35">
      <c r="A164" s="14" t="s">
        <v>1736</v>
      </c>
    </row>
    <row r="166" spans="1:12" ht="84" x14ac:dyDescent="0.3">
      <c r="A166" s="13" t="s">
        <v>2837</v>
      </c>
      <c r="B166" s="13" t="s">
        <v>2838</v>
      </c>
      <c r="C166" s="13" t="s">
        <v>2839</v>
      </c>
      <c r="D166" s="13" t="s">
        <v>2840</v>
      </c>
      <c r="E166" s="13" t="s">
        <v>2623</v>
      </c>
      <c r="F166" s="13" t="s">
        <v>2624</v>
      </c>
      <c r="G166" s="13" t="s">
        <v>2625</v>
      </c>
      <c r="H166" s="13" t="s">
        <v>2626</v>
      </c>
      <c r="I166" s="13" t="s">
        <v>2627</v>
      </c>
      <c r="J166" s="13" t="s">
        <v>2622</v>
      </c>
      <c r="K166" s="13" t="s">
        <v>2279</v>
      </c>
      <c r="L166" s="13" t="s">
        <v>2619</v>
      </c>
    </row>
    <row r="167" spans="1:12" x14ac:dyDescent="0.3">
      <c r="A167" s="32">
        <f>COUNTIF('GMI_Cleaned Data'!AIA:AIA,"1")</f>
        <v>0</v>
      </c>
      <c r="B167" s="32">
        <f>COUNTIF('GMI_Cleaned Data'!AIB:AIB,"1")</f>
        <v>5</v>
      </c>
      <c r="C167" s="32">
        <f>COUNTIF('GMI_Cleaned Data'!AIC:AIC,"1")</f>
        <v>4</v>
      </c>
      <c r="D167" s="32">
        <f>COUNTIF('GMI_Cleaned Data'!AID:AID,"1")</f>
        <v>4</v>
      </c>
      <c r="E167" s="32">
        <f>COUNTIF('GMI_Cleaned Data'!AIE:AIE,"1")</f>
        <v>2</v>
      </c>
      <c r="F167" s="32">
        <f>COUNTIF('GMI_Cleaned Data'!AIF:AIF,"1")</f>
        <v>3</v>
      </c>
      <c r="G167" s="32">
        <f>COUNTIF('GMI_Cleaned Data'!AIG:AIG,"1")</f>
        <v>4</v>
      </c>
      <c r="H167" s="32">
        <f>COUNTIF('GMI_Cleaned Data'!AIH:AIH,"1")</f>
        <v>4</v>
      </c>
      <c r="I167" s="32">
        <f>COUNTIF('GMI_Cleaned Data'!AII:AII,"1")</f>
        <v>2</v>
      </c>
      <c r="J167" s="32">
        <f>COUNTIF('GMI_Cleaned Data'!AIJ:AIJ,"1")</f>
        <v>3</v>
      </c>
      <c r="K167" s="32">
        <f>COUNTIF('GMI_Cleaned Data'!AIK:AIK,"1")</f>
        <v>0</v>
      </c>
      <c r="L167" s="32">
        <f>COUNTIF('GMI_Cleaned Data'!AIL:AIL,"1")</f>
        <v>0</v>
      </c>
    </row>
  </sheetData>
  <conditionalFormatting sqref="A17:I17">
    <cfRule type="colorScale" priority="22">
      <colorScale>
        <cfvo type="min"/>
        <cfvo type="max"/>
        <color theme="6" tint="0.79998168889431442"/>
        <color theme="5" tint="0.39997558519241921"/>
      </colorScale>
    </cfRule>
  </conditionalFormatting>
  <conditionalFormatting sqref="B31:H31">
    <cfRule type="colorScale" priority="21">
      <colorScale>
        <cfvo type="min"/>
        <cfvo type="max"/>
        <color theme="6" tint="0.79998168889431442"/>
        <color theme="5" tint="0.39997558519241921"/>
      </colorScale>
    </cfRule>
  </conditionalFormatting>
  <conditionalFormatting sqref="B76:E76">
    <cfRule type="colorScale" priority="20">
      <colorScale>
        <cfvo type="min"/>
        <cfvo type="max"/>
        <color theme="6" tint="0.79998168889431442"/>
        <color theme="5" tint="0.39997558519241921"/>
      </colorScale>
    </cfRule>
  </conditionalFormatting>
  <conditionalFormatting sqref="B80:G80">
    <cfRule type="colorScale" priority="19">
      <colorScale>
        <cfvo type="min"/>
        <cfvo type="max"/>
        <color theme="6" tint="0.79998168889431442"/>
        <color theme="5" tint="0.39997558519241921"/>
      </colorScale>
    </cfRule>
  </conditionalFormatting>
  <conditionalFormatting sqref="B84:H84">
    <cfRule type="colorScale" priority="18">
      <colorScale>
        <cfvo type="min"/>
        <cfvo type="max"/>
        <color theme="6" tint="0.79998168889431442"/>
        <color theme="5" tint="0.39997558519241921"/>
      </colorScale>
    </cfRule>
  </conditionalFormatting>
  <conditionalFormatting sqref="A120:F121">
    <cfRule type="colorScale" priority="23">
      <colorScale>
        <cfvo type="min"/>
        <cfvo type="max"/>
        <color theme="6" tint="0.79998168889431442"/>
        <color theme="5" tint="0.39997558519241921"/>
      </colorScale>
    </cfRule>
  </conditionalFormatting>
  <conditionalFormatting sqref="A129:E129">
    <cfRule type="colorScale" priority="17">
      <colorScale>
        <cfvo type="min"/>
        <cfvo type="max"/>
        <color theme="6" tint="0.79998168889431442"/>
        <color theme="5" tint="0.39997558519241921"/>
      </colorScale>
    </cfRule>
  </conditionalFormatting>
  <conditionalFormatting sqref="A134:K134">
    <cfRule type="colorScale" priority="24">
      <colorScale>
        <cfvo type="min"/>
        <cfvo type="max"/>
        <color theme="6" tint="0.79998168889431442"/>
        <color theme="5" tint="0.39997558519241921"/>
      </colorScale>
    </cfRule>
  </conditionalFormatting>
  <conditionalFormatting sqref="A138:L138">
    <cfRule type="colorScale" priority="16">
      <colorScale>
        <cfvo type="min"/>
        <cfvo type="max"/>
        <color theme="6" tint="0.79998168889431442"/>
        <color theme="5" tint="0.39997558519241921"/>
      </colorScale>
    </cfRule>
  </conditionalFormatting>
  <conditionalFormatting sqref="C161:G161">
    <cfRule type="colorScale" priority="14">
      <colorScale>
        <cfvo type="min"/>
        <cfvo type="max"/>
        <color theme="6" tint="0.79998168889431442"/>
        <color theme="5" tint="0.39997558519241921"/>
      </colorScale>
    </cfRule>
  </conditionalFormatting>
  <conditionalFormatting sqref="A167:L167">
    <cfRule type="colorScale" priority="13">
      <colorScale>
        <cfvo type="min"/>
        <cfvo type="max"/>
        <color theme="6" tint="0.79998168889431442"/>
        <color theme="5" tint="0.39997558519241921"/>
      </colorScale>
    </cfRule>
  </conditionalFormatting>
  <conditionalFormatting sqref="B152:M152">
    <cfRule type="colorScale" priority="12">
      <colorScale>
        <cfvo type="min"/>
        <cfvo type="max"/>
        <color theme="6" tint="0.79998168889431442"/>
        <color theme="5" tint="0.39997558519241921"/>
      </colorScale>
    </cfRule>
  </conditionalFormatting>
  <conditionalFormatting sqref="B6:D6">
    <cfRule type="colorScale" priority="11">
      <colorScale>
        <cfvo type="min"/>
        <cfvo type="max"/>
        <color theme="6" tint="0.79998168889431442"/>
        <color theme="5" tint="0.39997558519241921"/>
      </colorScale>
    </cfRule>
  </conditionalFormatting>
  <conditionalFormatting sqref="B12:D12">
    <cfRule type="colorScale" priority="10">
      <colorScale>
        <cfvo type="min"/>
        <cfvo type="max"/>
        <color theme="6" tint="0.79998168889431442"/>
        <color theme="5" tint="0.39997558519241921"/>
      </colorScale>
    </cfRule>
  </conditionalFormatting>
  <conditionalFormatting sqref="B26:C26">
    <cfRule type="colorScale" priority="9">
      <colorScale>
        <cfvo type="min"/>
        <cfvo type="max"/>
        <color theme="6" tint="0.79998168889431442"/>
        <color theme="5" tint="0.39997558519241921"/>
      </colorScale>
    </cfRule>
  </conditionalFormatting>
  <conditionalFormatting sqref="B36:C36">
    <cfRule type="colorScale" priority="8">
      <colorScale>
        <cfvo type="min"/>
        <cfvo type="max"/>
        <color theme="6" tint="0.79998168889431442"/>
        <color theme="5" tint="0.39997558519241921"/>
      </colorScale>
    </cfRule>
  </conditionalFormatting>
  <conditionalFormatting sqref="B57:C57">
    <cfRule type="colorScale" priority="7">
      <colorScale>
        <cfvo type="min"/>
        <cfvo type="max"/>
        <color theme="6" tint="0.79998168889431442"/>
        <color theme="5" tint="0.39997558519241921"/>
      </colorScale>
    </cfRule>
  </conditionalFormatting>
  <conditionalFormatting sqref="B71:C71">
    <cfRule type="colorScale" priority="6">
      <colorScale>
        <cfvo type="min"/>
        <cfvo type="max"/>
        <color theme="6" tint="0.79998168889431442"/>
        <color theme="5" tint="0.39997558519241921"/>
      </colorScale>
    </cfRule>
  </conditionalFormatting>
  <conditionalFormatting sqref="B98:D98">
    <cfRule type="colorScale" priority="5">
      <colorScale>
        <cfvo type="min"/>
        <cfvo type="max"/>
        <color theme="6" tint="0.79998168889431442"/>
        <color theme="5" tint="0.39997558519241921"/>
      </colorScale>
    </cfRule>
  </conditionalFormatting>
  <conditionalFormatting sqref="B103:D103">
    <cfRule type="colorScale" priority="4">
      <colorScale>
        <cfvo type="min"/>
        <cfvo type="max"/>
        <color theme="6" tint="0.79998168889431442"/>
        <color theme="5" tint="0.39997558519241921"/>
      </colorScale>
    </cfRule>
  </conditionalFormatting>
  <conditionalFormatting sqref="B110:C110">
    <cfRule type="colorScale" priority="3">
      <colorScale>
        <cfvo type="min"/>
        <cfvo type="max"/>
        <color theme="6" tint="0.79998168889431442"/>
        <color theme="5" tint="0.39997558519241921"/>
      </colorScale>
    </cfRule>
  </conditionalFormatting>
  <conditionalFormatting sqref="B124:D124">
    <cfRule type="colorScale" priority="2">
      <colorScale>
        <cfvo type="min"/>
        <cfvo type="max"/>
        <color theme="6" tint="0.79998168889431442"/>
        <color theme="5" tint="0.39997558519241921"/>
      </colorScale>
    </cfRule>
  </conditionalFormatting>
  <conditionalFormatting sqref="B142:C142">
    <cfRule type="colorScale" priority="1">
      <colorScale>
        <cfvo type="min"/>
        <cfvo type="max"/>
        <color theme="6" tint="0.79998168889431442"/>
        <color theme="5" tint="0.39997558519241921"/>
      </colorScale>
    </cfRule>
  </conditionalFormatting>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4</vt:i4>
      </vt:variant>
    </vt:vector>
  </HeadingPairs>
  <TitlesOfParts>
    <vt:vector size="23" baseType="lpstr">
      <vt:lpstr>Lisez-moi</vt:lpstr>
      <vt:lpstr>CleaningLog</vt:lpstr>
      <vt:lpstr>KGO_Cleaned Data</vt:lpstr>
      <vt:lpstr>KGO_EAU</vt:lpstr>
      <vt:lpstr>KGO_EDUCATION</vt:lpstr>
      <vt:lpstr>KGO_MARCHES</vt:lpstr>
      <vt:lpstr>GMI_Cleaned Data</vt:lpstr>
      <vt:lpstr>GMI_EAU</vt:lpstr>
      <vt:lpstr>GMI_EDUCATION</vt:lpstr>
      <vt:lpstr>GMI_SANTE</vt:lpstr>
      <vt:lpstr>GMI_MARCHES</vt:lpstr>
      <vt:lpstr>BKL_Cleaned Data</vt:lpstr>
      <vt:lpstr>BKL_EAU</vt:lpstr>
      <vt:lpstr>BKL_EDUCATION</vt:lpstr>
      <vt:lpstr>IPPY_Cleaned Data</vt:lpstr>
      <vt:lpstr>IPPY_EAU</vt:lpstr>
      <vt:lpstr>IPPY_EDUCATION</vt:lpstr>
      <vt:lpstr>IPPY_MARCHES</vt:lpstr>
      <vt:lpstr>IPPY_SANTE</vt:lpstr>
      <vt:lpstr>marches_frequentation_changement</vt:lpstr>
      <vt:lpstr>marches_frequentation_evolution</vt:lpstr>
      <vt:lpstr>marches_taxes_transport</vt:lpstr>
      <vt:lpstr>KGO_EDUCATION!Print_Area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Amelie Salmon</dc:creator>
  <cp:lastModifiedBy>Amelie Salmon</cp:lastModifiedBy>
  <cp:lastPrinted>2020-08-19T13:55:45Z</cp:lastPrinted>
  <dcterms:created xsi:type="dcterms:W3CDTF">2020-07-22T09:34:44Z</dcterms:created>
  <dcterms:modified xsi:type="dcterms:W3CDTF">2020-10-08T16:12:02Z</dcterms:modified>
</cp:coreProperties>
</file>