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melie Salmon\Documents\5. AGORA\8. Diffusion\BDD à partager\"/>
    </mc:Choice>
  </mc:AlternateContent>
  <bookViews>
    <workbookView xWindow="0" yWindow="0" windowWidth="19200" windowHeight="7060" tabRatio="601"/>
  </bookViews>
  <sheets>
    <sheet name="Lisez-moi" sheetId="73" r:id="rId1"/>
    <sheet name="Cleaning_Log" sheetId="75" r:id="rId2"/>
    <sheet name="BRIA_Cleaned Data" sheetId="19" r:id="rId3"/>
    <sheet name="BRIA_EAU" sheetId="18" r:id="rId4"/>
    <sheet name="BRIA_HYGIENE" sheetId="74" r:id="rId5"/>
    <sheet name="BRIA_EDUCATION" sheetId="20" r:id="rId6"/>
    <sheet name="BRIA_SANTE" sheetId="22" r:id="rId7"/>
    <sheet name="BRIA_MARCHES" sheetId="21" r:id="rId8"/>
  </sheets>
  <definedNames>
    <definedName name="_xlnm._FilterDatabase" localSheetId="2" hidden="1">'BRIA_Cleaned Data'!$A$1:$AXY$354</definedName>
    <definedName name="marches_frequentation_changement" localSheetId="4">#REF!</definedName>
    <definedName name="marches_frequentation_changement">#REF!</definedName>
    <definedName name="marches_frequentation_evolution" localSheetId="4">#REF!</definedName>
    <definedName name="marches_frequentation_evolution">#REF!</definedName>
    <definedName name="marches_taxes_transport" localSheetId="4">#REF!</definedName>
    <definedName name="marches_taxes_transport">#REF!</definedName>
    <definedName name="_xlnm.Print_Area" localSheetId="5">BRIA_EDUCATION!$A$1:$O$205</definedName>
  </definedNames>
  <calcPr calcId="162913"/>
</workbook>
</file>

<file path=xl/calcChain.xml><?xml version="1.0" encoding="utf-8"?>
<calcChain xmlns="http://schemas.openxmlformats.org/spreadsheetml/2006/main">
  <c r="D133" i="21" l="1"/>
  <c r="B108" i="20"/>
  <c r="D157" i="18"/>
  <c r="C277" i="22" l="1"/>
  <c r="E173" i="22" l="1"/>
  <c r="B4" i="21" l="1"/>
  <c r="C4" i="20"/>
  <c r="C5" i="22"/>
  <c r="C286" i="22"/>
  <c r="B286" i="22"/>
  <c r="D148" i="22"/>
  <c r="D40" i="22"/>
  <c r="B99" i="18" l="1"/>
  <c r="K7" i="18" l="1"/>
  <c r="B192" i="74"/>
  <c r="C192" i="74"/>
  <c r="D192" i="74"/>
  <c r="E192" i="74"/>
  <c r="F192" i="74"/>
  <c r="G192" i="74"/>
  <c r="H192" i="74"/>
  <c r="I192" i="74"/>
  <c r="J192" i="74"/>
  <c r="K192" i="74"/>
  <c r="L192" i="74"/>
  <c r="M192" i="74"/>
  <c r="A192" i="74"/>
  <c r="E185" i="74"/>
  <c r="F185" i="74"/>
  <c r="G185" i="74"/>
  <c r="H185" i="74"/>
  <c r="D185" i="74"/>
  <c r="E180" i="74"/>
  <c r="D180" i="74"/>
  <c r="C180" i="74"/>
  <c r="D175" i="74"/>
  <c r="E175" i="74"/>
  <c r="F175" i="74"/>
  <c r="G175" i="74"/>
  <c r="H175" i="74"/>
  <c r="I175" i="74"/>
  <c r="J175" i="74"/>
  <c r="K175" i="74"/>
  <c r="L175" i="74"/>
  <c r="M175" i="74"/>
  <c r="N175" i="74"/>
  <c r="O175" i="74"/>
  <c r="C175" i="74"/>
  <c r="D170" i="74"/>
  <c r="E170" i="74"/>
  <c r="F170" i="74"/>
  <c r="G170" i="74"/>
  <c r="H170" i="74"/>
  <c r="I170" i="74"/>
  <c r="C170" i="74"/>
  <c r="D165" i="74"/>
  <c r="C165" i="74"/>
  <c r="B165" i="74"/>
  <c r="E165" i="74" l="1"/>
  <c r="B157" i="74"/>
  <c r="C157" i="74"/>
  <c r="D157" i="74"/>
  <c r="E157" i="74"/>
  <c r="F157" i="74"/>
  <c r="G157" i="74"/>
  <c r="H157" i="74"/>
  <c r="I157" i="74"/>
  <c r="J157" i="74"/>
  <c r="K157" i="74"/>
  <c r="L157" i="74"/>
  <c r="A157" i="74"/>
  <c r="G152" i="74"/>
  <c r="F152" i="74"/>
  <c r="E152" i="74"/>
  <c r="D152" i="74"/>
  <c r="C152" i="74"/>
  <c r="D147" i="74"/>
  <c r="C147" i="74"/>
  <c r="B147" i="74"/>
  <c r="C142" i="74"/>
  <c r="D142" i="74"/>
  <c r="E142" i="74"/>
  <c r="F142" i="74"/>
  <c r="G142" i="74"/>
  <c r="H142" i="74"/>
  <c r="I142" i="74"/>
  <c r="B142" i="74"/>
  <c r="D137" i="74"/>
  <c r="E137" i="74"/>
  <c r="F137" i="74"/>
  <c r="G137" i="74"/>
  <c r="H137" i="74"/>
  <c r="C137" i="74"/>
  <c r="F132" i="74"/>
  <c r="E132" i="74"/>
  <c r="D132" i="74"/>
  <c r="C132" i="74"/>
  <c r="E127" i="74"/>
  <c r="D127" i="74"/>
  <c r="C127" i="74"/>
  <c r="B123" i="74"/>
  <c r="C119" i="74" l="1"/>
  <c r="B119" i="74"/>
  <c r="C73" i="74"/>
  <c r="D73" i="74"/>
  <c r="E73" i="74"/>
  <c r="F73" i="74"/>
  <c r="G73" i="74"/>
  <c r="H73" i="74"/>
  <c r="I73" i="74"/>
  <c r="J73" i="74"/>
  <c r="K73" i="74"/>
  <c r="L73" i="74"/>
  <c r="B73" i="74"/>
  <c r="D107" i="74"/>
  <c r="E107" i="74"/>
  <c r="F107" i="74"/>
  <c r="G107" i="74"/>
  <c r="H107" i="74"/>
  <c r="I107" i="74"/>
  <c r="C107" i="74"/>
  <c r="D102" i="74"/>
  <c r="E102" i="74"/>
  <c r="F102" i="74"/>
  <c r="G102" i="74"/>
  <c r="H102" i="74"/>
  <c r="I102" i="74"/>
  <c r="J102" i="74"/>
  <c r="C102" i="74"/>
  <c r="F97" i="74"/>
  <c r="E97" i="74"/>
  <c r="D97" i="74"/>
  <c r="C97" i="74"/>
  <c r="D92" i="74"/>
  <c r="C92" i="74"/>
  <c r="B92" i="74"/>
  <c r="H87" i="74"/>
  <c r="G87" i="74"/>
  <c r="F87" i="74"/>
  <c r="E87" i="74"/>
  <c r="D87" i="74"/>
  <c r="C87" i="74"/>
  <c r="B87" i="74"/>
  <c r="H82" i="74"/>
  <c r="G82" i="74"/>
  <c r="F82" i="74"/>
  <c r="E82" i="74"/>
  <c r="D82" i="74"/>
  <c r="C82" i="74"/>
  <c r="B82" i="74"/>
  <c r="A78" i="74"/>
  <c r="C68" i="74"/>
  <c r="B68" i="74"/>
  <c r="C63" i="74"/>
  <c r="B63" i="74"/>
  <c r="C58" i="74"/>
  <c r="D58" i="74"/>
  <c r="B58" i="74"/>
  <c r="D54" i="74"/>
  <c r="D53" i="74"/>
  <c r="C50" i="74"/>
  <c r="B50" i="74"/>
  <c r="E45" i="74"/>
  <c r="D45" i="74"/>
  <c r="H40" i="74"/>
  <c r="G40" i="74"/>
  <c r="F40" i="74"/>
  <c r="E40" i="74"/>
  <c r="D40" i="74"/>
  <c r="G108" i="74" l="1"/>
  <c r="I103" i="74"/>
  <c r="H108" i="74"/>
  <c r="G103" i="74"/>
  <c r="F108" i="74"/>
  <c r="F103" i="74"/>
  <c r="E108" i="74"/>
  <c r="E103" i="74"/>
  <c r="D108" i="74"/>
  <c r="D103" i="74"/>
  <c r="C103" i="74"/>
  <c r="C108" i="74"/>
  <c r="J103" i="74"/>
  <c r="I108" i="74"/>
  <c r="H103" i="74"/>
  <c r="E92" i="74"/>
  <c r="I87" i="74"/>
  <c r="D50" i="74"/>
  <c r="B7" i="18"/>
  <c r="B38" i="18"/>
  <c r="G7" i="18"/>
  <c r="E35" i="74" l="1"/>
  <c r="F35" i="74"/>
  <c r="G35" i="74"/>
  <c r="H35" i="74"/>
  <c r="I35" i="74"/>
  <c r="J35" i="74"/>
  <c r="D35" i="74"/>
  <c r="H30" i="74"/>
  <c r="G30" i="74"/>
  <c r="F30" i="74"/>
  <c r="E30" i="74"/>
  <c r="D30" i="74"/>
  <c r="E25" i="74"/>
  <c r="D20" i="74"/>
  <c r="C20" i="74"/>
  <c r="G25" i="74"/>
  <c r="F25" i="74"/>
  <c r="D25" i="74"/>
  <c r="D114" i="74"/>
  <c r="C114" i="74"/>
  <c r="B114" i="74"/>
  <c r="B20" i="74"/>
  <c r="E13" i="74"/>
  <c r="D13" i="74"/>
  <c r="C13" i="74"/>
  <c r="B13" i="74"/>
  <c r="F7" i="74"/>
  <c r="E7" i="74"/>
  <c r="D7" i="74"/>
  <c r="C7" i="74"/>
  <c r="B7" i="74"/>
  <c r="C4" i="74"/>
  <c r="D166" i="74" s="1"/>
  <c r="C3" i="74"/>
  <c r="B203" i="20"/>
  <c r="C203" i="20"/>
  <c r="D203" i="20"/>
  <c r="E203" i="20"/>
  <c r="F203" i="20"/>
  <c r="G203" i="20"/>
  <c r="H203" i="20"/>
  <c r="I203" i="20"/>
  <c r="J203" i="20"/>
  <c r="K203" i="20"/>
  <c r="L203" i="20"/>
  <c r="A203" i="20"/>
  <c r="E197" i="20"/>
  <c r="F197" i="20"/>
  <c r="G197" i="20"/>
  <c r="H197" i="20"/>
  <c r="D197" i="20"/>
  <c r="D192" i="20"/>
  <c r="C192" i="20"/>
  <c r="D187" i="20"/>
  <c r="E187" i="20"/>
  <c r="F187" i="20"/>
  <c r="G187" i="20"/>
  <c r="H187" i="20"/>
  <c r="I187" i="20"/>
  <c r="J187" i="20"/>
  <c r="K187" i="20"/>
  <c r="L187" i="20"/>
  <c r="M187" i="20"/>
  <c r="N187" i="20"/>
  <c r="C187" i="20"/>
  <c r="G26" i="74" l="1"/>
  <c r="H31" i="74"/>
  <c r="E26" i="74"/>
  <c r="D31" i="74"/>
  <c r="E31" i="74"/>
  <c r="D26" i="74"/>
  <c r="F31" i="74"/>
  <c r="F26" i="74"/>
  <c r="G31" i="74"/>
  <c r="B59" i="74"/>
  <c r="D59" i="74"/>
  <c r="C59" i="74"/>
  <c r="B64" i="74"/>
  <c r="C64" i="74"/>
  <c r="B8" i="74"/>
  <c r="C51" i="74"/>
  <c r="B51" i="74"/>
  <c r="D36" i="74"/>
  <c r="I36" i="74"/>
  <c r="E36" i="74"/>
  <c r="E20" i="74"/>
  <c r="E21" i="74" s="1"/>
  <c r="E46" i="74"/>
  <c r="D46" i="74"/>
  <c r="D41" i="74"/>
  <c r="H41" i="74"/>
  <c r="E41" i="74"/>
  <c r="G41" i="74"/>
  <c r="F41" i="74"/>
  <c r="J36" i="74"/>
  <c r="H36" i="74"/>
  <c r="G36" i="74"/>
  <c r="F36" i="74"/>
  <c r="F13" i="74"/>
  <c r="G7" i="74"/>
  <c r="C8" i="74"/>
  <c r="D8" i="74"/>
  <c r="E8" i="74"/>
  <c r="F8" i="74"/>
  <c r="H25" i="74"/>
  <c r="H26" i="74" s="1"/>
  <c r="D14" i="74"/>
  <c r="C14" i="74"/>
  <c r="E14" i="74"/>
  <c r="B21" i="74"/>
  <c r="C21" i="74"/>
  <c r="B115" i="74"/>
  <c r="D21" i="74"/>
  <c r="C115" i="74"/>
  <c r="D115" i="74"/>
  <c r="B14" i="74"/>
  <c r="D182" i="20"/>
  <c r="E182" i="20"/>
  <c r="F182" i="20"/>
  <c r="G182" i="20"/>
  <c r="H182" i="20"/>
  <c r="I182" i="20"/>
  <c r="C182" i="20"/>
  <c r="C177" i="20"/>
  <c r="B177" i="20"/>
  <c r="B173" i="20"/>
  <c r="C173" i="20"/>
  <c r="D173" i="20"/>
  <c r="E173" i="20"/>
  <c r="F173" i="20"/>
  <c r="G173" i="20"/>
  <c r="H173" i="20"/>
  <c r="I173" i="20"/>
  <c r="J173" i="20"/>
  <c r="K173" i="20"/>
  <c r="L173" i="20"/>
  <c r="M173" i="20"/>
  <c r="A173" i="20"/>
  <c r="B169" i="20"/>
  <c r="C169" i="20"/>
  <c r="D169" i="20"/>
  <c r="E169" i="20"/>
  <c r="F169" i="20"/>
  <c r="G169" i="20"/>
  <c r="H169" i="20"/>
  <c r="I169" i="20"/>
  <c r="J169" i="20"/>
  <c r="A169" i="20"/>
  <c r="B165" i="20"/>
  <c r="C165" i="20"/>
  <c r="D165" i="20"/>
  <c r="E165" i="20"/>
  <c r="F165" i="20"/>
  <c r="A165" i="20"/>
  <c r="G159" i="20"/>
  <c r="F159" i="20"/>
  <c r="A161" i="20"/>
  <c r="A158" i="20"/>
  <c r="C154" i="20"/>
  <c r="B154" i="20"/>
  <c r="D142" i="20"/>
  <c r="C142" i="20"/>
  <c r="B142" i="20"/>
  <c r="D137" i="20"/>
  <c r="C137" i="20"/>
  <c r="B137" i="20"/>
  <c r="A133" i="20"/>
  <c r="A130" i="20"/>
  <c r="A127" i="20"/>
  <c r="D123" i="20"/>
  <c r="E123" i="20"/>
  <c r="F123" i="20"/>
  <c r="G123" i="20"/>
  <c r="H123" i="20"/>
  <c r="I123" i="20"/>
  <c r="J123" i="20"/>
  <c r="C123" i="20"/>
  <c r="D118" i="20"/>
  <c r="E118" i="20"/>
  <c r="F118" i="20"/>
  <c r="G118" i="20"/>
  <c r="H118" i="20"/>
  <c r="I118" i="20"/>
  <c r="C118" i="20"/>
  <c r="F113" i="20"/>
  <c r="E113" i="20"/>
  <c r="D113" i="20"/>
  <c r="C113" i="20"/>
  <c r="D108" i="20"/>
  <c r="C108" i="20"/>
  <c r="A104" i="20"/>
  <c r="A102" i="20"/>
  <c r="D149" i="20"/>
  <c r="C149" i="20"/>
  <c r="B149" i="20"/>
  <c r="K87" i="20"/>
  <c r="J87" i="20"/>
  <c r="I87" i="20"/>
  <c r="H87" i="20"/>
  <c r="G87" i="20"/>
  <c r="F87" i="20"/>
  <c r="E87" i="20"/>
  <c r="D87" i="20"/>
  <c r="C87" i="20"/>
  <c r="C82" i="20"/>
  <c r="B82" i="20"/>
  <c r="D77" i="20"/>
  <c r="C77" i="20"/>
  <c r="G8" i="74" l="1"/>
  <c r="C119" i="20"/>
  <c r="D124" i="20"/>
  <c r="C124" i="20"/>
  <c r="H124" i="20"/>
  <c r="J124" i="20"/>
  <c r="E108" i="20"/>
  <c r="I124" i="20"/>
  <c r="G119" i="20"/>
  <c r="G124" i="20"/>
  <c r="H119" i="20"/>
  <c r="F119" i="20"/>
  <c r="F124" i="20"/>
  <c r="E119" i="20"/>
  <c r="E124" i="20"/>
  <c r="I119" i="20"/>
  <c r="D119" i="20"/>
  <c r="C73" i="20"/>
  <c r="C71" i="20"/>
  <c r="D67" i="20"/>
  <c r="C67" i="20"/>
  <c r="B63" i="20"/>
  <c r="C59" i="20"/>
  <c r="B59" i="20"/>
  <c r="E97" i="20"/>
  <c r="A97" i="20"/>
  <c r="E92" i="20"/>
  <c r="A92" i="20"/>
  <c r="C54" i="20"/>
  <c r="D54" i="20"/>
  <c r="E54" i="20"/>
  <c r="F54" i="20"/>
  <c r="G54" i="20"/>
  <c r="H54" i="20"/>
  <c r="I54" i="20"/>
  <c r="J54" i="20"/>
  <c r="K54" i="20"/>
  <c r="L54" i="20"/>
  <c r="B54" i="20"/>
  <c r="F13" i="20"/>
  <c r="E13" i="20"/>
  <c r="D13" i="20"/>
  <c r="C13" i="20"/>
  <c r="B13" i="20"/>
  <c r="C49" i="20"/>
  <c r="D49" i="20"/>
  <c r="E49" i="20"/>
  <c r="F49" i="20"/>
  <c r="G49" i="20"/>
  <c r="H49" i="20"/>
  <c r="B49" i="20"/>
  <c r="G44" i="20"/>
  <c r="F44" i="20"/>
  <c r="E44" i="20"/>
  <c r="D44" i="20"/>
  <c r="C44" i="20"/>
  <c r="D39" i="20"/>
  <c r="E39" i="20"/>
  <c r="F39" i="20"/>
  <c r="G39" i="20"/>
  <c r="H39" i="20"/>
  <c r="I39" i="20"/>
  <c r="J39" i="20"/>
  <c r="C39" i="20"/>
  <c r="G34" i="20"/>
  <c r="F34" i="20"/>
  <c r="E34" i="20"/>
  <c r="D34" i="20"/>
  <c r="C34" i="20"/>
  <c r="D29" i="20"/>
  <c r="E29" i="20"/>
  <c r="F29" i="20"/>
  <c r="G29" i="20"/>
  <c r="H29" i="20"/>
  <c r="I29" i="20"/>
  <c r="J29" i="20"/>
  <c r="K29" i="20"/>
  <c r="C29" i="20"/>
  <c r="E19" i="20"/>
  <c r="F19" i="20"/>
  <c r="D19" i="20"/>
  <c r="C19" i="20"/>
  <c r="B19" i="20"/>
  <c r="D24" i="20"/>
  <c r="C24" i="20"/>
  <c r="B24" i="20"/>
  <c r="G8" i="20"/>
  <c r="F8" i="20"/>
  <c r="E8" i="20"/>
  <c r="D8" i="20"/>
  <c r="C8" i="20"/>
  <c r="B8" i="20"/>
  <c r="H8" i="20" l="1"/>
  <c r="C30" i="20"/>
  <c r="G19" i="20"/>
  <c r="B169" i="18"/>
  <c r="C169" i="18"/>
  <c r="D169" i="18"/>
  <c r="E169" i="18"/>
  <c r="F169" i="18"/>
  <c r="G169" i="18"/>
  <c r="H169" i="18"/>
  <c r="I169" i="18"/>
  <c r="J169" i="18"/>
  <c r="K169" i="18"/>
  <c r="L169" i="18"/>
  <c r="M169" i="18"/>
  <c r="A169" i="18"/>
  <c r="E162" i="18"/>
  <c r="F162" i="18"/>
  <c r="G162" i="18"/>
  <c r="H162" i="18"/>
  <c r="D162" i="18"/>
  <c r="E157" i="18"/>
  <c r="C157" i="18"/>
  <c r="D152" i="18"/>
  <c r="E152" i="18"/>
  <c r="F152" i="18"/>
  <c r="G152" i="18"/>
  <c r="H152" i="18"/>
  <c r="I152" i="18"/>
  <c r="J152" i="18"/>
  <c r="K152" i="18"/>
  <c r="L152" i="18"/>
  <c r="M152" i="18"/>
  <c r="N152" i="18"/>
  <c r="O152" i="18"/>
  <c r="C152" i="18"/>
  <c r="D146" i="18"/>
  <c r="E146" i="18"/>
  <c r="F146" i="18"/>
  <c r="G146" i="18"/>
  <c r="H146" i="18"/>
  <c r="I146" i="18"/>
  <c r="C146" i="18"/>
  <c r="D141" i="18"/>
  <c r="C141" i="18"/>
  <c r="B141" i="18"/>
  <c r="B137" i="18"/>
  <c r="C137" i="18"/>
  <c r="D137" i="18"/>
  <c r="E137" i="18"/>
  <c r="F137" i="18"/>
  <c r="G137" i="18"/>
  <c r="H137" i="18"/>
  <c r="I137" i="18"/>
  <c r="J137" i="18"/>
  <c r="K137" i="18"/>
  <c r="L137" i="18"/>
  <c r="M137" i="18"/>
  <c r="E141" i="18" l="1"/>
  <c r="F157" i="18"/>
  <c r="E158" i="18"/>
  <c r="A137" i="18"/>
  <c r="B133" i="18"/>
  <c r="C133" i="18"/>
  <c r="D133" i="18"/>
  <c r="E133" i="18"/>
  <c r="F133" i="18"/>
  <c r="G133" i="18"/>
  <c r="H133" i="18"/>
  <c r="I133" i="18"/>
  <c r="J133" i="18"/>
  <c r="K133" i="18"/>
  <c r="L133" i="18"/>
  <c r="A133" i="18"/>
  <c r="D127" i="18"/>
  <c r="E127" i="18"/>
  <c r="F127" i="18"/>
  <c r="G127" i="18"/>
  <c r="C127" i="18"/>
  <c r="D122" i="18"/>
  <c r="C122" i="18"/>
  <c r="B122" i="18"/>
  <c r="C117" i="18"/>
  <c r="D117" i="18"/>
  <c r="E117" i="18"/>
  <c r="F117" i="18"/>
  <c r="G117" i="18"/>
  <c r="H117" i="18"/>
  <c r="I117" i="18"/>
  <c r="B117" i="18"/>
  <c r="C113" i="18"/>
  <c r="D113" i="18"/>
  <c r="E113" i="18"/>
  <c r="F113" i="18"/>
  <c r="G113" i="18"/>
  <c r="B113" i="18"/>
  <c r="F108" i="18"/>
  <c r="E108" i="18"/>
  <c r="D108" i="18"/>
  <c r="C108" i="18"/>
  <c r="E103" i="18"/>
  <c r="D103" i="18"/>
  <c r="C103" i="18"/>
  <c r="C95" i="18"/>
  <c r="B95" i="18"/>
  <c r="C38" i="18"/>
  <c r="D38" i="18"/>
  <c r="E38" i="18"/>
  <c r="F38" i="18"/>
  <c r="G38" i="18"/>
  <c r="H38" i="18"/>
  <c r="I38" i="18"/>
  <c r="J38" i="18"/>
  <c r="K38" i="18"/>
  <c r="L38" i="18"/>
  <c r="D83" i="18"/>
  <c r="E83" i="18"/>
  <c r="F83" i="18"/>
  <c r="G83" i="18"/>
  <c r="H83" i="18"/>
  <c r="I83" i="18"/>
  <c r="C83" i="18"/>
  <c r="D78" i="18"/>
  <c r="E78" i="18"/>
  <c r="F78" i="18"/>
  <c r="G78" i="18"/>
  <c r="H78" i="18"/>
  <c r="I78" i="18"/>
  <c r="J78" i="18"/>
  <c r="C78" i="18"/>
  <c r="F73" i="18"/>
  <c r="E73" i="18"/>
  <c r="D73" i="18"/>
  <c r="C73" i="18"/>
  <c r="D68" i="18"/>
  <c r="C68" i="18"/>
  <c r="B68" i="18"/>
  <c r="H63" i="18"/>
  <c r="G63" i="18"/>
  <c r="F63" i="18"/>
  <c r="E63" i="18"/>
  <c r="D63" i="18"/>
  <c r="C63" i="18"/>
  <c r="B63" i="18"/>
  <c r="G58" i="18"/>
  <c r="F58" i="18"/>
  <c r="E58" i="18"/>
  <c r="D58" i="18"/>
  <c r="C58" i="18"/>
  <c r="B58" i="18"/>
  <c r="H53" i="18"/>
  <c r="G53" i="18"/>
  <c r="F53" i="18"/>
  <c r="E53" i="18"/>
  <c r="D53" i="18"/>
  <c r="C53" i="18"/>
  <c r="B53" i="18"/>
  <c r="E45" i="18"/>
  <c r="D45" i="18"/>
  <c r="C45" i="18"/>
  <c r="B45" i="18"/>
  <c r="A49" i="18"/>
  <c r="H33" i="18"/>
  <c r="G33" i="18"/>
  <c r="F33" i="18"/>
  <c r="E33" i="18"/>
  <c r="D33" i="18"/>
  <c r="E28" i="18"/>
  <c r="F28" i="18"/>
  <c r="G28" i="18"/>
  <c r="H28" i="18"/>
  <c r="I28" i="18"/>
  <c r="D28" i="18"/>
  <c r="H23" i="18"/>
  <c r="G23" i="18"/>
  <c r="F23" i="18"/>
  <c r="E23" i="18"/>
  <c r="D23" i="18"/>
  <c r="F18" i="18"/>
  <c r="E18" i="18"/>
  <c r="D18" i="18"/>
  <c r="B4" i="18"/>
  <c r="D90" i="18"/>
  <c r="C90" i="18"/>
  <c r="B90" i="18"/>
  <c r="D13" i="18"/>
  <c r="C13" i="18"/>
  <c r="B13" i="18"/>
  <c r="J7" i="18"/>
  <c r="I7" i="18"/>
  <c r="H7" i="18"/>
  <c r="F7" i="18"/>
  <c r="E7" i="18"/>
  <c r="D7" i="18"/>
  <c r="C7" i="18"/>
  <c r="C4" i="22"/>
  <c r="B3" i="21"/>
  <c r="C3" i="20"/>
  <c r="L7" i="18" l="1"/>
  <c r="C91" i="18"/>
  <c r="K8" i="18"/>
  <c r="E20" i="20"/>
  <c r="F20" i="20"/>
  <c r="G9" i="20"/>
  <c r="D142" i="18"/>
  <c r="G79" i="18"/>
  <c r="F84" i="18"/>
  <c r="D84" i="18"/>
  <c r="D79" i="18"/>
  <c r="E79" i="18"/>
  <c r="C79" i="18"/>
  <c r="C84" i="18"/>
  <c r="J79" i="18"/>
  <c r="I84" i="18"/>
  <c r="I79" i="18"/>
  <c r="H84" i="18"/>
  <c r="H79" i="18"/>
  <c r="G84" i="18"/>
  <c r="F79" i="18"/>
  <c r="E84" i="18"/>
  <c r="E68" i="18"/>
  <c r="H58" i="18"/>
  <c r="I8" i="18"/>
  <c r="F8" i="18"/>
  <c r="B91" i="18"/>
  <c r="H8" i="18"/>
  <c r="D91" i="18"/>
  <c r="J8" i="18"/>
  <c r="C8" i="18"/>
  <c r="B14" i="18"/>
  <c r="D8" i="18"/>
  <c r="C14" i="18"/>
  <c r="G8" i="18"/>
  <c r="E8" i="18"/>
  <c r="B8" i="18"/>
  <c r="D14" i="18"/>
  <c r="E13" i="18"/>
  <c r="E14" i="18" s="1"/>
  <c r="B171" i="21"/>
  <c r="C171" i="21"/>
  <c r="D171" i="21"/>
  <c r="E171" i="21"/>
  <c r="F171" i="21"/>
  <c r="G171" i="21"/>
  <c r="H171" i="21"/>
  <c r="I171" i="21"/>
  <c r="A171" i="21"/>
  <c r="D156" i="21"/>
  <c r="E156" i="21"/>
  <c r="F156" i="21"/>
  <c r="G156" i="21"/>
  <c r="H156" i="21"/>
  <c r="I156" i="21"/>
  <c r="J156" i="21"/>
  <c r="K156" i="21"/>
  <c r="C156" i="21"/>
  <c r="E166" i="21"/>
  <c r="F166" i="21"/>
  <c r="G166" i="21"/>
  <c r="H166" i="21"/>
  <c r="D166" i="21"/>
  <c r="D161" i="21"/>
  <c r="C161" i="21"/>
  <c r="D151" i="21"/>
  <c r="E151" i="21"/>
  <c r="F151" i="21"/>
  <c r="G151" i="21"/>
  <c r="H151" i="21"/>
  <c r="I151" i="21"/>
  <c r="C151" i="21"/>
  <c r="C146" i="21"/>
  <c r="B146" i="21"/>
  <c r="B142" i="21"/>
  <c r="C142" i="21"/>
  <c r="D142" i="21"/>
  <c r="E142" i="21"/>
  <c r="F142" i="21"/>
  <c r="G142" i="21"/>
  <c r="H142" i="21"/>
  <c r="I142" i="21"/>
  <c r="J142" i="21"/>
  <c r="K142" i="21"/>
  <c r="L142" i="21"/>
  <c r="A142" i="21"/>
  <c r="B138" i="21"/>
  <c r="C138" i="21"/>
  <c r="D138" i="21"/>
  <c r="E138" i="21"/>
  <c r="F138" i="21"/>
  <c r="G138" i="21"/>
  <c r="H138" i="21"/>
  <c r="I138" i="21"/>
  <c r="J138" i="21"/>
  <c r="K138" i="21"/>
  <c r="L138" i="21"/>
  <c r="M138" i="21"/>
  <c r="N138" i="21"/>
  <c r="O138" i="21"/>
  <c r="P138" i="21"/>
  <c r="A138" i="21"/>
  <c r="C133" i="21"/>
  <c r="B133" i="21"/>
  <c r="C128" i="21"/>
  <c r="D128" i="21"/>
  <c r="E128" i="21"/>
  <c r="F128" i="21"/>
  <c r="G128" i="21"/>
  <c r="H128" i="21"/>
  <c r="B128" i="21"/>
  <c r="C56" i="21"/>
  <c r="D56" i="21"/>
  <c r="E56" i="21"/>
  <c r="F56" i="21"/>
  <c r="G56" i="21"/>
  <c r="H56" i="21"/>
  <c r="I56" i="21"/>
  <c r="J56" i="21"/>
  <c r="K56" i="21"/>
  <c r="L56" i="21"/>
  <c r="B56" i="21"/>
  <c r="B119" i="21"/>
  <c r="F114" i="21"/>
  <c r="H114" i="21"/>
  <c r="G114" i="21"/>
  <c r="C114" i="21"/>
  <c r="D114" i="21"/>
  <c r="E114" i="21"/>
  <c r="B114" i="21"/>
  <c r="D108" i="21"/>
  <c r="E108" i="21"/>
  <c r="F108" i="21"/>
  <c r="G108" i="21"/>
  <c r="H108" i="21"/>
  <c r="I108" i="21"/>
  <c r="C108" i="21"/>
  <c r="D103" i="21"/>
  <c r="E103" i="21"/>
  <c r="F103" i="21"/>
  <c r="G103" i="21"/>
  <c r="H103" i="21"/>
  <c r="I103" i="21"/>
  <c r="C103" i="21"/>
  <c r="F98" i="21"/>
  <c r="E98" i="21"/>
  <c r="D98" i="21"/>
  <c r="C98" i="21"/>
  <c r="C93" i="21"/>
  <c r="B93" i="21"/>
  <c r="H82" i="21"/>
  <c r="G82" i="21"/>
  <c r="F82" i="21"/>
  <c r="E82" i="21"/>
  <c r="D82" i="21"/>
  <c r="C82" i="21"/>
  <c r="G87" i="21"/>
  <c r="F87" i="21"/>
  <c r="E87" i="21"/>
  <c r="D87" i="21"/>
  <c r="C87" i="21"/>
  <c r="C77" i="21"/>
  <c r="D77" i="21"/>
  <c r="E77" i="21"/>
  <c r="F77" i="21"/>
  <c r="G77" i="21"/>
  <c r="H77" i="21"/>
  <c r="I77" i="21"/>
  <c r="B77" i="21"/>
  <c r="G72" i="21"/>
  <c r="F72" i="21"/>
  <c r="E72" i="21"/>
  <c r="D72" i="21"/>
  <c r="C72" i="21"/>
  <c r="H67" i="21"/>
  <c r="G67" i="21"/>
  <c r="F67" i="21"/>
  <c r="E67" i="21"/>
  <c r="D67" i="21"/>
  <c r="C67" i="21"/>
  <c r="C62" i="21"/>
  <c r="D62" i="21"/>
  <c r="E62" i="21"/>
  <c r="F62" i="21"/>
  <c r="G62" i="21"/>
  <c r="H62" i="21"/>
  <c r="I62" i="21"/>
  <c r="B62" i="21"/>
  <c r="C51" i="21"/>
  <c r="B51" i="21"/>
  <c r="D46" i="21"/>
  <c r="E46" i="21"/>
  <c r="F46" i="21"/>
  <c r="G46" i="21"/>
  <c r="H46" i="21"/>
  <c r="I46" i="21"/>
  <c r="J46" i="21"/>
  <c r="K46" i="21"/>
  <c r="C46" i="21"/>
  <c r="D41" i="21"/>
  <c r="E41" i="21"/>
  <c r="F41" i="21"/>
  <c r="G41" i="21"/>
  <c r="H41" i="21"/>
  <c r="I41" i="21"/>
  <c r="J41" i="21"/>
  <c r="K41" i="21"/>
  <c r="L41" i="21"/>
  <c r="M41" i="21"/>
  <c r="C41" i="21"/>
  <c r="F36" i="21"/>
  <c r="E36" i="21"/>
  <c r="D36" i="21"/>
  <c r="C36" i="21"/>
  <c r="C31" i="21"/>
  <c r="B31" i="21"/>
  <c r="A27" i="21"/>
  <c r="C23" i="21"/>
  <c r="D23" i="21"/>
  <c r="E23" i="21"/>
  <c r="F23" i="21"/>
  <c r="G23" i="21"/>
  <c r="H23" i="21"/>
  <c r="I23" i="21"/>
  <c r="B23" i="21"/>
  <c r="D18" i="21"/>
  <c r="C18" i="21"/>
  <c r="C13" i="21"/>
  <c r="B13" i="21"/>
  <c r="D8" i="21"/>
  <c r="C8" i="21"/>
  <c r="B8" i="21"/>
  <c r="C312" i="22"/>
  <c r="B312" i="22"/>
  <c r="B308" i="22"/>
  <c r="C306" i="22"/>
  <c r="B306" i="22"/>
  <c r="C301" i="22"/>
  <c r="B301" i="22"/>
  <c r="D296" i="22"/>
  <c r="C296" i="22"/>
  <c r="C291" i="22"/>
  <c r="B291" i="22"/>
  <c r="C281" i="22"/>
  <c r="B281" i="22"/>
  <c r="C274" i="22"/>
  <c r="B274" i="22"/>
  <c r="E269" i="22"/>
  <c r="F269" i="22"/>
  <c r="G269" i="22"/>
  <c r="H269" i="22"/>
  <c r="D269" i="22"/>
  <c r="D264" i="22"/>
  <c r="C264" i="22"/>
  <c r="D259" i="22"/>
  <c r="E259" i="22"/>
  <c r="F259" i="22"/>
  <c r="G259" i="22"/>
  <c r="H259" i="22"/>
  <c r="I259" i="22"/>
  <c r="J259" i="22"/>
  <c r="C259" i="22"/>
  <c r="C254" i="22"/>
  <c r="B254" i="22"/>
  <c r="C249" i="22"/>
  <c r="B249" i="22"/>
  <c r="C244" i="22"/>
  <c r="B244" i="22"/>
  <c r="D239" i="22"/>
  <c r="E239" i="22"/>
  <c r="F239" i="22"/>
  <c r="G239" i="22"/>
  <c r="H239" i="22"/>
  <c r="I239" i="22"/>
  <c r="J239" i="22"/>
  <c r="C239" i="22"/>
  <c r="C234" i="22"/>
  <c r="B234" i="22"/>
  <c r="B229" i="22"/>
  <c r="C229" i="22"/>
  <c r="D229" i="22"/>
  <c r="E229" i="22"/>
  <c r="F229" i="22"/>
  <c r="G229" i="22"/>
  <c r="H229" i="22"/>
  <c r="I229" i="22"/>
  <c r="J229" i="22"/>
  <c r="K229" i="22"/>
  <c r="L229" i="22"/>
  <c r="M229" i="22"/>
  <c r="A229" i="22"/>
  <c r="E224" i="22"/>
  <c r="F224" i="22"/>
  <c r="G224" i="22"/>
  <c r="H224" i="22"/>
  <c r="D224" i="22"/>
  <c r="D219" i="22"/>
  <c r="C219" i="22"/>
  <c r="D214" i="22"/>
  <c r="E214" i="22"/>
  <c r="F214" i="22"/>
  <c r="G214" i="22"/>
  <c r="H214" i="22"/>
  <c r="I214" i="22"/>
  <c r="J214" i="22"/>
  <c r="K214" i="22"/>
  <c r="L214" i="22"/>
  <c r="M214" i="22"/>
  <c r="N214" i="22"/>
  <c r="O214" i="22"/>
  <c r="C214" i="22"/>
  <c r="D208" i="22"/>
  <c r="E208" i="22"/>
  <c r="F208" i="22"/>
  <c r="G208" i="22"/>
  <c r="H208" i="22"/>
  <c r="I208" i="22"/>
  <c r="C208" i="22"/>
  <c r="C203" i="22"/>
  <c r="B203" i="22"/>
  <c r="L199" i="22"/>
  <c r="M199" i="22"/>
  <c r="B199" i="22"/>
  <c r="C199" i="22"/>
  <c r="D199" i="22"/>
  <c r="E199" i="22"/>
  <c r="F199" i="22"/>
  <c r="G199" i="22"/>
  <c r="H199" i="22"/>
  <c r="I199" i="22"/>
  <c r="J199" i="22"/>
  <c r="K199" i="22"/>
  <c r="A199" i="22"/>
  <c r="B195" i="22"/>
  <c r="C195" i="22"/>
  <c r="D195" i="22"/>
  <c r="E195" i="22"/>
  <c r="F195" i="22"/>
  <c r="G195" i="22"/>
  <c r="H195" i="22"/>
  <c r="I195" i="22"/>
  <c r="J195" i="22"/>
  <c r="K195" i="22"/>
  <c r="L195" i="22"/>
  <c r="M195" i="22"/>
  <c r="N195" i="22"/>
  <c r="O195" i="22"/>
  <c r="P195" i="22"/>
  <c r="A195" i="22"/>
  <c r="C190" i="22"/>
  <c r="B190" i="22"/>
  <c r="G185" i="22"/>
  <c r="F185" i="22"/>
  <c r="E185" i="22"/>
  <c r="D185" i="22"/>
  <c r="C185" i="22"/>
  <c r="B185" i="22"/>
  <c r="E119" i="22"/>
  <c r="F119" i="22"/>
  <c r="G119" i="22"/>
  <c r="H119" i="22"/>
  <c r="I119" i="22"/>
  <c r="J119" i="22"/>
  <c r="K119" i="22"/>
  <c r="D119" i="22"/>
  <c r="E124" i="22"/>
  <c r="F124" i="22"/>
  <c r="G124" i="22"/>
  <c r="H124" i="22"/>
  <c r="I124" i="22"/>
  <c r="J124" i="22"/>
  <c r="K124" i="22"/>
  <c r="D124" i="22"/>
  <c r="G114" i="22"/>
  <c r="F114" i="22"/>
  <c r="E114" i="22"/>
  <c r="D114" i="22"/>
  <c r="E109" i="22"/>
  <c r="D109" i="22"/>
  <c r="C109" i="22"/>
  <c r="D103" i="22"/>
  <c r="C103" i="22"/>
  <c r="B103" i="22"/>
  <c r="L50" i="22"/>
  <c r="E50" i="22"/>
  <c r="F50" i="22"/>
  <c r="G50" i="22"/>
  <c r="H50" i="22"/>
  <c r="I50" i="22"/>
  <c r="J50" i="22"/>
  <c r="K50" i="22"/>
  <c r="C50" i="22"/>
  <c r="D50" i="22"/>
  <c r="B50" i="22"/>
  <c r="E179" i="22"/>
  <c r="E178" i="22"/>
  <c r="E177" i="22"/>
  <c r="E176" i="22"/>
  <c r="E175" i="22"/>
  <c r="E174" i="22"/>
  <c r="E172" i="22"/>
  <c r="F168" i="22"/>
  <c r="E168" i="22"/>
  <c r="C168" i="22"/>
  <c r="B168" i="22"/>
  <c r="G168" i="22"/>
  <c r="D168" i="22"/>
  <c r="E163" i="22"/>
  <c r="F163" i="22"/>
  <c r="G163" i="22"/>
  <c r="H163" i="22"/>
  <c r="I163" i="22"/>
  <c r="J163" i="22"/>
  <c r="K163" i="22"/>
  <c r="L163" i="22"/>
  <c r="M163" i="22"/>
  <c r="D163" i="22"/>
  <c r="E158" i="22"/>
  <c r="F158" i="22"/>
  <c r="G158" i="22"/>
  <c r="H158" i="22"/>
  <c r="I158" i="22"/>
  <c r="J158" i="22"/>
  <c r="D158" i="22"/>
  <c r="F153" i="22"/>
  <c r="E153" i="22"/>
  <c r="D153" i="22"/>
  <c r="C153" i="22"/>
  <c r="C148" i="22"/>
  <c r="B148" i="22"/>
  <c r="E144" i="22"/>
  <c r="C140" i="22"/>
  <c r="D140" i="22"/>
  <c r="E140" i="22"/>
  <c r="F140" i="22"/>
  <c r="B140" i="22"/>
  <c r="C135" i="22"/>
  <c r="B135" i="22"/>
  <c r="E133" i="21" l="1"/>
  <c r="C110" i="22"/>
  <c r="D110" i="22"/>
  <c r="E148" i="22"/>
  <c r="C104" i="21"/>
  <c r="I104" i="21"/>
  <c r="H104" i="21"/>
  <c r="G104" i="21"/>
  <c r="F104" i="21"/>
  <c r="E104" i="21"/>
  <c r="D104" i="21"/>
  <c r="L8" i="18"/>
  <c r="G59" i="18"/>
  <c r="D69" i="18"/>
  <c r="G167" i="21"/>
  <c r="H157" i="21"/>
  <c r="J157" i="21"/>
  <c r="D167" i="21"/>
  <c r="G152" i="21"/>
  <c r="E167" i="21"/>
  <c r="C157" i="21"/>
  <c r="D157" i="21"/>
  <c r="F157" i="21"/>
  <c r="E157" i="21"/>
  <c r="I164" i="22"/>
  <c r="C152" i="21"/>
  <c r="I152" i="21"/>
  <c r="K157" i="21"/>
  <c r="F152" i="21"/>
  <c r="E152" i="21"/>
  <c r="F167" i="21"/>
  <c r="G157" i="21"/>
  <c r="D162" i="21"/>
  <c r="H167" i="21"/>
  <c r="I157" i="21"/>
  <c r="H152" i="21"/>
  <c r="D152" i="21"/>
  <c r="C162" i="21"/>
  <c r="E161" i="21"/>
  <c r="L42" i="21"/>
  <c r="D42" i="21"/>
  <c r="H42" i="21"/>
  <c r="F47" i="21"/>
  <c r="G42" i="21"/>
  <c r="H47" i="21"/>
  <c r="C42" i="21"/>
  <c r="F42" i="21"/>
  <c r="M42" i="21"/>
  <c r="E42" i="21"/>
  <c r="E47" i="21"/>
  <c r="K42" i="21"/>
  <c r="C47" i="21"/>
  <c r="D47" i="21"/>
  <c r="G47" i="21"/>
  <c r="J42" i="21"/>
  <c r="K47" i="21"/>
  <c r="I42" i="21"/>
  <c r="J47" i="21"/>
  <c r="I47" i="21"/>
  <c r="H159" i="22"/>
  <c r="J164" i="22"/>
  <c r="E120" i="22"/>
  <c r="K125" i="22"/>
  <c r="K120" i="22"/>
  <c r="H164" i="22"/>
  <c r="E125" i="22"/>
  <c r="F159" i="22"/>
  <c r="D125" i="22"/>
  <c r="D120" i="22"/>
  <c r="F164" i="22"/>
  <c r="J125" i="22"/>
  <c r="J120" i="22"/>
  <c r="E159" i="22"/>
  <c r="D164" i="22"/>
  <c r="D159" i="22"/>
  <c r="M164" i="22"/>
  <c r="E164" i="22"/>
  <c r="F109" i="22"/>
  <c r="I125" i="22"/>
  <c r="I120" i="22"/>
  <c r="G164" i="22"/>
  <c r="L164" i="22"/>
  <c r="H125" i="22"/>
  <c r="H120" i="22"/>
  <c r="G159" i="22"/>
  <c r="J159" i="22"/>
  <c r="I159" i="22"/>
  <c r="K164" i="22"/>
  <c r="G125" i="22"/>
  <c r="G120" i="22"/>
  <c r="F125" i="22"/>
  <c r="F120" i="22"/>
  <c r="E110" i="22"/>
  <c r="C129" i="22"/>
  <c r="D129" i="22"/>
  <c r="E129" i="22"/>
  <c r="F129" i="22"/>
  <c r="G129" i="22"/>
  <c r="B129" i="22"/>
  <c r="C98" i="22"/>
  <c r="D98" i="22"/>
  <c r="E98" i="22"/>
  <c r="F98" i="22"/>
  <c r="G98" i="22"/>
  <c r="H98" i="22"/>
  <c r="I98" i="22"/>
  <c r="J98" i="22"/>
  <c r="K98" i="22"/>
  <c r="L98" i="22"/>
  <c r="M98" i="22"/>
  <c r="N98" i="22"/>
  <c r="B98" i="22"/>
  <c r="E45" i="22"/>
  <c r="D45" i="22"/>
  <c r="C45" i="22"/>
  <c r="C40" i="22"/>
  <c r="B40" i="22"/>
  <c r="F92" i="22"/>
  <c r="E92" i="22"/>
  <c r="D92" i="22"/>
  <c r="C92" i="22"/>
  <c r="C87" i="22"/>
  <c r="B87" i="22"/>
  <c r="G82" i="22"/>
  <c r="F82" i="22"/>
  <c r="E82" i="22"/>
  <c r="D82" i="22"/>
  <c r="C82" i="22"/>
  <c r="C77" i="22"/>
  <c r="B77" i="22"/>
  <c r="D72" i="22"/>
  <c r="C72" i="22"/>
  <c r="E68" i="22"/>
  <c r="E66" i="22"/>
  <c r="D63" i="22"/>
  <c r="C63" i="22"/>
  <c r="B59" i="22"/>
  <c r="D55" i="22"/>
  <c r="C55" i="22"/>
  <c r="B55" i="22"/>
  <c r="G35" i="22"/>
  <c r="F35" i="22"/>
  <c r="E35" i="22"/>
  <c r="D35" i="22"/>
  <c r="C35" i="22"/>
  <c r="L30" i="22"/>
  <c r="K30" i="22"/>
  <c r="J30" i="22"/>
  <c r="I30" i="22"/>
  <c r="H30" i="22"/>
  <c r="G30" i="22"/>
  <c r="F30" i="22"/>
  <c r="E30" i="22"/>
  <c r="D30" i="22"/>
  <c r="C30" i="22"/>
  <c r="G25" i="22"/>
  <c r="F25" i="22"/>
  <c r="E25" i="22"/>
  <c r="D25" i="22"/>
  <c r="C25" i="22"/>
  <c r="D20" i="22"/>
  <c r="E20" i="22"/>
  <c r="F20" i="22"/>
  <c r="G20" i="22"/>
  <c r="H20" i="22"/>
  <c r="I20" i="22"/>
  <c r="J20" i="22"/>
  <c r="K20" i="22"/>
  <c r="L20" i="22"/>
  <c r="M20" i="22"/>
  <c r="C20" i="22"/>
  <c r="D15" i="22"/>
  <c r="C15" i="22"/>
  <c r="B15" i="22"/>
  <c r="K10" i="22"/>
  <c r="J10" i="22"/>
  <c r="I10" i="22"/>
  <c r="H10" i="22"/>
  <c r="G10" i="22"/>
  <c r="F10" i="22"/>
  <c r="E10" i="22"/>
  <c r="D10" i="22"/>
  <c r="C10" i="22"/>
  <c r="B10" i="22"/>
  <c r="C3" i="22"/>
  <c r="B3" i="18"/>
  <c r="L51" i="22"/>
  <c r="E40" i="22" l="1"/>
  <c r="E162" i="21"/>
  <c r="J11" i="22"/>
  <c r="L10" i="22"/>
  <c r="C11" i="22"/>
  <c r="K11" i="22"/>
  <c r="F11" i="22"/>
  <c r="G11" i="22"/>
  <c r="D11" i="22"/>
  <c r="H11" i="22"/>
  <c r="I11" i="22"/>
  <c r="K51" i="22"/>
  <c r="E11" i="22"/>
  <c r="B11" i="22"/>
  <c r="L11" i="22" l="1"/>
  <c r="E296" i="22" l="1"/>
  <c r="C166" i="74"/>
  <c r="B166" i="74"/>
  <c r="B161" i="74"/>
  <c r="C161" i="74"/>
  <c r="D161" i="74"/>
  <c r="E161" i="74"/>
  <c r="F161" i="74"/>
  <c r="G161" i="74"/>
  <c r="H161" i="74"/>
  <c r="I161" i="74"/>
  <c r="J161" i="74"/>
  <c r="K161" i="74"/>
  <c r="L161" i="74"/>
  <c r="A161" i="74"/>
  <c r="E166" i="74" l="1"/>
  <c r="H138" i="74"/>
  <c r="F180" i="74"/>
  <c r="C138" i="74"/>
  <c r="G138" i="74" s="1"/>
  <c r="F138" i="74"/>
  <c r="E181" i="74"/>
  <c r="E138" i="74"/>
  <c r="D138" i="74"/>
  <c r="J74" i="74"/>
  <c r="E74" i="74"/>
  <c r="F74" i="74"/>
  <c r="H74" i="74"/>
  <c r="I74" i="74"/>
  <c r="K74" i="74"/>
  <c r="L74" i="74"/>
  <c r="G74" i="74"/>
  <c r="C74" i="74"/>
  <c r="D74" i="74"/>
  <c r="B74" i="74"/>
  <c r="D68" i="74" l="1"/>
  <c r="D63" i="74"/>
  <c r="E58" i="74"/>
  <c r="F45" i="74"/>
  <c r="D133" i="74" l="1"/>
  <c r="D153" i="74"/>
  <c r="F98" i="74"/>
  <c r="F171" i="74"/>
  <c r="F153" i="74"/>
  <c r="E186" i="74"/>
  <c r="C153" i="74"/>
  <c r="F133" i="74"/>
  <c r="C98" i="74"/>
  <c r="D143" i="74"/>
  <c r="D128" i="74"/>
  <c r="H171" i="74"/>
  <c r="D181" i="74"/>
  <c r="G186" i="74"/>
  <c r="E98" i="74"/>
  <c r="E133" i="74"/>
  <c r="C148" i="74"/>
  <c r="J176" i="74"/>
  <c r="C181" i="74"/>
  <c r="C176" i="74"/>
  <c r="I137" i="74"/>
  <c r="I138" i="74" s="1"/>
  <c r="E147" i="74"/>
  <c r="D171" i="74"/>
  <c r="C171" i="74"/>
  <c r="G132" i="74"/>
  <c r="F143" i="74"/>
  <c r="E176" i="74"/>
  <c r="M176" i="74"/>
  <c r="D186" i="74"/>
  <c r="G143" i="74"/>
  <c r="F176" i="74"/>
  <c r="N176" i="74"/>
  <c r="K176" i="74"/>
  <c r="D148" i="74"/>
  <c r="H143" i="74"/>
  <c r="E153" i="74"/>
  <c r="G171" i="74"/>
  <c r="G176" i="74"/>
  <c r="F186" i="74"/>
  <c r="D176" i="74"/>
  <c r="D98" i="74"/>
  <c r="C133" i="74"/>
  <c r="G133" i="74" s="1"/>
  <c r="J142" i="74"/>
  <c r="G153" i="74"/>
  <c r="I171" i="74"/>
  <c r="I176" i="74"/>
  <c r="L176" i="74"/>
  <c r="H186" i="74"/>
  <c r="I82" i="74"/>
  <c r="B143" i="74"/>
  <c r="J143" i="74" s="1"/>
  <c r="D119" i="74"/>
  <c r="F127" i="74"/>
  <c r="C143" i="74"/>
  <c r="E114" i="74"/>
  <c r="C128" i="74"/>
  <c r="F128" i="74" s="1"/>
  <c r="O176" i="74"/>
  <c r="G97" i="74"/>
  <c r="E143" i="74"/>
  <c r="H176" i="74"/>
  <c r="E128" i="74"/>
  <c r="E171" i="74"/>
  <c r="I30" i="74"/>
  <c r="I31" i="74" s="1"/>
  <c r="I40" i="74"/>
  <c r="I41" i="74" s="1"/>
  <c r="B148" i="74"/>
  <c r="E148" i="74" s="1"/>
  <c r="I143" i="74"/>
  <c r="D93" i="74" l="1"/>
  <c r="F181" i="74"/>
  <c r="B69" i="74"/>
  <c r="C69" i="74"/>
  <c r="F88" i="74"/>
  <c r="F14" i="74"/>
  <c r="F83" i="74"/>
  <c r="B93" i="74"/>
  <c r="G98" i="74"/>
  <c r="B83" i="74"/>
  <c r="D88" i="74"/>
  <c r="E115" i="74"/>
  <c r="E83" i="74"/>
  <c r="B88" i="74"/>
  <c r="D83" i="74"/>
  <c r="E88" i="74"/>
  <c r="H88" i="74"/>
  <c r="B120" i="74"/>
  <c r="G83" i="74"/>
  <c r="C120" i="74"/>
  <c r="C83" i="74"/>
  <c r="H83" i="74"/>
  <c r="C88" i="74"/>
  <c r="C93" i="74"/>
  <c r="G88" i="74"/>
  <c r="E93" i="74" l="1"/>
  <c r="D51" i="74"/>
  <c r="D69" i="74"/>
  <c r="D64" i="74"/>
  <c r="E59" i="74"/>
  <c r="F46" i="74"/>
  <c r="D120" i="74"/>
  <c r="I83" i="74"/>
  <c r="I88" i="74"/>
  <c r="F9" i="20" l="1"/>
  <c r="E104" i="18" l="1"/>
  <c r="H51" i="22" l="1"/>
  <c r="I33" i="18" l="1"/>
  <c r="L31" i="22" l="1"/>
  <c r="K31" i="22"/>
  <c r="J31" i="22"/>
  <c r="I31" i="22"/>
  <c r="H31" i="22"/>
  <c r="G31" i="22"/>
  <c r="F31" i="22"/>
  <c r="E31" i="22"/>
  <c r="D31" i="22"/>
  <c r="C31" i="22"/>
  <c r="L87" i="20" l="1"/>
  <c r="D9" i="21" l="1"/>
  <c r="J51" i="22"/>
  <c r="I51" i="22"/>
  <c r="G51" i="22"/>
  <c r="F51" i="22"/>
  <c r="E51" i="22"/>
  <c r="D51" i="22"/>
  <c r="C51" i="22"/>
  <c r="B51" i="22"/>
  <c r="G26" i="22"/>
  <c r="F26" i="22"/>
  <c r="E26" i="22"/>
  <c r="D26" i="22"/>
  <c r="C142" i="18"/>
  <c r="B142" i="18"/>
  <c r="D123" i="18"/>
  <c r="C123" i="18"/>
  <c r="I118" i="18"/>
  <c r="H118" i="18"/>
  <c r="G118" i="18"/>
  <c r="F118" i="18"/>
  <c r="E118" i="18"/>
  <c r="D118" i="18"/>
  <c r="C118" i="18"/>
  <c r="B118" i="18"/>
  <c r="D104" i="18"/>
  <c r="C104" i="18"/>
  <c r="L39" i="18"/>
  <c r="K39" i="18"/>
  <c r="J39" i="18"/>
  <c r="I39" i="18"/>
  <c r="H39" i="18"/>
  <c r="G39" i="18"/>
  <c r="F39" i="18"/>
  <c r="E39" i="18"/>
  <c r="D39" i="18"/>
  <c r="C39" i="18"/>
  <c r="B39" i="18"/>
  <c r="E142" i="18" l="1"/>
  <c r="B123" i="18"/>
  <c r="E123" i="18" s="1"/>
  <c r="D128" i="18"/>
  <c r="E128" i="18"/>
  <c r="F128" i="18"/>
  <c r="G128" i="18"/>
  <c r="C128" i="18"/>
  <c r="G108" i="18"/>
  <c r="E90" i="18"/>
  <c r="G18" i="18"/>
  <c r="D82" i="20"/>
  <c r="I23" i="18"/>
  <c r="H29" i="18"/>
  <c r="F104" i="18"/>
  <c r="B57" i="21"/>
  <c r="D198" i="20"/>
  <c r="F198" i="20"/>
  <c r="E192" i="20"/>
  <c r="F240" i="22"/>
  <c r="H260" i="22"/>
  <c r="G270" i="22"/>
  <c r="D240" i="22"/>
  <c r="E240" i="22"/>
  <c r="G240" i="22"/>
  <c r="E264" i="22"/>
  <c r="C20" i="20"/>
  <c r="E9" i="20"/>
  <c r="H240" i="22"/>
  <c r="J260" i="22"/>
  <c r="I260" i="22"/>
  <c r="I240" i="22"/>
  <c r="C260" i="22"/>
  <c r="J240" i="22"/>
  <c r="D260" i="22"/>
  <c r="C240" i="22"/>
  <c r="E260" i="22"/>
  <c r="D270" i="22"/>
  <c r="H270" i="22"/>
  <c r="F260" i="22"/>
  <c r="E270" i="22"/>
  <c r="D254" i="22"/>
  <c r="G260" i="22"/>
  <c r="F270" i="22"/>
  <c r="H109" i="21"/>
  <c r="D13" i="21"/>
  <c r="H87" i="21"/>
  <c r="I109" i="21"/>
  <c r="G98" i="21"/>
  <c r="E8" i="21"/>
  <c r="D134" i="21" s="1"/>
  <c r="D31" i="21"/>
  <c r="C109" i="21"/>
  <c r="D109" i="21"/>
  <c r="B147" i="21"/>
  <c r="D146" i="21"/>
  <c r="E109" i="21"/>
  <c r="C147" i="21"/>
  <c r="F109" i="21"/>
  <c r="H72" i="21"/>
  <c r="G109" i="21"/>
  <c r="I67" i="21"/>
  <c r="G36" i="21"/>
  <c r="D51" i="21"/>
  <c r="I82" i="21"/>
  <c r="D93" i="21"/>
  <c r="E18" i="21"/>
  <c r="D234" i="22"/>
  <c r="D306" i="22"/>
  <c r="D301" i="22"/>
  <c r="D281" i="22"/>
  <c r="D274" i="22"/>
  <c r="D249" i="22"/>
  <c r="D291" i="22"/>
  <c r="D244" i="22"/>
  <c r="D286" i="22"/>
  <c r="D312" i="22"/>
  <c r="E149" i="20"/>
  <c r="B186" i="22"/>
  <c r="C186" i="22"/>
  <c r="D203" i="22"/>
  <c r="D225" i="22"/>
  <c r="D186" i="22"/>
  <c r="E225" i="22"/>
  <c r="E186" i="22"/>
  <c r="F225" i="22"/>
  <c r="F186" i="22"/>
  <c r="G225" i="22"/>
  <c r="G186" i="22"/>
  <c r="H225" i="22"/>
  <c r="B191" i="22"/>
  <c r="C191" i="22"/>
  <c r="E219" i="22"/>
  <c r="G83" i="22"/>
  <c r="D190" i="22"/>
  <c r="E198" i="20"/>
  <c r="H168" i="22"/>
  <c r="D135" i="22"/>
  <c r="F45" i="22"/>
  <c r="G153" i="22"/>
  <c r="H185" i="22"/>
  <c r="D29" i="18"/>
  <c r="E29" i="18"/>
  <c r="F29" i="18"/>
  <c r="D83" i="22"/>
  <c r="E83" i="22"/>
  <c r="D177" i="20"/>
  <c r="D73" i="22"/>
  <c r="D87" i="22"/>
  <c r="C93" i="22"/>
  <c r="G92" i="22"/>
  <c r="C64" i="22"/>
  <c r="H82" i="22"/>
  <c r="C83" i="22"/>
  <c r="D93" i="22"/>
  <c r="E103" i="22"/>
  <c r="D64" i="22"/>
  <c r="E93" i="22"/>
  <c r="F93" i="22"/>
  <c r="F83" i="22"/>
  <c r="C73" i="22"/>
  <c r="E72" i="22"/>
  <c r="D77" i="22"/>
  <c r="E55" i="22"/>
  <c r="H209" i="22"/>
  <c r="I215" i="22"/>
  <c r="D220" i="22"/>
  <c r="E63" i="22"/>
  <c r="G198" i="20"/>
  <c r="E15" i="22"/>
  <c r="E67" i="20"/>
  <c r="H198" i="20"/>
  <c r="H35" i="22"/>
  <c r="C26" i="22"/>
  <c r="H26" i="22" s="1"/>
  <c r="H25" i="22"/>
  <c r="D163" i="18"/>
  <c r="F163" i="18"/>
  <c r="G163" i="18"/>
  <c r="H163" i="18"/>
  <c r="G13" i="20"/>
  <c r="D59" i="20"/>
  <c r="E163" i="18"/>
  <c r="E77" i="20"/>
  <c r="E137" i="20"/>
  <c r="D154" i="20"/>
  <c r="G113" i="20"/>
  <c r="E142" i="20"/>
  <c r="H159" i="20"/>
  <c r="H44" i="20"/>
  <c r="H34" i="20"/>
  <c r="F103" i="18"/>
  <c r="E122" i="18"/>
  <c r="G73" i="18"/>
  <c r="I63" i="18"/>
  <c r="F45" i="18"/>
  <c r="G29" i="18"/>
  <c r="D95" i="18"/>
  <c r="I29" i="18"/>
  <c r="I53" i="18"/>
  <c r="H34" i="18"/>
  <c r="E34" i="18"/>
  <c r="G34" i="18"/>
  <c r="D34" i="18"/>
  <c r="F34" i="18"/>
  <c r="F36" i="22"/>
  <c r="D99" i="20"/>
  <c r="C36" i="22"/>
  <c r="N215" i="22"/>
  <c r="G50" i="20"/>
  <c r="J88" i="20"/>
  <c r="H88" i="20"/>
  <c r="E88" i="20"/>
  <c r="G88" i="20"/>
  <c r="D88" i="20"/>
  <c r="F88" i="20"/>
  <c r="I88" i="20"/>
  <c r="K88" i="20"/>
  <c r="C88" i="20"/>
  <c r="F188" i="20"/>
  <c r="C45" i="20"/>
  <c r="C78" i="20"/>
  <c r="D78" i="20"/>
  <c r="F99" i="21"/>
  <c r="I40" i="20"/>
  <c r="D21" i="22"/>
  <c r="E154" i="22"/>
  <c r="F35" i="20"/>
  <c r="D36" i="22"/>
  <c r="D68" i="20"/>
  <c r="C68" i="20"/>
  <c r="D99" i="21"/>
  <c r="D154" i="22"/>
  <c r="E21" i="22"/>
  <c r="K21" i="22"/>
  <c r="I21" i="22"/>
  <c r="J21" i="22"/>
  <c r="D114" i="20"/>
  <c r="F21" i="22"/>
  <c r="F160" i="20"/>
  <c r="C154" i="22"/>
  <c r="D94" i="20"/>
  <c r="H21" i="22"/>
  <c r="C37" i="21"/>
  <c r="M21" i="22"/>
  <c r="L21" i="22"/>
  <c r="E36" i="22"/>
  <c r="C21" i="22"/>
  <c r="F115" i="22"/>
  <c r="G21" i="22"/>
  <c r="C265" i="22"/>
  <c r="D158" i="18"/>
  <c r="E109" i="18"/>
  <c r="G115" i="22"/>
  <c r="C46" i="22"/>
  <c r="I147" i="18"/>
  <c r="C153" i="18"/>
  <c r="K153" i="18"/>
  <c r="I153" i="18"/>
  <c r="E115" i="22"/>
  <c r="E37" i="21"/>
  <c r="F153" i="18"/>
  <c r="J215" i="22"/>
  <c r="D19" i="18"/>
  <c r="F74" i="18"/>
  <c r="F147" i="18"/>
  <c r="G153" i="18"/>
  <c r="O153" i="18"/>
  <c r="G147" i="18"/>
  <c r="H153" i="18"/>
  <c r="J40" i="20"/>
  <c r="G209" i="22"/>
  <c r="C158" i="18"/>
  <c r="D109" i="18"/>
  <c r="C220" i="22"/>
  <c r="E74" i="18"/>
  <c r="F109" i="18"/>
  <c r="E147" i="18"/>
  <c r="J153" i="18"/>
  <c r="G36" i="22"/>
  <c r="I209" i="22"/>
  <c r="H129" i="21"/>
  <c r="C60" i="20"/>
  <c r="I183" i="20"/>
  <c r="H50" i="20"/>
  <c r="D14" i="20"/>
  <c r="J30" i="20"/>
  <c r="D40" i="20"/>
  <c r="F50" i="20"/>
  <c r="C188" i="20"/>
  <c r="K188" i="20"/>
  <c r="H188" i="20"/>
  <c r="M153" i="18"/>
  <c r="B9" i="20"/>
  <c r="N153" i="18"/>
  <c r="C147" i="18"/>
  <c r="L153" i="18"/>
  <c r="C109" i="18"/>
  <c r="D147" i="18"/>
  <c r="E153" i="18"/>
  <c r="C14" i="20"/>
  <c r="I30" i="20"/>
  <c r="E50" i="20"/>
  <c r="C74" i="18"/>
  <c r="D153" i="18"/>
  <c r="H147" i="18"/>
  <c r="G35" i="20"/>
  <c r="F114" i="20"/>
  <c r="F45" i="20"/>
  <c r="G45" i="20"/>
  <c r="H55" i="20"/>
  <c r="D183" i="20"/>
  <c r="H57" i="21"/>
  <c r="B129" i="21"/>
  <c r="D115" i="22"/>
  <c r="F154" i="22"/>
  <c r="K215" i="22"/>
  <c r="D265" i="22"/>
  <c r="B50" i="20"/>
  <c r="N188" i="20"/>
  <c r="L215" i="22"/>
  <c r="E14" i="20"/>
  <c r="F40" i="20"/>
  <c r="D188" i="20"/>
  <c r="J57" i="21"/>
  <c r="D129" i="21"/>
  <c r="C209" i="22"/>
  <c r="F14" i="20"/>
  <c r="F30" i="20"/>
  <c r="D35" i="20"/>
  <c r="G40" i="20"/>
  <c r="D50" i="20"/>
  <c r="G183" i="20"/>
  <c r="L188" i="20"/>
  <c r="K57" i="21"/>
  <c r="E129" i="21"/>
  <c r="D209" i="22"/>
  <c r="E215" i="22"/>
  <c r="O215" i="22"/>
  <c r="B25" i="20"/>
  <c r="C178" i="20"/>
  <c r="B14" i="21"/>
  <c r="C57" i="21"/>
  <c r="D46" i="22"/>
  <c r="H30" i="20"/>
  <c r="C40" i="20"/>
  <c r="C183" i="20"/>
  <c r="C14" i="21"/>
  <c r="E57" i="21"/>
  <c r="E46" i="22"/>
  <c r="E40" i="20"/>
  <c r="C215" i="22"/>
  <c r="C50" i="20"/>
  <c r="L55" i="20"/>
  <c r="B20" i="20"/>
  <c r="G30" i="20"/>
  <c r="E35" i="20"/>
  <c r="H40" i="20"/>
  <c r="C114" i="20"/>
  <c r="C193" i="20"/>
  <c r="G129" i="21"/>
  <c r="E209" i="22"/>
  <c r="G215" i="22"/>
  <c r="F215" i="22"/>
  <c r="C9" i="20"/>
  <c r="B14" i="20"/>
  <c r="E30" i="20"/>
  <c r="B55" i="20"/>
  <c r="I188" i="20"/>
  <c r="K30" i="20"/>
  <c r="I55" i="20"/>
  <c r="F183" i="20"/>
  <c r="I57" i="21"/>
  <c r="C129" i="21"/>
  <c r="C204" i="22"/>
  <c r="D30" i="20"/>
  <c r="C35" i="20"/>
  <c r="H35" i="20" s="1"/>
  <c r="J55" i="20"/>
  <c r="D215" i="22"/>
  <c r="M215" i="22"/>
  <c r="D193" i="20"/>
  <c r="F129" i="21"/>
  <c r="F209" i="22"/>
  <c r="H215" i="22"/>
  <c r="D45" i="20"/>
  <c r="E55" i="20"/>
  <c r="E99" i="21"/>
  <c r="D16" i="22"/>
  <c r="F57" i="21"/>
  <c r="B204" i="22"/>
  <c r="D37" i="21"/>
  <c r="G55" i="20"/>
  <c r="G160" i="20"/>
  <c r="H183" i="20"/>
  <c r="E188" i="20"/>
  <c r="C25" i="20"/>
  <c r="B178" i="20"/>
  <c r="G188" i="20"/>
  <c r="E45" i="20"/>
  <c r="F55" i="20"/>
  <c r="C83" i="20"/>
  <c r="M188" i="20"/>
  <c r="G57" i="21"/>
  <c r="D25" i="20"/>
  <c r="E114" i="20"/>
  <c r="F37" i="21"/>
  <c r="B83" i="20"/>
  <c r="E24" i="20"/>
  <c r="D9" i="20"/>
  <c r="D20" i="20"/>
  <c r="C55" i="20"/>
  <c r="K55" i="20"/>
  <c r="C99" i="21"/>
  <c r="B16" i="22"/>
  <c r="B60" i="20"/>
  <c r="D55" i="20"/>
  <c r="E183" i="20"/>
  <c r="J188" i="20"/>
  <c r="D57" i="21"/>
  <c r="L57" i="21"/>
  <c r="C16" i="22"/>
  <c r="E24" i="18"/>
  <c r="F24" i="18"/>
  <c r="G24" i="18"/>
  <c r="H24" i="18"/>
  <c r="E19" i="18"/>
  <c r="F19" i="18"/>
  <c r="D24" i="18"/>
  <c r="B96" i="18"/>
  <c r="D74" i="18"/>
  <c r="D149" i="22" l="1"/>
  <c r="D41" i="22"/>
  <c r="G20" i="20"/>
  <c r="F158" i="18"/>
  <c r="H9" i="20"/>
  <c r="G109" i="18"/>
  <c r="F110" i="22"/>
  <c r="F83" i="21"/>
  <c r="F115" i="21"/>
  <c r="B56" i="22"/>
  <c r="D297" i="22"/>
  <c r="C297" i="22"/>
  <c r="H36" i="22"/>
  <c r="H45" i="20"/>
  <c r="G73" i="21"/>
  <c r="B24" i="21"/>
  <c r="E83" i="21"/>
  <c r="F68" i="21"/>
  <c r="B63" i="21"/>
  <c r="C88" i="21"/>
  <c r="B78" i="21"/>
  <c r="E88" i="21"/>
  <c r="D24" i="21"/>
  <c r="G83" i="21"/>
  <c r="G68" i="21"/>
  <c r="D63" i="21"/>
  <c r="F88" i="21"/>
  <c r="F73" i="21"/>
  <c r="B255" i="22"/>
  <c r="C235" i="22"/>
  <c r="E68" i="21"/>
  <c r="H24" i="21"/>
  <c r="C83" i="21"/>
  <c r="H63" i="21"/>
  <c r="I63" i="21"/>
  <c r="C78" i="21"/>
  <c r="I24" i="21"/>
  <c r="D83" i="21"/>
  <c r="H83" i="21"/>
  <c r="G88" i="21"/>
  <c r="C24" i="21"/>
  <c r="D68" i="21"/>
  <c r="G63" i="21"/>
  <c r="B245" i="22"/>
  <c r="C250" i="22"/>
  <c r="B155" i="20"/>
  <c r="D109" i="20"/>
  <c r="G24" i="21"/>
  <c r="F63" i="21"/>
  <c r="D78" i="21"/>
  <c r="D73" i="21"/>
  <c r="C245" i="22"/>
  <c r="E265" i="22"/>
  <c r="F24" i="21"/>
  <c r="C68" i="21"/>
  <c r="E63" i="21"/>
  <c r="D88" i="21"/>
  <c r="C255" i="22"/>
  <c r="E24" i="21"/>
  <c r="H68" i="21"/>
  <c r="C63" i="21"/>
  <c r="C73" i="21"/>
  <c r="H78" i="21"/>
  <c r="B250" i="22"/>
  <c r="D147" i="21"/>
  <c r="G99" i="21"/>
  <c r="G78" i="21"/>
  <c r="E73" i="21"/>
  <c r="E78" i="21"/>
  <c r="F78" i="21"/>
  <c r="I78" i="21"/>
  <c r="G37" i="21"/>
  <c r="D14" i="21"/>
  <c r="B235" i="22"/>
  <c r="B292" i="22"/>
  <c r="C313" i="22"/>
  <c r="B313" i="22"/>
  <c r="C307" i="22"/>
  <c r="B307" i="22"/>
  <c r="C302" i="22"/>
  <c r="B302" i="22"/>
  <c r="B287" i="22"/>
  <c r="C292" i="22"/>
  <c r="C287" i="22"/>
  <c r="C282" i="22"/>
  <c r="C275" i="22"/>
  <c r="B282" i="22"/>
  <c r="B275" i="22"/>
  <c r="E220" i="22"/>
  <c r="D204" i="22"/>
  <c r="E64" i="22"/>
  <c r="H186" i="22"/>
  <c r="B149" i="22"/>
  <c r="E73" i="22"/>
  <c r="E130" i="22"/>
  <c r="B136" i="22"/>
  <c r="B130" i="22"/>
  <c r="F169" i="22"/>
  <c r="D169" i="22"/>
  <c r="C130" i="22"/>
  <c r="C149" i="22"/>
  <c r="B169" i="22"/>
  <c r="G169" i="22"/>
  <c r="C136" i="22"/>
  <c r="G130" i="22"/>
  <c r="G154" i="22"/>
  <c r="D130" i="22"/>
  <c r="C169" i="22"/>
  <c r="F130" i="22"/>
  <c r="E169" i="22"/>
  <c r="M99" i="22"/>
  <c r="L99" i="22"/>
  <c r="K99" i="22"/>
  <c r="E99" i="22"/>
  <c r="G99" i="22"/>
  <c r="G93" i="22"/>
  <c r="E16" i="22"/>
  <c r="D104" i="22"/>
  <c r="I99" i="22"/>
  <c r="C99" i="22"/>
  <c r="C104" i="22"/>
  <c r="H83" i="22"/>
  <c r="C88" i="22"/>
  <c r="D99" i="22"/>
  <c r="C78" i="22"/>
  <c r="H99" i="22"/>
  <c r="B88" i="22"/>
  <c r="N99" i="22"/>
  <c r="B41" i="22"/>
  <c r="J99" i="22"/>
  <c r="B104" i="22"/>
  <c r="F99" i="22"/>
  <c r="B99" i="22"/>
  <c r="C41" i="22"/>
  <c r="B78" i="22"/>
  <c r="C56" i="22"/>
  <c r="D56" i="22"/>
  <c r="E193" i="20"/>
  <c r="D178" i="20"/>
  <c r="F46" i="22"/>
  <c r="G114" i="20"/>
  <c r="E68" i="20"/>
  <c r="E78" i="20"/>
  <c r="D60" i="20"/>
  <c r="C109" i="20"/>
  <c r="H160" i="20"/>
  <c r="G14" i="20"/>
  <c r="L88" i="20"/>
  <c r="B109" i="20"/>
  <c r="D83" i="20"/>
  <c r="E25" i="20"/>
  <c r="I24" i="18"/>
  <c r="I34" i="18"/>
  <c r="C96" i="18"/>
  <c r="D96" i="18" s="1"/>
  <c r="E91" i="18"/>
  <c r="G19" i="18"/>
  <c r="G74" i="18"/>
  <c r="C59" i="18"/>
  <c r="E115" i="21"/>
  <c r="B32" i="21"/>
  <c r="C134" i="21"/>
  <c r="B134" i="21"/>
  <c r="C32" i="21"/>
  <c r="C115" i="21"/>
  <c r="B52" i="21"/>
  <c r="B138" i="20"/>
  <c r="D19" i="21"/>
  <c r="D138" i="20"/>
  <c r="C19" i="21"/>
  <c r="C9" i="21"/>
  <c r="H115" i="21"/>
  <c r="C94" i="21"/>
  <c r="C52" i="21"/>
  <c r="C138" i="20"/>
  <c r="B150" i="20"/>
  <c r="B143" i="20"/>
  <c r="C143" i="20"/>
  <c r="D150" i="20"/>
  <c r="D143" i="20"/>
  <c r="C150" i="20"/>
  <c r="B115" i="21"/>
  <c r="B9" i="21"/>
  <c r="E9" i="21" s="1"/>
  <c r="D115" i="21"/>
  <c r="B94" i="21"/>
  <c r="G115" i="21"/>
  <c r="C155" i="20"/>
  <c r="B69" i="18"/>
  <c r="B64" i="18"/>
  <c r="B54" i="18"/>
  <c r="D54" i="18"/>
  <c r="F64" i="18"/>
  <c r="F54" i="18"/>
  <c r="E54" i="18"/>
  <c r="D64" i="18"/>
  <c r="E64" i="18"/>
  <c r="C69" i="18"/>
  <c r="B46" i="18"/>
  <c r="C46" i="18"/>
  <c r="H64" i="18"/>
  <c r="H54" i="18"/>
  <c r="F59" i="18"/>
  <c r="E59" i="18"/>
  <c r="E46" i="18"/>
  <c r="G64" i="18"/>
  <c r="C64" i="18"/>
  <c r="D59" i="18"/>
  <c r="G54" i="18"/>
  <c r="C54" i="18"/>
  <c r="B59" i="18"/>
  <c r="D46" i="18"/>
  <c r="E134" i="21" l="1"/>
  <c r="E41" i="22"/>
  <c r="E149" i="22"/>
  <c r="E109" i="20"/>
  <c r="E69" i="18"/>
  <c r="H59" i="18"/>
  <c r="E297" i="22"/>
  <c r="D292" i="22"/>
  <c r="I68" i="21"/>
  <c r="D255" i="22"/>
  <c r="D307" i="22"/>
  <c r="D250" i="22"/>
  <c r="H88" i="21"/>
  <c r="I83" i="21"/>
  <c r="D235" i="22"/>
  <c r="H73" i="21"/>
  <c r="D245" i="22"/>
  <c r="D155" i="20"/>
  <c r="D313" i="22"/>
  <c r="D32" i="21"/>
  <c r="D94" i="21"/>
  <c r="D52" i="21"/>
  <c r="E19" i="21"/>
  <c r="D287" i="22"/>
  <c r="D302" i="22"/>
  <c r="D275" i="22"/>
  <c r="D282" i="22"/>
  <c r="D191" i="22"/>
  <c r="E104" i="22"/>
  <c r="H169" i="22"/>
  <c r="D88" i="22"/>
  <c r="D136" i="22"/>
  <c r="D78" i="22"/>
  <c r="E56" i="22"/>
  <c r="E138" i="20"/>
  <c r="E143" i="20"/>
  <c r="E150" i="20"/>
  <c r="I64" i="18"/>
  <c r="F46" i="18"/>
  <c r="I54" i="18"/>
</calcChain>
</file>

<file path=xl/comments1.xml><?xml version="1.0" encoding="utf-8"?>
<comments xmlns="http://schemas.openxmlformats.org/spreadsheetml/2006/main">
  <authors>
    <author>Amelie Salmon</author>
  </authors>
  <commentList>
    <comment ref="E535" authorId="0" shapeId="0">
      <text>
        <r>
          <rPr>
            <b/>
            <sz val="9"/>
            <color indexed="81"/>
            <rFont val="Tahoma"/>
            <family val="2"/>
          </rPr>
          <t>Amelie Salmon:</t>
        </r>
        <r>
          <rPr>
            <sz val="9"/>
            <color indexed="81"/>
            <rFont val="Tahoma"/>
            <family val="2"/>
          </rPr>
          <t xml:space="preserve">
Car la proposition de réponse complète est "Autre point d'eau détruit </t>
        </r>
        <r>
          <rPr>
            <b/>
            <sz val="9"/>
            <color indexed="81"/>
            <rFont val="Tahoma"/>
            <family val="2"/>
          </rPr>
          <t xml:space="preserve">ou plus fonctionnel </t>
        </r>
        <r>
          <rPr>
            <sz val="9"/>
            <color indexed="81"/>
            <rFont val="Tahoma"/>
            <family val="2"/>
          </rPr>
          <t>dans la localité"</t>
        </r>
      </text>
    </comment>
  </commentList>
</comments>
</file>

<file path=xl/sharedStrings.xml><?xml version="1.0" encoding="utf-8"?>
<sst xmlns="http://schemas.openxmlformats.org/spreadsheetml/2006/main" count="21842" uniqueCount="4891">
  <si>
    <t>start</t>
  </si>
  <si>
    <t>end</t>
  </si>
  <si>
    <t>today</t>
  </si>
  <si>
    <t>diviceid</t>
  </si>
  <si>
    <t>date</t>
  </si>
  <si>
    <t>enqueteur</t>
  </si>
  <si>
    <t>admin1</t>
  </si>
  <si>
    <t>admin2</t>
  </si>
  <si>
    <t>admin3</t>
  </si>
  <si>
    <t>nom_ic</t>
  </si>
  <si>
    <t>fonction_ic</t>
  </si>
  <si>
    <t>secteur_ic</t>
  </si>
  <si>
    <t>secteur_ic/eau</t>
  </si>
  <si>
    <t>secteur_ic/hygiene</t>
  </si>
  <si>
    <t>secteur_ic/education</t>
  </si>
  <si>
    <t>secteur_ic/sante</t>
  </si>
  <si>
    <t>secteur_ic/marche</t>
  </si>
  <si>
    <t>fonction_ic_autre</t>
  </si>
  <si>
    <t>point_eau_type</t>
  </si>
  <si>
    <t>point_eau_type_autre</t>
  </si>
  <si>
    <t>point_eau_fonctionnel</t>
  </si>
  <si>
    <t>point_eau_non_fonctionnel</t>
  </si>
  <si>
    <t>point_eau_non_fonctionnel/destruction</t>
  </si>
  <si>
    <t>point_eau_non_fonctionnel/contamination</t>
  </si>
  <si>
    <t>point_eau_non_fonctionnel/vol_equipement</t>
  </si>
  <si>
    <t>point_eau_non_fonctionnel/assechement_source</t>
  </si>
  <si>
    <t>point_eau_non_fonctionnel/non_acces</t>
  </si>
  <si>
    <t>point_eau_non_fonctionnel/autre</t>
  </si>
  <si>
    <t>point_eau_non_fonctionnel_autre</t>
  </si>
  <si>
    <t>point_eau_utilisation</t>
  </si>
  <si>
    <t>point_eau_utilisateurs</t>
  </si>
  <si>
    <t>point_eau_attente</t>
  </si>
  <si>
    <t>point_eau_provenance_utilisateurs</t>
  </si>
  <si>
    <t>point_eau_provenance_utilisateurs_autre</t>
  </si>
  <si>
    <t>point_eau_frequentation</t>
  </si>
  <si>
    <t>point_eau_frequentation_evolution</t>
  </si>
  <si>
    <t>point_eau_frequentation_augmentation</t>
  </si>
  <si>
    <t>point_eau_frequentation_augmentation/destruction</t>
  </si>
  <si>
    <t>point_eau_frequentation_augmentation/insecurite</t>
  </si>
  <si>
    <t>point_eau_frequentation_augmentation/augmentation_population</t>
  </si>
  <si>
    <t>point_eau_frequentation_augmentation/deplaces</t>
  </si>
  <si>
    <t>point_eau_frequentation_augmentation/sensibilisation_eha</t>
  </si>
  <si>
    <t>point_eau_frequentation_augmentation/creation_rehab</t>
  </si>
  <si>
    <t>point_eau_frequentation_augmentation/nsp</t>
  </si>
  <si>
    <t>point_eau_frequentation_augmentation/autre</t>
  </si>
  <si>
    <t>point_eau_frequentation_augmentation_autre</t>
  </si>
  <si>
    <t>point_eau_frequentation_diminution</t>
  </si>
  <si>
    <t>point_eau_frequentation_diminution/rehabilitation</t>
  </si>
  <si>
    <t>point_eau_frequentation_diminution/insecurite</t>
  </si>
  <si>
    <t>point_eau_frequentation_diminution/diminution_population</t>
  </si>
  <si>
    <t>point_eau_frequentation_diminution/point_eau_prive</t>
  </si>
  <si>
    <t>point_eau_frequentation_diminution/dommages_evenements</t>
  </si>
  <si>
    <t>point_eau_frequentation_diminution/nsp</t>
  </si>
  <si>
    <t>point_eau_frequentation_diminution/autre</t>
  </si>
  <si>
    <t>point_eau_frequentation_diminution_autre</t>
  </si>
  <si>
    <t>point_eau_construction</t>
  </si>
  <si>
    <t>point_eau_construction/gvt</t>
  </si>
  <si>
    <t>point_eau_construction/mairie</t>
  </si>
  <si>
    <t>point_eau_construction/communaute</t>
  </si>
  <si>
    <t>point_eau_construction/secteur_prive</t>
  </si>
  <si>
    <t>point_eau_construction/ong_nationales</t>
  </si>
  <si>
    <t>point_eau_construction/ong_internationales</t>
  </si>
  <si>
    <t>point_eau_construction/nsp</t>
  </si>
  <si>
    <t>point_eau_construction/autre</t>
  </si>
  <si>
    <t>point_eau_construction_autre</t>
  </si>
  <si>
    <t>point_eau_payant</t>
  </si>
  <si>
    <t>point_eau_payant_modalite</t>
  </si>
  <si>
    <t>point_eau_payant_modalite_autre</t>
  </si>
  <si>
    <t>point_eau_payant_prix</t>
  </si>
  <si>
    <t>point_eau_prix_changement</t>
  </si>
  <si>
    <t>point_eau_prix_evolution</t>
  </si>
  <si>
    <t>point_eau_prix_augmentation</t>
  </si>
  <si>
    <t>point_eau_prix_augmentation/prix_equipement</t>
  </si>
  <si>
    <t>point_eau_prix_augmentation/prix_personnel</t>
  </si>
  <si>
    <t>point_eau_prix_augmentation/prix_maintenance</t>
  </si>
  <si>
    <t>point_eau_prix_augmentation/mode_gestion</t>
  </si>
  <si>
    <t>point_eau_prix_augmentation/nsp</t>
  </si>
  <si>
    <t>point_eau_prix_augmentation/autre</t>
  </si>
  <si>
    <t>point_eau_prix_augmentation_autre</t>
  </si>
  <si>
    <t>point_eau_prix_diminution</t>
  </si>
  <si>
    <t>point_eau_prix_diminution/prix_equipement</t>
  </si>
  <si>
    <t>point_eau_prix_diminution/prix_personnel</t>
  </si>
  <si>
    <t>point_eau_prix_diminution/prix_maintenance</t>
  </si>
  <si>
    <t>point_eau_prix_diminution/mode_gestion</t>
  </si>
  <si>
    <t>point_eau_prix_diminution/nsp</t>
  </si>
  <si>
    <t>point_eau_prix_diminution/autre</t>
  </si>
  <si>
    <t>point_eau_prix_diminution_autre</t>
  </si>
  <si>
    <t>point_eau_collecteur_redevance</t>
  </si>
  <si>
    <t>point_eau_collecteur_redevance/constructeur</t>
  </si>
  <si>
    <t>point_eau_collecteur_redevance/mairie</t>
  </si>
  <si>
    <t>point_eau_collecteur_redevance/communaute</t>
  </si>
  <si>
    <t>point_eau_collecteur_redevance/gvt</t>
  </si>
  <si>
    <t>point_eau_collecteur_redevance/comite-gestion</t>
  </si>
  <si>
    <t>point_eau_collecteur_redevance/menage</t>
  </si>
  <si>
    <t>point_eau_collecteur_redevance/nsp</t>
  </si>
  <si>
    <t>point_eau_collecteur_redevance/autre</t>
  </si>
  <si>
    <t>point_eau_collecteur_redevance_autre</t>
  </si>
  <si>
    <t>point_eau_mecanisme_sanction</t>
  </si>
  <si>
    <t>point_eau_mecanisme_sanction_type</t>
  </si>
  <si>
    <t>point_eau_mecanisme_sanction_type/amende</t>
  </si>
  <si>
    <t>point_eau_mecanisme_sanction_type/fin_droits</t>
  </si>
  <si>
    <t>point_eau_mecanisme_sanction_type/fin_droits_indefinie</t>
  </si>
  <si>
    <t>point_eau_mecanisme_sanction_type/nsp</t>
  </si>
  <si>
    <t>point_eau_mecanisme_sanction_type/autre</t>
  </si>
  <si>
    <t>point_eau_mecanisme_sanction_type_autre</t>
  </si>
  <si>
    <t>point_eau_contraintes_gestion</t>
  </si>
  <si>
    <t>point_eau_contraintes_gestion/financier</t>
  </si>
  <si>
    <t>point_eau_contraintes_gestion/materiel</t>
  </si>
  <si>
    <t>point_eau_contraintes_gestion/personnels_qualifies</t>
  </si>
  <si>
    <t>point_eau_contraintes_gestion/insecurite</t>
  </si>
  <si>
    <t>point_eau_contraintes_gestion/vols</t>
  </si>
  <si>
    <t>point_eau_contraintes_gestion/pression</t>
  </si>
  <si>
    <t>point_eau_contraintes_gestion/mauvaise_qualite</t>
  </si>
  <si>
    <t>point_eau_contraintes_gestion/finance_maintenance</t>
  </si>
  <si>
    <t>point_eau_contraintes_gestion/aucun</t>
  </si>
  <si>
    <t>point_eau_contraintes_gestion/nsp</t>
  </si>
  <si>
    <t>point_eau_contraintes_gestion/autre</t>
  </si>
  <si>
    <t>point_eau_contraintes_gestion_autre</t>
  </si>
  <si>
    <t>point_eau_acteurs_locaux</t>
  </si>
  <si>
    <t>point_eau_acteurs_locaux/mairie</t>
  </si>
  <si>
    <t>point_eau_acteurs_locaux/gvt</t>
  </si>
  <si>
    <t>point_eau_acteurs_locaux/ong_locales</t>
  </si>
  <si>
    <t>point_eau_acteurs_locaux/ong_nationales</t>
  </si>
  <si>
    <t>point_eau_acteurs_locaux/ong_Internationales</t>
  </si>
  <si>
    <t>point_eau_acteurs_locaux/leaders_communautaires</t>
  </si>
  <si>
    <t>point_eau_acteurs_locaux/chef_quartiers</t>
  </si>
  <si>
    <t>point_eau_acteurs_locaux/chef_village</t>
  </si>
  <si>
    <t>point_eau_acteurs_locaux/leaders_religieux</t>
  </si>
  <si>
    <t>point_eau_acteurs_locaux/aucun</t>
  </si>
  <si>
    <t>point_eau_acteurs_locaux/nsp</t>
  </si>
  <si>
    <t>point_eau_acteurs_locaux/autre</t>
  </si>
  <si>
    <t>point_eau_acteurs_locaux_autre</t>
  </si>
  <si>
    <t>point_eau_aide_fonctionnement</t>
  </si>
  <si>
    <t>point_eau_aide_fonctionnement_source</t>
  </si>
  <si>
    <t>point_eau_aide_fonctionnement_source/usagers</t>
  </si>
  <si>
    <t>point_eau_aide_fonctionnement_source/autorités</t>
  </si>
  <si>
    <t>point_eau_aide_fonctionnement_source/gouvernement</t>
  </si>
  <si>
    <t>point_eau_aide_fonctionnement_source/ong_locales</t>
  </si>
  <si>
    <t>point_eau_aide_fonctionnement_source/ong_internationales</t>
  </si>
  <si>
    <t>point_eau_aide_fonctionnement_source/nsp</t>
  </si>
  <si>
    <t>point_eau_aide_fonctionnement_source/autre</t>
  </si>
  <si>
    <t>point_eau_aide_fonctionnement_source_autre</t>
  </si>
  <si>
    <t>point_eau_aide_fonctionnement_type</t>
  </si>
  <si>
    <t>point_eau_aide_fonctionnement_type/subventions</t>
  </si>
  <si>
    <t>point_eau_aide_fonctionnement_type/dotation_materiaux</t>
  </si>
  <si>
    <t>point_eau_aide_fonctionnement_type/dotation_equipements</t>
  </si>
  <si>
    <t>point_eau_aide_fonctionnement_type/personnel</t>
  </si>
  <si>
    <t>point_eau_aide_fonctionnement_type/personnel_maintenance</t>
  </si>
  <si>
    <t>point_eau_aide_fonctionnement_type/rehab_bâtiments</t>
  </si>
  <si>
    <t>point_eau_aide_fonctionnement_type/rehab_equipements</t>
  </si>
  <si>
    <t>point_eau_aide_fonctionnement_type/construction</t>
  </si>
  <si>
    <t>point_eau_aide_fonctionnement_type/rehabilitation</t>
  </si>
  <si>
    <t>point_eau_aide_fonctionnement_type/sensibilisation</t>
  </si>
  <si>
    <t>point_eau_aide_fonctionnement_type/formation_gestion</t>
  </si>
  <si>
    <t>point_eau_aide_fonctionnement_type/nsp</t>
  </si>
  <si>
    <t>point_eau_aide_fonctionnement_type/autre</t>
  </si>
  <si>
    <t>point_eau_aide_fonctionnement_type_autre</t>
  </si>
  <si>
    <t>point_eau_aide_fonctionnement_satisfaction</t>
  </si>
  <si>
    <t>point_eau_aide_fonctionnement_insatisfaction_cause</t>
  </si>
  <si>
    <t>point_eau_aide_fonctionnement_insatisfaction_cause/insuffisant</t>
  </si>
  <si>
    <t>point_eau_aide_fonctionnement_insatisfaction_cause/inadapte</t>
  </si>
  <si>
    <t>point_eau_aide_fonctionnement_insatisfaction_cause/non_durable</t>
  </si>
  <si>
    <t>point_eau_aide_fonctionnement_insatisfaction_cause/corruption</t>
  </si>
  <si>
    <t>point_eau_aide_fonctionnement_insatisfaction_cause/autre</t>
  </si>
  <si>
    <t>point_eau_aide_fonctionnement_insatisfaction_cause_autre</t>
  </si>
  <si>
    <t>point_eau_amelioration</t>
  </si>
  <si>
    <t>point_eau_amelioration/subventions</t>
  </si>
  <si>
    <t>point_eau_amelioration/dotation_materiaux</t>
  </si>
  <si>
    <t>point_eau_amelioration/dotation_equipements</t>
  </si>
  <si>
    <t>point_eau_amelioration/personnel</t>
  </si>
  <si>
    <t>point_eau_amelioration/personnel_maintenance</t>
  </si>
  <si>
    <t>point_eau_amelioration/rehab_bâtiments</t>
  </si>
  <si>
    <t>point_eau_amelioration/rehab_equipements</t>
  </si>
  <si>
    <t>point_eau_amelioration/construction</t>
  </si>
  <si>
    <t>point_eau_amelioration/rehabilitation</t>
  </si>
  <si>
    <t>point_eau_amelioration/sensibilisation</t>
  </si>
  <si>
    <t>point_eau_amelioration/formation_gestion</t>
  </si>
  <si>
    <t>point_eau_amelioration/nsp</t>
  </si>
  <si>
    <t>point_eau_amelioration/autre</t>
  </si>
  <si>
    <t>point_eau_amelioration_autre</t>
  </si>
  <si>
    <t>latrines_type</t>
  </si>
  <si>
    <t>latrines_type_autre</t>
  </si>
  <si>
    <t>latrines_bati</t>
  </si>
  <si>
    <t>latrines_bati_autre</t>
  </si>
  <si>
    <t>latrines_fonctionnement</t>
  </si>
  <si>
    <t>latrines_fonctionnement_cause</t>
  </si>
  <si>
    <t>latrines_fonctionnement_cause/destruction</t>
  </si>
  <si>
    <t>latrines_fonctionnement_cause/non_fermees</t>
  </si>
  <si>
    <t>latrines_fonctionnement_cause/saturees</t>
  </si>
  <si>
    <t>latrines_fonctionnement_cause/non_separees</t>
  </si>
  <si>
    <t>latrines_fonctionnement_cause/serpents</t>
  </si>
  <si>
    <t>latrines_fonctionnement_cause/nsp</t>
  </si>
  <si>
    <t>latrines_fonctionnement_cause/autre</t>
  </si>
  <si>
    <t>latrines_fonctionnement_cause_autre</t>
  </si>
  <si>
    <t>latrines_saison_pluies</t>
  </si>
  <si>
    <t>latrines_genre</t>
  </si>
  <si>
    <t>latrines_hommes</t>
  </si>
  <si>
    <t>latrines_femmes</t>
  </si>
  <si>
    <t>latrines_verrou</t>
  </si>
  <si>
    <t>latrines_acces_nuit</t>
  </si>
  <si>
    <t>latrines_acces_nuit_cause</t>
  </si>
  <si>
    <t>latrines_acces_nuit_cause_autre</t>
  </si>
  <si>
    <t>latrines_lavage_mains</t>
  </si>
  <si>
    <t>latrines_utilisateurs</t>
  </si>
  <si>
    <t>latrines_attente</t>
  </si>
  <si>
    <t>latrines_provenance_utilisateurs</t>
  </si>
  <si>
    <t>latrines_provenance_utilisateurs_autre</t>
  </si>
  <si>
    <t>latrines_frequentation</t>
  </si>
  <si>
    <t>latrines_frequentation_evolution</t>
  </si>
  <si>
    <t>latrines_frequentation_augmentation</t>
  </si>
  <si>
    <t>latrines_frequentation_augmentation/latrines_detruites</t>
  </si>
  <si>
    <t>latrines_frequentation_augmentation/insecurite</t>
  </si>
  <si>
    <t>latrines_frequentation_augmentation/aug_population</t>
  </si>
  <si>
    <t>latrines_frequentation_augmentation/deplaces</t>
  </si>
  <si>
    <t>latrines_frequentation_augmentation/sensibilisation_eha</t>
  </si>
  <si>
    <t>latrines_frequentation_augmentation/rehab</t>
  </si>
  <si>
    <t>latrines_frequentation_augmentation/nsp</t>
  </si>
  <si>
    <t>latrines_frequentation_augmentation/autre</t>
  </si>
  <si>
    <t>latrines_frequentation_augmentation_autre</t>
  </si>
  <si>
    <t>latrines_frequentation_diminution</t>
  </si>
  <si>
    <t>latrines_frequentation_diminution/latrines_non_hygieniques</t>
  </si>
  <si>
    <t>latrines_frequentation_diminution/manque_maintenance</t>
  </si>
  <si>
    <t>latrines_frequentation_diminution/insecurite</t>
  </si>
  <si>
    <t>latrines_frequentation_diminution/diminution_population</t>
  </si>
  <si>
    <t>latrines_frequentation_diminution/latrines_privees</t>
  </si>
  <si>
    <t>latrines_frequentation_diminution/nsp</t>
  </si>
  <si>
    <t>latrines_frequentation_diminution/autre</t>
  </si>
  <si>
    <t>latrines_frequentation_diminution_autre</t>
  </si>
  <si>
    <t>latrines_construction</t>
  </si>
  <si>
    <t>latrines_construction/gvt</t>
  </si>
  <si>
    <t>latrines_construction/mairie</t>
  </si>
  <si>
    <t>latrines_construction/communaute</t>
  </si>
  <si>
    <t>latrines_construction/secteur_prive</t>
  </si>
  <si>
    <t>latrines_construction/ong_nationales</t>
  </si>
  <si>
    <t>latrines_construction/ong_internationales</t>
  </si>
  <si>
    <t>latrines_construction/nsp</t>
  </si>
  <si>
    <t>latrines_construction/autre</t>
  </si>
  <si>
    <t>latrines_construction_autre</t>
  </si>
  <si>
    <t>latrines_payante</t>
  </si>
  <si>
    <t>latrines_payante_modalite</t>
  </si>
  <si>
    <t>latrines_payante_modalite_autre</t>
  </si>
  <si>
    <t>latrines_payante_prix</t>
  </si>
  <si>
    <t>latrines_prix_changement</t>
  </si>
  <si>
    <t>latrines_prix_evolution</t>
  </si>
  <si>
    <t>latrines_prix_augmentation</t>
  </si>
  <si>
    <t>latrines_prix_augmentation/prix_equipement</t>
  </si>
  <si>
    <t>latrines_prix_augmentation/prix_personnel</t>
  </si>
  <si>
    <t>latrines_prix_augmentation/prix_maintenance</t>
  </si>
  <si>
    <t>latrines_prix_augmentation/mode_gestion</t>
  </si>
  <si>
    <t>latrines_prix_augmentation/nsp</t>
  </si>
  <si>
    <t>latrines_prix_augmentation/autre</t>
  </si>
  <si>
    <t>latrines_prix_augmentation_autre</t>
  </si>
  <si>
    <t>latrines_prix_diminution</t>
  </si>
  <si>
    <t>latrines_prix_diminution/prix_equipement</t>
  </si>
  <si>
    <t>latrines_prix_diminution/prix_personnel</t>
  </si>
  <si>
    <t>latrines_prix_diminution/prix_maintenance</t>
  </si>
  <si>
    <t>latrines_prix_diminution/mode_gestion</t>
  </si>
  <si>
    <t>latrines_prix_diminution/nsp</t>
  </si>
  <si>
    <t>latrines_prix_diminution/autre</t>
  </si>
  <si>
    <t>latrines_prix_diminution_autre</t>
  </si>
  <si>
    <t>latrines_redevance</t>
  </si>
  <si>
    <t>latrines_redevance/constructeur</t>
  </si>
  <si>
    <t>latrines_redevance/mairie</t>
  </si>
  <si>
    <t>latrines_redevance/communaute</t>
  </si>
  <si>
    <t>latrines_redevance/gvt</t>
  </si>
  <si>
    <t>latrines_redevance/comite-gestion</t>
  </si>
  <si>
    <t>latrines_redevance/menage</t>
  </si>
  <si>
    <t>latrines_redevance/nsp</t>
  </si>
  <si>
    <t>latrines_redevance/autre</t>
  </si>
  <si>
    <t>latrines_redevance_autre</t>
  </si>
  <si>
    <t>latrines_sanctions</t>
  </si>
  <si>
    <t>latrines_sanctions_type</t>
  </si>
  <si>
    <t>latrines_sanctions_type/amende</t>
  </si>
  <si>
    <t>latrines_sanctions_type/fin_droits</t>
  </si>
  <si>
    <t>latrines_sanctions_type/fin_droits_indefinie</t>
  </si>
  <si>
    <t>latrines_sanctions_type/nsp</t>
  </si>
  <si>
    <t>latrines_sanctions_type/autre</t>
  </si>
  <si>
    <t>latrines_sanctions_type_autre</t>
  </si>
  <si>
    <t>latrines_contraintes_gestion</t>
  </si>
  <si>
    <t>latrines_contraintes_gestion/financier</t>
  </si>
  <si>
    <t>latrines_contraintes_gestion/materiel</t>
  </si>
  <si>
    <t>latrines_contraintes_gestion/personnels_qualifies</t>
  </si>
  <si>
    <t>latrines_contraintes_gestion/insecurite</t>
  </si>
  <si>
    <t>latrines_contraintes_gestion/vols</t>
  </si>
  <si>
    <t>latrines_contraintes_gestion/pression</t>
  </si>
  <si>
    <t>latrines_contraintes_gestion/mauvaise_qualite</t>
  </si>
  <si>
    <t>latrines_contraintes_gestion/finance_maintenance</t>
  </si>
  <si>
    <t>latrines_contraintes_gestion/aucun</t>
  </si>
  <si>
    <t>latrines_contraintes_gestion/nsp</t>
  </si>
  <si>
    <t>latrines_contraintes_gestion/autre</t>
  </si>
  <si>
    <t>latrines_contraintes_gestion_autre</t>
  </si>
  <si>
    <t>latrines_acteurs_locaux</t>
  </si>
  <si>
    <t>latrines_acteurs_locaux/mairie</t>
  </si>
  <si>
    <t>latrines_acteurs_locaux/gvt</t>
  </si>
  <si>
    <t>latrines_acteurs_locaux/ong_locales</t>
  </si>
  <si>
    <t>latrines_acteurs_locaux/ong_nationales</t>
  </si>
  <si>
    <t>latrines_acteurs_locaux/ong_Internationales</t>
  </si>
  <si>
    <t>latrines_acteurs_locaux/leaders_communautaires</t>
  </si>
  <si>
    <t>latrines_acteurs_locaux/chef_quartiers</t>
  </si>
  <si>
    <t>latrines_acteurs_locaux/chef_village</t>
  </si>
  <si>
    <t>latrines_acteurs_locaux/leaders_religieux</t>
  </si>
  <si>
    <t>latrines_acteurs_locaux/aucun</t>
  </si>
  <si>
    <t>latrines_acteurs_locaux/nsp</t>
  </si>
  <si>
    <t>latrines_acteurs_locaux/autre</t>
  </si>
  <si>
    <t>latrines_acteurs_locaux_autre</t>
  </si>
  <si>
    <t>latrines_aide_fonctionnement</t>
  </si>
  <si>
    <t>latrines_aide_fonctionnement_source</t>
  </si>
  <si>
    <t>latrines_aide_fonctionnement_source/usagers</t>
  </si>
  <si>
    <t>latrines_aide_fonctionnement_source/autorités</t>
  </si>
  <si>
    <t>latrines_aide_fonctionnement_source/gouvernement</t>
  </si>
  <si>
    <t>latrines_aide_fonctionnement_source/ong_locales</t>
  </si>
  <si>
    <t>latrines_aide_fonctionnement_source/ong_internationales</t>
  </si>
  <si>
    <t>latrines_aide_fonctionnement_source/nsp</t>
  </si>
  <si>
    <t>latrines_aide_fonctionnement_source/autre</t>
  </si>
  <si>
    <t>latrines_aide_fonctionnement_source_autre</t>
  </si>
  <si>
    <t>latrines_aide_fonctionnement_type</t>
  </si>
  <si>
    <t>latrines_aide_fonctionnement_type/subventions</t>
  </si>
  <si>
    <t>latrines_aide_fonctionnement_type/dotation_materiaux</t>
  </si>
  <si>
    <t>latrines_aide_fonctionnement_type/dotation_equipements</t>
  </si>
  <si>
    <t>latrines_aide_fonctionnement_type/personnel</t>
  </si>
  <si>
    <t>latrines_aide_fonctionnement_type/personnel_maintenance</t>
  </si>
  <si>
    <t>latrines_aide_fonctionnement_type/rehab_bâtiments</t>
  </si>
  <si>
    <t>latrines_aide_fonctionnement_type/rehab_equipements</t>
  </si>
  <si>
    <t>latrines_aide_fonctionnement_type/construction</t>
  </si>
  <si>
    <t>latrines_aide_fonctionnement_type/rehabilitation</t>
  </si>
  <si>
    <t>latrines_aide_fonctionnement_type/sensibilisation</t>
  </si>
  <si>
    <t>latrines_aide_fonctionnement_type/formation_gestion</t>
  </si>
  <si>
    <t>latrines_aide_fonctionnement_type/nsp</t>
  </si>
  <si>
    <t>latrines_aide_fonctionnement_type/autre</t>
  </si>
  <si>
    <t>latrines_aide_fonctionnement_type_autre</t>
  </si>
  <si>
    <t>latrines_aide_fonctionnement_satisfaction</t>
  </si>
  <si>
    <t>latrines_aide_fonctionnement_insatisfaction_cause</t>
  </si>
  <si>
    <t>latrines_aide_fonctionnement_insatisfaction_cause/insuffisant</t>
  </si>
  <si>
    <t>latrines_aide_fonctionnement_insatisfaction_cause/inadapte</t>
  </si>
  <si>
    <t>latrines_aide_fonctionnement_insatisfaction_cause/non_durable</t>
  </si>
  <si>
    <t>latrines_aide_fonctionnement_insatisfaction_cause/corruption</t>
  </si>
  <si>
    <t>latrines_aide_fonctionnement_insatisfaction_cause/autre</t>
  </si>
  <si>
    <t>latrines_aide_fonctionnement_insatisfaction_cause_autre</t>
  </si>
  <si>
    <t>latrines_amelioration</t>
  </si>
  <si>
    <t>latrines_amelioration/subventions</t>
  </si>
  <si>
    <t>latrines_amelioration/dotation_materiaux</t>
  </si>
  <si>
    <t>latrines_amelioration/dotation_equipements</t>
  </si>
  <si>
    <t>latrines_amelioration/personnel</t>
  </si>
  <si>
    <t>latrines_amelioration/personnel_maintenance</t>
  </si>
  <si>
    <t>latrines_amelioration/rehab_bâtiments</t>
  </si>
  <si>
    <t>latrines_amelioration/rehab_equipements</t>
  </si>
  <si>
    <t>latrines_amelioration/construction</t>
  </si>
  <si>
    <t>latrines_amelioration/rehabilitation</t>
  </si>
  <si>
    <t>latrines_amelioration/sensibilisation</t>
  </si>
  <si>
    <t>latrines_amelioration/formation_gestion</t>
  </si>
  <si>
    <t>latrines_amelioration/nsp</t>
  </si>
  <si>
    <t>latrines_amelioration/autre</t>
  </si>
  <si>
    <t>latrines_amelioration_autre</t>
  </si>
  <si>
    <t>sante_type</t>
  </si>
  <si>
    <t>sante_type_autre</t>
  </si>
  <si>
    <t>sante_fonctionnel</t>
  </si>
  <si>
    <t>sante_non_fonctionnel</t>
  </si>
  <si>
    <t>sante_non_fonctionnel/destruction</t>
  </si>
  <si>
    <t>sante_non_fonctionnel/pillages</t>
  </si>
  <si>
    <t>sante_non_fonctionnel/appro_medicaments</t>
  </si>
  <si>
    <t>sante_non_fonctionnel/insecurite</t>
  </si>
  <si>
    <t>sante_non_fonctionnel/nsp</t>
  </si>
  <si>
    <t>sante_non_fonctionnel/autre</t>
  </si>
  <si>
    <t>sante_non_fonctionnel_autre</t>
  </si>
  <si>
    <t>sante_latrines</t>
  </si>
  <si>
    <t>sante_latrines_nb</t>
  </si>
  <si>
    <t>sante_latrines_genre</t>
  </si>
  <si>
    <t>sante_latrines_hommes</t>
  </si>
  <si>
    <t>sante_latrines_femmes</t>
  </si>
  <si>
    <t>sante_latrines_patients</t>
  </si>
  <si>
    <t>sante_eau</t>
  </si>
  <si>
    <t>sante_eau_type</t>
  </si>
  <si>
    <t>sante_eau_type_autre</t>
  </si>
  <si>
    <t>sante_generateur</t>
  </si>
  <si>
    <t>sante_generateur_fonctionnel</t>
  </si>
  <si>
    <t>sante_generateur_heures</t>
  </si>
  <si>
    <t>sante_dommages</t>
  </si>
  <si>
    <t>sante_dommages_type</t>
  </si>
  <si>
    <t>sante_soins</t>
  </si>
  <si>
    <t>sante_soins/consult_curatives</t>
  </si>
  <si>
    <t>sante_soins/consult_prenatales</t>
  </si>
  <si>
    <t>sante_soins/accouchement</t>
  </si>
  <si>
    <t>sante_soins/mas</t>
  </si>
  <si>
    <t>sante_soins/violences_sexuelles</t>
  </si>
  <si>
    <t>sante_soins/maladies_infectieuses</t>
  </si>
  <si>
    <t>sante_soins/urgences_vitales</t>
  </si>
  <si>
    <t>sante_soins/chirurgie</t>
  </si>
  <si>
    <t>sante_soins/pediatrie</t>
  </si>
  <si>
    <t>sante_soins/maternite</t>
  </si>
  <si>
    <t>sante_soins/soins_intensifs</t>
  </si>
  <si>
    <t>sante_soins/autre</t>
  </si>
  <si>
    <t>sante_soins_autre</t>
  </si>
  <si>
    <t>sante_vaccination</t>
  </si>
  <si>
    <t>sante_vaccination_type</t>
  </si>
  <si>
    <t>sante_vaccination_type/preval</t>
  </si>
  <si>
    <t>sante_vaccination_type/rougeole</t>
  </si>
  <si>
    <t>sante_vaccination_type/nsp</t>
  </si>
  <si>
    <t>sante_vaccination_type/autre</t>
  </si>
  <si>
    <t>sante_vaccination_type_autre</t>
  </si>
  <si>
    <t>sante_appui_psycho</t>
  </si>
  <si>
    <t>sante_appui_psycho_type</t>
  </si>
  <si>
    <t>sante_appui_psycho_type/psy_qualifie</t>
  </si>
  <si>
    <t>sante_appui_psycho_type/communaute</t>
  </si>
  <si>
    <t>sante_appui_psycho_type/ong</t>
  </si>
  <si>
    <t>sante_appui_psycho_type/nsp</t>
  </si>
  <si>
    <t>sante_appui_psycho_type/autre</t>
  </si>
  <si>
    <t>sante_appui_psycho_type_autre</t>
  </si>
  <si>
    <t>sante_patients_nb</t>
  </si>
  <si>
    <t>sante_patients_nb_changement</t>
  </si>
  <si>
    <t>sante_patients_evolution</t>
  </si>
  <si>
    <t>sante_patients_augmentation</t>
  </si>
  <si>
    <t>sante_patients_augmentation/population</t>
  </si>
  <si>
    <t>sante_patients_augmentation/deplaces</t>
  </si>
  <si>
    <t>sante_patients_augmentation/fermeture_structures_voisines</t>
  </si>
  <si>
    <t>sante_patients_augmentation/nouveaux_pbs</t>
  </si>
  <si>
    <t>sante_patients_augmentation/nouveaux_soins</t>
  </si>
  <si>
    <t>sante_patients_augmentation/renforcement_humanitaire</t>
  </si>
  <si>
    <t>sante_patients_augmentation/renforcement_gvt</t>
  </si>
  <si>
    <t>sante_patients_augmentation/reference_ong</t>
  </si>
  <si>
    <t>sante_patients_augmentation/nsp</t>
  </si>
  <si>
    <t>sante_patients_augmentation/autre</t>
  </si>
  <si>
    <t>sante_patients_augmentation_autre</t>
  </si>
  <si>
    <t>sante_patients_diminution</t>
  </si>
  <si>
    <t>sante_patients_diminution/fermeture_insecurite</t>
  </si>
  <si>
    <t>sante_patients_diminution/degradation_insecu</t>
  </si>
  <si>
    <t>sante_patients_diminution/degradation_ressources_fin</t>
  </si>
  <si>
    <t>sante_patients_diminution/population</t>
  </si>
  <si>
    <t>sante_patients_diminution/concurrence_ong</t>
  </si>
  <si>
    <t>sante_patients_diminution/nsp</t>
  </si>
  <si>
    <t>sante_patients_diminution/autre</t>
  </si>
  <si>
    <t>sante_patients_diminution_autre</t>
  </si>
  <si>
    <t>sante_service_saturation</t>
  </si>
  <si>
    <t>sante_travailleurs_nb</t>
  </si>
  <si>
    <t>sante_medecins_nb</t>
  </si>
  <si>
    <t>sante_infirmiers_nb</t>
  </si>
  <si>
    <t>sante_aides_soignants_nb</t>
  </si>
  <si>
    <t>sante_accoucheuses_nb</t>
  </si>
  <si>
    <t>sante_paramedical_nb</t>
  </si>
  <si>
    <t>sante_agents_communautaires_nb</t>
  </si>
  <si>
    <t>sante_support_nb</t>
  </si>
  <si>
    <t>sante_construction</t>
  </si>
  <si>
    <t>sante_construction/gvt</t>
  </si>
  <si>
    <t>sante_construction/mairie</t>
  </si>
  <si>
    <t>sante_construction/communaute</t>
  </si>
  <si>
    <t>sante_construction/secteur_prive</t>
  </si>
  <si>
    <t>sante_construction/ong_nationales</t>
  </si>
  <si>
    <t>sante_construction/ong_internationales</t>
  </si>
  <si>
    <t>sante_construction/nsp</t>
  </si>
  <si>
    <t>sante_construction/autre</t>
  </si>
  <si>
    <t>sante_construction_autre</t>
  </si>
  <si>
    <t>sante_payante</t>
  </si>
  <si>
    <t>sante_payante_exception</t>
  </si>
  <si>
    <t>sante_payante_exception/enfants</t>
  </si>
  <si>
    <t>sante_payante_exception/femme_enceinte</t>
  </si>
  <si>
    <t>sante_payante_exception/urgence</t>
  </si>
  <si>
    <t>sante_payante_exception/autre</t>
  </si>
  <si>
    <t>sante_payante_exception_urgence</t>
  </si>
  <si>
    <t>sante_payante_exception_autre</t>
  </si>
  <si>
    <t>sante_prix_changement</t>
  </si>
  <si>
    <t>sante_prix_evolution</t>
  </si>
  <si>
    <t>sante_prix_augmentation</t>
  </si>
  <si>
    <t>sante_prix_augmentation/loyer</t>
  </si>
  <si>
    <t>sante_prix_augmentation/equipements</t>
  </si>
  <si>
    <t>sante_prix_augmentation/baisse_subventions</t>
  </si>
  <si>
    <t>sante_prix_augmentation/salaires</t>
  </si>
  <si>
    <t>sante_prix_augmentation/prix_medicaments</t>
  </si>
  <si>
    <t>sante_prix_augmentation/pillages</t>
  </si>
  <si>
    <t>sante_prix_augmentation/nsp</t>
  </si>
  <si>
    <t>sante_prix_augmentation/autre</t>
  </si>
  <si>
    <t>sante_prix_augmentation_autre</t>
  </si>
  <si>
    <t>sante_prix_diminution</t>
  </si>
  <si>
    <t>sante_prix_diminution/loyer</t>
  </si>
  <si>
    <t>sante_prix_diminution/equipements</t>
  </si>
  <si>
    <t>sante_prix_diminution/aide_exterieures</t>
  </si>
  <si>
    <t>sante_prix_diminution/subventions</t>
  </si>
  <si>
    <t>sante_prix_diminution/prix_medicaments</t>
  </si>
  <si>
    <t>sante_prix_diminution/appui_communaute</t>
  </si>
  <si>
    <t>sante_prix_diminution/nsp</t>
  </si>
  <si>
    <t>sante_prix_diminution/autre</t>
  </si>
  <si>
    <t>sante_prix_diminution_autre</t>
  </si>
  <si>
    <t>sante_mode_gestion</t>
  </si>
  <si>
    <t>sante_mode_gestion_autre</t>
  </si>
  <si>
    <t>sante_coges</t>
  </si>
  <si>
    <t>sante_contraintes_gestion</t>
  </si>
  <si>
    <t>sante_contraintes_gestion/ressources_fin</t>
  </si>
  <si>
    <t>sante_contraintes_gestion/decentralisation_salaires</t>
  </si>
  <si>
    <t>sante_contraintes_gestion/medicaments_nb</t>
  </si>
  <si>
    <t>sante_contraintes_gestion/medicaments_qualite</t>
  </si>
  <si>
    <t>sante_contraintes_gestion/medicaments_rue</t>
  </si>
  <si>
    <t>sante_contraintes_gestion/equipements</t>
  </si>
  <si>
    <t>sante_contraintes_gestion/personnels</t>
  </si>
  <si>
    <t>sante_contraintes_gestion/communication</t>
  </si>
  <si>
    <t>sante_contraintes_gestion/insecurite</t>
  </si>
  <si>
    <t>sante_contraintes_gestion/vols</t>
  </si>
  <si>
    <t>sante_contraintes_gestion/sur_utilisation</t>
  </si>
  <si>
    <t>sante_contraintes_gestion/information</t>
  </si>
  <si>
    <t>sante_contraintes_gestion/influences_politiques</t>
  </si>
  <si>
    <t>sante_contraintes_gestion/aucun</t>
  </si>
  <si>
    <t>sante_contraintes_gestion/nsp</t>
  </si>
  <si>
    <t>sante_contraintes_gestion/autre</t>
  </si>
  <si>
    <t>sante_contraintes_gestion_autre</t>
  </si>
  <si>
    <t>sante_acteurs_locaux</t>
  </si>
  <si>
    <t>sante_acteurs_locaux/mairie</t>
  </si>
  <si>
    <t>sante_acteurs_locaux/gvt</t>
  </si>
  <si>
    <t>sante_acteurs_locaux/ong_locales</t>
  </si>
  <si>
    <t>sante_acteurs_locaux/ong_nationales</t>
  </si>
  <si>
    <t>sante_acteurs_locaux/ong_Internationales</t>
  </si>
  <si>
    <t>sante_acteurs_locaux/leaders_communautaires</t>
  </si>
  <si>
    <t>sante_acteurs_locaux/chef_quartiers</t>
  </si>
  <si>
    <t>sante_acteurs_locaux/chef_village</t>
  </si>
  <si>
    <t>sante_acteurs_locaux/leaders_religieux</t>
  </si>
  <si>
    <t>sante_acteurs_locaux/aucun</t>
  </si>
  <si>
    <t>sante_acteurs_locaux/nsp</t>
  </si>
  <si>
    <t>sante_acteurs_locaux/autre</t>
  </si>
  <si>
    <t>sante_acteurs_locaux_autre</t>
  </si>
  <si>
    <t>sante_aide_fonctionnement</t>
  </si>
  <si>
    <t>sante_aide_fonctionnement_source</t>
  </si>
  <si>
    <t>sante_aide_fonctionnement_source/usagers</t>
  </si>
  <si>
    <t>sante_aide_fonctionnement_source/autorités</t>
  </si>
  <si>
    <t>sante_aide_fonctionnement_source/gouvernement</t>
  </si>
  <si>
    <t>sante_aide_fonctionnement_source/ong_locales</t>
  </si>
  <si>
    <t>sante_aide_fonctionnement_source/ong_internationales</t>
  </si>
  <si>
    <t>sante_aide_fonctionnement_source/nsp</t>
  </si>
  <si>
    <t>sante_aide_fonctionnement_source/autre</t>
  </si>
  <si>
    <t>sante_aide_fonctionnement_source_autre</t>
  </si>
  <si>
    <t>sante_aide_fonctionnement_type</t>
  </si>
  <si>
    <t>sante_aide_fonctionnement_type/subventions</t>
  </si>
  <si>
    <t>sante_aide_fonctionnement_type/dotation_materiaux</t>
  </si>
  <si>
    <t>sante_aide_fonctionnement_type/dotation_equipements</t>
  </si>
  <si>
    <t>sante_aide_fonctionnement_type/personnel</t>
  </si>
  <si>
    <t>sante_aide_fonctionnement_type/personnel_maintenance</t>
  </si>
  <si>
    <t>sante_aide_fonctionnement_type/rehab_bâtiments</t>
  </si>
  <si>
    <t>sante_aide_fonctionnement_type/rehab_equipements</t>
  </si>
  <si>
    <t>sante_aide_fonctionnement_type/construction</t>
  </si>
  <si>
    <t>sante_aide_fonctionnement_type/rehabilitation</t>
  </si>
  <si>
    <t>sante_aide_fonctionnement_type/sensibilisation</t>
  </si>
  <si>
    <t>sante_aide_fonctionnement_type/formation_gestion</t>
  </si>
  <si>
    <t>sante_aide_fonctionnement_type/nsp</t>
  </si>
  <si>
    <t>sante_aide_fonctionnement_type/autre</t>
  </si>
  <si>
    <t>sante_aide_fonctionnement_type_autre</t>
  </si>
  <si>
    <t>sante_aide_fonctionnement_satisfaction</t>
  </si>
  <si>
    <t>sante_aide_fonctionnement_insatisfaction_cause</t>
  </si>
  <si>
    <t>sante_aide_fonctionnement_insatisfaction_cause/insuffisant</t>
  </si>
  <si>
    <t>sante_aide_fonctionnement_insatisfaction_cause/inadapte</t>
  </si>
  <si>
    <t>sante_aide_fonctionnement_insatisfaction_cause/non_durable</t>
  </si>
  <si>
    <t>sante_aide_fonctionnement_insatisfaction_cause/corruption</t>
  </si>
  <si>
    <t>sante_aide_fonctionnement_insatisfaction_cause/autre</t>
  </si>
  <si>
    <t>sante_aide_fonctionnement_insatisfaction_cause_autre</t>
  </si>
  <si>
    <t>sante_amelioration</t>
  </si>
  <si>
    <t>sante_amelioration/subventions</t>
  </si>
  <si>
    <t>sante_amelioration/dotation_materiaux</t>
  </si>
  <si>
    <t>sante_amelioration/rehabilitation</t>
  </si>
  <si>
    <t>sante_amelioration/medicaments</t>
  </si>
  <si>
    <t>sante_amelioration/personnel</t>
  </si>
  <si>
    <t>sante_amelioration/dotation_equipements_medicaux</t>
  </si>
  <si>
    <t>sante_amelioration/dotation_equipements_maintenance</t>
  </si>
  <si>
    <t>sante_amelioration/formations_techniques</t>
  </si>
  <si>
    <t>sante_amelioration/formations_gestion</t>
  </si>
  <si>
    <t>sante_amelioration/supervision_rs</t>
  </si>
  <si>
    <t>sante_amelioration/supervision_district</t>
  </si>
  <si>
    <t>sante_amelioration/nsp</t>
  </si>
  <si>
    <t>sante_amelioration/autre</t>
  </si>
  <si>
    <t>sante_amelioration_autre</t>
  </si>
  <si>
    <t>note_covid</t>
  </si>
  <si>
    <t>covid_infos</t>
  </si>
  <si>
    <t>covid_infos_type</t>
  </si>
  <si>
    <t>covid_infos_type/symptomes</t>
  </si>
  <si>
    <t>covid_infos_type/transmission</t>
  </si>
  <si>
    <t>covid_infos_type/mesures_gvt</t>
  </si>
  <si>
    <t>covid_infos_type/msg_sensibilisation</t>
  </si>
  <si>
    <t>covid_infos_type/mesures_preventions</t>
  </si>
  <si>
    <t>covid_infos_type/nb_cas</t>
  </si>
  <si>
    <t>covid_infos_type/nsp</t>
  </si>
  <si>
    <t>covid_infos_type/autre</t>
  </si>
  <si>
    <t>covid_infos_type_autre</t>
  </si>
  <si>
    <t>covid_plan_alerte</t>
  </si>
  <si>
    <t>covid_plan_reponse</t>
  </si>
  <si>
    <t>covid_capacite_reponse</t>
  </si>
  <si>
    <t>covid_sensibilisation</t>
  </si>
  <si>
    <t>covid_sensibilisation_type</t>
  </si>
  <si>
    <t>covid_sensibilisation_type/symptomes</t>
  </si>
  <si>
    <t>covid_sensibilisation_type/propagation</t>
  </si>
  <si>
    <t>covid_sensibilisation_type/lavage_mains</t>
  </si>
  <si>
    <t>covid_sensibilisation_type/distanciations</t>
  </si>
  <si>
    <t>covid_sensibilisation_type/masque</t>
  </si>
  <si>
    <t>covid_sensibilisation_type/rassemblement</t>
  </si>
  <si>
    <t>covid_sensibilisation_type/traitement</t>
  </si>
  <si>
    <t>covid_sensibilisation_type/autre</t>
  </si>
  <si>
    <t>covid_sensibilisation_type_autre</t>
  </si>
  <si>
    <t>covid_sensibilisation_aide</t>
  </si>
  <si>
    <t>covid_sensibilisation_aide_source</t>
  </si>
  <si>
    <t>covid_sensibilisation_aide_source/gvt</t>
  </si>
  <si>
    <t>covid_sensibilisation_aide_source/ong_nat</t>
  </si>
  <si>
    <t>covid_sensibilisation_aide_source/ong_international</t>
  </si>
  <si>
    <t>covid_sensibilisation_aide_source/onu</t>
  </si>
  <si>
    <t>covid_sensibilisation_aide_source/autre</t>
  </si>
  <si>
    <t>covid_sensibilisation_aide_source_autre</t>
  </si>
  <si>
    <t>covid_pharmacie</t>
  </si>
  <si>
    <t>covid_pharmacie_paracetamol</t>
  </si>
  <si>
    <t>covid_ambulance</t>
  </si>
  <si>
    <t>covid_ambulance_essence</t>
  </si>
  <si>
    <t>covid_perfusion</t>
  </si>
  <si>
    <t>covid_gants</t>
  </si>
  <si>
    <t>covid_gants_stocks</t>
  </si>
  <si>
    <t>covid_eau_chlore</t>
  </si>
  <si>
    <t>covid_thermometres</t>
  </si>
  <si>
    <t>covid_thermometres_nb</t>
  </si>
  <si>
    <t>covid_espace_quarantaine</t>
  </si>
  <si>
    <t>covid_espace_quarantaine_nb</t>
  </si>
  <si>
    <t>ecoles_statut</t>
  </si>
  <si>
    <t>ecoles_statut_autre</t>
  </si>
  <si>
    <t>ecoles_type</t>
  </si>
  <si>
    <t>ecoles_type_autre</t>
  </si>
  <si>
    <t>ecoles_grade</t>
  </si>
  <si>
    <t>ecoles_grade/f1</t>
  </si>
  <si>
    <t>ecoles_grade/f2</t>
  </si>
  <si>
    <t>ecoles_grade/etp</t>
  </si>
  <si>
    <t>ecoles_grade/coranique</t>
  </si>
  <si>
    <t>ecoles_grade/autre</t>
  </si>
  <si>
    <t>ecoles_grade_autre</t>
  </si>
  <si>
    <t>ecoles_construction</t>
  </si>
  <si>
    <t>ecoles_construction/gvt</t>
  </si>
  <si>
    <t>ecoles_construction/mairie</t>
  </si>
  <si>
    <t>ecoles_construction/communaute</t>
  </si>
  <si>
    <t>ecoles_construction/secteur_prive</t>
  </si>
  <si>
    <t>ecoles_construction/ong_nationales</t>
  </si>
  <si>
    <t>ecoles_construction/ong_internationales</t>
  </si>
  <si>
    <t>ecoles_construction/nsp</t>
  </si>
  <si>
    <t>ecoles_construction/autre</t>
  </si>
  <si>
    <t>ecoles_construction_autre</t>
  </si>
  <si>
    <t>ecoles_dommages_materiels_cause</t>
  </si>
  <si>
    <t>ecoles_dommages_materiels_cause/moyens_entretien</t>
  </si>
  <si>
    <t>ecoles_dommages_materiels_cause/saison_pluies</t>
  </si>
  <si>
    <t>ecoles_dommages_materiels_cause/ga</t>
  </si>
  <si>
    <t>ecoles_dommages_materiels_cause/incendie</t>
  </si>
  <si>
    <t>ecoles_dommages_materiels_cause/vandalisme</t>
  </si>
  <si>
    <t>ecoles_dommages_materiels_cause/autre</t>
  </si>
  <si>
    <t>ecoles_dommages_materiels_cause/nsp</t>
  </si>
  <si>
    <t>ecoles_dommages_materiels_cause_autre</t>
  </si>
  <si>
    <t>ecoles_salles</t>
  </si>
  <si>
    <t>ecoles_latrines</t>
  </si>
  <si>
    <t>ecoles_latrines_nb</t>
  </si>
  <si>
    <t>ecoles_latrines_genre</t>
  </si>
  <si>
    <t>ecoles_latrines_filles</t>
  </si>
  <si>
    <t>difference_latrines</t>
  </si>
  <si>
    <t>ecoles_latrines_garcons</t>
  </si>
  <si>
    <t>total_latrines</t>
  </si>
  <si>
    <t>totale_latrines_note</t>
  </si>
  <si>
    <t>ecoles_latrines_personnel</t>
  </si>
  <si>
    <t>ecoles_eau</t>
  </si>
  <si>
    <t>ecoles_eau_type</t>
  </si>
  <si>
    <t>ecoles_eau_type_autre</t>
  </si>
  <si>
    <t>ecoles_frais</t>
  </si>
  <si>
    <t>ecoles_effectifs_total</t>
  </si>
  <si>
    <t>ecoles_effectifs_filles</t>
  </si>
  <si>
    <t>difference_effectifs</t>
  </si>
  <si>
    <t>ecoles_effectifs_garcons</t>
  </si>
  <si>
    <t>total_effectifs</t>
  </si>
  <si>
    <t>total_effectifs_note</t>
  </si>
  <si>
    <t>ecoles_age_min</t>
  </si>
  <si>
    <t>ecoles_age_max</t>
  </si>
  <si>
    <t>ecoles_effectifs_changement</t>
  </si>
  <si>
    <t>ecoles_effectifs_evolution</t>
  </si>
  <si>
    <t>ecoles_effectifs_augmentation</t>
  </si>
  <si>
    <t>ecoles_effectifs_augmentation/aug_population</t>
  </si>
  <si>
    <t>ecoles_effectifs_augmentation/deplces</t>
  </si>
  <si>
    <t>ecoles_effectifs_augmentation/rehabilitation_ecole</t>
  </si>
  <si>
    <t>ecoles_effectifs_augmentation/securite</t>
  </si>
  <si>
    <t>ecoles_effectifs_augmentation/nsp</t>
  </si>
  <si>
    <t>ecoles_effectifs_augmentation/autre</t>
  </si>
  <si>
    <t>ecoles_effectifs_augmentation_autre</t>
  </si>
  <si>
    <t>ecoles_effectifs_diminution</t>
  </si>
  <si>
    <t>ecoles_effectifs_diminution/diminution_population</t>
  </si>
  <si>
    <t>ecoles_effectifs_diminution/rehabilitation_ecoles_zone</t>
  </si>
  <si>
    <t>ecoles_effectifs_diminution/appauvrissement</t>
  </si>
  <si>
    <t>ecoles_effectifs_diminution/exploitation_miniere</t>
  </si>
  <si>
    <t>ecoles_effectifs_diminution/enrolement</t>
  </si>
  <si>
    <t>ecoles_effectifs_diminution/nsp</t>
  </si>
  <si>
    <t>ecoles_effectifs_diminution/autre</t>
  </si>
  <si>
    <t>ecoles_effectifs_diminution_autre</t>
  </si>
  <si>
    <t>ecoles_titulaires_nb</t>
  </si>
  <si>
    <t>ecoles_titulaires_femmes</t>
  </si>
  <si>
    <t>difference_titulaires</t>
  </si>
  <si>
    <t>ecoles_titulaires_hommes</t>
  </si>
  <si>
    <t>total_titulaires</t>
  </si>
  <si>
    <t>total_titulaires_note</t>
  </si>
  <si>
    <t>ecoles_titulaires_changement</t>
  </si>
  <si>
    <t>ecoles_titulaires_evolution</t>
  </si>
  <si>
    <t>ecoles_titulaires_augmentation</t>
  </si>
  <si>
    <t>ecoles_titulaires_augmentation/effectifs_eleves</t>
  </si>
  <si>
    <t>ecoles_titulaires_augmentation/fermetures_ecoles_voisines</t>
  </si>
  <si>
    <t>ecoles_titulaires_augmentation/securite</t>
  </si>
  <si>
    <t>ecoles_titulaires_augmentation/nsp</t>
  </si>
  <si>
    <t>ecoles_titulaires_augmentation/autre</t>
  </si>
  <si>
    <t>ecoles_titulaires_augmentation_autre</t>
  </si>
  <si>
    <t>ecoles_titulaires_diminution</t>
  </si>
  <si>
    <t>ecoles_titulaires_diminution/fuite_enseignants</t>
  </si>
  <si>
    <t>ecoles_titulaires_diminution/conditions_travail</t>
  </si>
  <si>
    <t>ecoles_titulaires_diminution/peur_enseignants</t>
  </si>
  <si>
    <t>ecoles_titulaires_diminution/moins_titulaires</t>
  </si>
  <si>
    <t>ecoles_titulaires_diminution/nsp</t>
  </si>
  <si>
    <t>ecoles_titulaires_diminution/autre</t>
  </si>
  <si>
    <t>ecoles_titulaires_diminution_autre</t>
  </si>
  <si>
    <t>ecoles_vacataires_nb</t>
  </si>
  <si>
    <t>ecoles_vacataires_femmes</t>
  </si>
  <si>
    <t>difference_vacataires</t>
  </si>
  <si>
    <t>ecoles_vacataires_hommes</t>
  </si>
  <si>
    <t>total_vacataires</t>
  </si>
  <si>
    <t>total_vacataires_note</t>
  </si>
  <si>
    <t>ecoles_vacataires_changement</t>
  </si>
  <si>
    <t>ecoles_vacataires_evolution</t>
  </si>
  <si>
    <t>ecoles_vacataires_augmentation</t>
  </si>
  <si>
    <t>ecoles_vacataires_augmentation/plus_diplomes</t>
  </si>
  <si>
    <t>ecoles_vacataires_augmentation/fermeture_ecoles_voisines</t>
  </si>
  <si>
    <t>ecoles_vacataires_augmentation/securite</t>
  </si>
  <si>
    <t>ecoles_vacataires_augmentation/nsp</t>
  </si>
  <si>
    <t>ecoles_vacataires_augmentation/autre</t>
  </si>
  <si>
    <t>ecoles_vacataires_augmentation_autre</t>
  </si>
  <si>
    <t>ecoles_vacataires_diminution</t>
  </si>
  <si>
    <t>ecoles_vacataires_diminution/fuite_enseignants</t>
  </si>
  <si>
    <t>ecoles_vacataires_diminution/conditions_travail</t>
  </si>
  <si>
    <t>ecoles_vacataires_diminution/peur_enseignants</t>
  </si>
  <si>
    <t>ecoles_vacataires_diminution/moins_diplomes</t>
  </si>
  <si>
    <t>ecoles_vacataires_diminution/nsp</t>
  </si>
  <si>
    <t>ecoles_vacataires_diminution/autre</t>
  </si>
  <si>
    <t>ecoles_vacataires_diminution_autre</t>
  </si>
  <si>
    <t>ecoles_mp_nb</t>
  </si>
  <si>
    <t>ecoles_mp_femmes</t>
  </si>
  <si>
    <t>difference_mp</t>
  </si>
  <si>
    <t>ecoles_mp_hommes</t>
  </si>
  <si>
    <t>total_mp</t>
  </si>
  <si>
    <t>total_mp_note</t>
  </si>
  <si>
    <t>ecoles_mp_changement</t>
  </si>
  <si>
    <t>ecoles_mp_evolution</t>
  </si>
  <si>
    <t>ecoles_mp_augmentation</t>
  </si>
  <si>
    <t>ecoles_mp_augmentation/moins_diplomes</t>
  </si>
  <si>
    <t>ecoles_mp_augmentation/aug_effectifs</t>
  </si>
  <si>
    <t>ecoles_mp_augmentation/fermeture_ecoles_voisines</t>
  </si>
  <si>
    <t>ecoles_mp_augmentation/nsp</t>
  </si>
  <si>
    <t>ecoles_mp_augmentation/autre</t>
  </si>
  <si>
    <t>ecoles_mp_augmentation_autre</t>
  </si>
  <si>
    <t>ecoles_mp_diminution</t>
  </si>
  <si>
    <t>ecoles_mp_diminution/decouragement</t>
  </si>
  <si>
    <t>ecoles_mp_diminution/fuite</t>
  </si>
  <si>
    <t>ecoles_mp_diminution/remplacement</t>
  </si>
  <si>
    <t>ecoles_mp_diminution/nsp</t>
  </si>
  <si>
    <t>ecoles_mp_diminution/autre</t>
  </si>
  <si>
    <t>ecoles_mp_diminution_autre</t>
  </si>
  <si>
    <t>ecoles_formation_enseignants</t>
  </si>
  <si>
    <t>ecoles_formation_mp</t>
  </si>
  <si>
    <t>ecoles_payante</t>
  </si>
  <si>
    <t>ecoles_payante_prix</t>
  </si>
  <si>
    <t>ecoles_frais_finalite</t>
  </si>
  <si>
    <t>ecoles_frais_finalite/salaires</t>
  </si>
  <si>
    <t>ecoles_frais_finalite/achat_materiel</t>
  </si>
  <si>
    <t>ecoles_frais_finalite/rehabilitation_infra</t>
  </si>
  <si>
    <t>ecoles_frais_finalite/activites_recreatives</t>
  </si>
  <si>
    <t>ecoles_frais_finalite/nsp</t>
  </si>
  <si>
    <t>ecoles_frais_finalite/autre</t>
  </si>
  <si>
    <t>ecoles_frais_finalite_autre</t>
  </si>
  <si>
    <t>ecoles_frais_changement</t>
  </si>
  <si>
    <t>ecoles_frais_evolution</t>
  </si>
  <si>
    <t>ecoles_frais_augmentation</t>
  </si>
  <si>
    <t>ecoles_frais_augmentation/cout_materiel</t>
  </si>
  <si>
    <t>ecoles_frais_augmentation/pillage_materiel</t>
  </si>
  <si>
    <t>ecoles_frais_augmentation/salaires</t>
  </si>
  <si>
    <t>ecoles_frais_augmentation/nb_professeurs</t>
  </si>
  <si>
    <t>ecoles_frais_augmentation/services_parascolaires</t>
  </si>
  <si>
    <t>ecoles_frais_augmentation/privatisation</t>
  </si>
  <si>
    <t>ecoles_frais_augmentation/nsp</t>
  </si>
  <si>
    <t>ecoles_frais_augmentation/autre</t>
  </si>
  <si>
    <t>ecoles_frais_augmentation_autre</t>
  </si>
  <si>
    <t>ecoles_frais_diminution</t>
  </si>
  <si>
    <t>ecoles_frais_diminution/cout_materiel</t>
  </si>
  <si>
    <t>ecoles_frais_diminution/impossibilite_paiement</t>
  </si>
  <si>
    <t>ecoles_frais_diminution/diminution_enseignants</t>
  </si>
  <si>
    <t>ecoles_frais_diminution/prise_en_charge_ape</t>
  </si>
  <si>
    <t>ecoles_frais_diminution/aide_etat</t>
  </si>
  <si>
    <t>ecoles_frais_diminution/aide_ong</t>
  </si>
  <si>
    <t>ecoles_frais_diminution/nsp</t>
  </si>
  <si>
    <t>ecoles_frais_diminution/autre</t>
  </si>
  <si>
    <t>ecoles_frais_diminution_autre</t>
  </si>
  <si>
    <t>ecoles_contraintes_gestion</t>
  </si>
  <si>
    <t>ecoles_contraintes_gestion/ressources_fin</t>
  </si>
  <si>
    <t>ecoles_contraintes_gestion/materiel</t>
  </si>
  <si>
    <t>ecoles_contraintes_gestion/equipement</t>
  </si>
  <si>
    <t>ecoles_contraintes_gestion/professeurs_qualifies</t>
  </si>
  <si>
    <t>ecoles_contraintes_gestion/insecurite</t>
  </si>
  <si>
    <t>ecoles_contraintes_gestion/vols</t>
  </si>
  <si>
    <t>ecoles_contraintes_gestion/sur_utilisation</t>
  </si>
  <si>
    <t>ecoles_contraintes_gestion/aucun</t>
  </si>
  <si>
    <t>ecoles_contraintes_gestion/nsp</t>
  </si>
  <si>
    <t>ecoles_contraintes_gestion/autre</t>
  </si>
  <si>
    <t>ecoles_contraintes_gestion_autre</t>
  </si>
  <si>
    <t>ecoles_acteurs_locaux</t>
  </si>
  <si>
    <t>ecoles_acteurs_locaux/mairie</t>
  </si>
  <si>
    <t>ecoles_acteurs_locaux/gvt</t>
  </si>
  <si>
    <t>ecoles_acteurs_locaux/ong_locales</t>
  </si>
  <si>
    <t>ecoles_acteurs_locaux/ong_nationales</t>
  </si>
  <si>
    <t>ecoles_acteurs_locaux/ong_Internationales</t>
  </si>
  <si>
    <t>ecoles_acteurs_locaux/leaders_communautaires</t>
  </si>
  <si>
    <t>ecoles_acteurs_locaux/chef_quartiers</t>
  </si>
  <si>
    <t>ecoles_acteurs_locaux/leaders_religieux</t>
  </si>
  <si>
    <t>ecoles_acteurs_locaux/aucun</t>
  </si>
  <si>
    <t>ecoles_acteurs_locaux/nsp</t>
  </si>
  <si>
    <t>ecoles_acteurs_locaux/autre</t>
  </si>
  <si>
    <t>ecoles_acteurs_locaux_autre</t>
  </si>
  <si>
    <t>ecoles_aide_fonctionnement</t>
  </si>
  <si>
    <t>ecoles_aide_fonctionnement_source</t>
  </si>
  <si>
    <t>ecoles_aide_fonctionnement_source/usagers</t>
  </si>
  <si>
    <t>ecoles_aide_fonctionnement_source/autorités</t>
  </si>
  <si>
    <t>ecoles_aide_fonctionnement_source/gouvernement</t>
  </si>
  <si>
    <t>ecoles_aide_fonctionnement_source/ong_locales</t>
  </si>
  <si>
    <t>ecoles_aide_fonctionnement_source/ong_internationales</t>
  </si>
  <si>
    <t>ecoles_aide_fonctionnement_source/nsp</t>
  </si>
  <si>
    <t>ecoles_aide_fonctionnement_source/autre</t>
  </si>
  <si>
    <t>ecoles_aide_fonctionnement_source_autre</t>
  </si>
  <si>
    <t>ecoles_aide_fonctionnement_type</t>
  </si>
  <si>
    <t>ecoles_aide_fonctionnement_type/subventions</t>
  </si>
  <si>
    <t>ecoles_aide_fonctionnement_type/materiaux_rehab</t>
  </si>
  <si>
    <t>ecoles_aide_fonctionnement_type/equipements</t>
  </si>
  <si>
    <t>ecoles_aide_fonctionnement_type/personnels</t>
  </si>
  <si>
    <t>ecoles_aide_fonctionnement_type/rehabilitations</t>
  </si>
  <si>
    <t>ecoles_aide_fonctionnement_type/constructions</t>
  </si>
  <si>
    <t>ecoles_aide_fonctionnement_type/materiel_didactique</t>
  </si>
  <si>
    <t>ecoles_aide_fonctionnement_type/formations_mp</t>
  </si>
  <si>
    <t>ecoles_aide_fonctionnement_type/formation_admin</t>
  </si>
  <si>
    <t>ecoles_aide_fonctionnement_type/formations_ape</t>
  </si>
  <si>
    <t>ecoles_aide_fonctionnement_type/nsp</t>
  </si>
  <si>
    <t>ecoles_aide_fonctionnement_type/autre</t>
  </si>
  <si>
    <t>ecoles_aide_fonctionnement_type_autre</t>
  </si>
  <si>
    <t>ecoles_aide_fonctionnement_satisfaction</t>
  </si>
  <si>
    <t>ecoles_aide_fonctionnement_insatisfaction_cause</t>
  </si>
  <si>
    <t>ecoles_aide_fonctionnement_insatisfaction_cause/insuffisant</t>
  </si>
  <si>
    <t>ecoles_aide_fonctionnement_insatisfaction_cause/inadapte</t>
  </si>
  <si>
    <t>ecoles_aide_fonctionnement_insatisfaction_cause/non_durable</t>
  </si>
  <si>
    <t>ecoles_aide_fonctionnement_insatisfaction_cause/corruption</t>
  </si>
  <si>
    <t>ecoles_aide_fonctionnement_insatisfaction_cause/autre</t>
  </si>
  <si>
    <t>ecoles_aide_fonctionnement_insatisfaction_cause_autre</t>
  </si>
  <si>
    <t>ecoles_amelioration</t>
  </si>
  <si>
    <t>ecoles_amelioration/subventions</t>
  </si>
  <si>
    <t>ecoles_amelioration/materiaux_rehab</t>
  </si>
  <si>
    <t>ecoles_amelioration/equipements</t>
  </si>
  <si>
    <t>ecoles_amelioration/personnels</t>
  </si>
  <si>
    <t>ecoles_amelioration/rehabilitations</t>
  </si>
  <si>
    <t>ecoles_amelioration/constructions</t>
  </si>
  <si>
    <t>ecoles_amelioration/materiel_didactique</t>
  </si>
  <si>
    <t>ecoles_amelioration/formations_mp</t>
  </si>
  <si>
    <t>ecoles_amelioration/formation_admin</t>
  </si>
  <si>
    <t>ecoles_amelioration/formations_ape</t>
  </si>
  <si>
    <t>ecoles_amelioration/nsp</t>
  </si>
  <si>
    <t>ecoles_amelioration/autre</t>
  </si>
  <si>
    <t>ecoles_amelioration_autre</t>
  </si>
  <si>
    <t>marches_produits</t>
  </si>
  <si>
    <t>marches_produits/alimentaires</t>
  </si>
  <si>
    <t>marches_produits/semences</t>
  </si>
  <si>
    <t>marches_produits/nfi</t>
  </si>
  <si>
    <t>marches_produits/hygiene</t>
  </si>
  <si>
    <t>marches_produits/medicaments</t>
  </si>
  <si>
    <t>marches_produits/materiaux</t>
  </si>
  <si>
    <t>marches_produits/materiel_scolaire</t>
  </si>
  <si>
    <t>marches_produits/autre</t>
  </si>
  <si>
    <t>marches_produits_autre</t>
  </si>
  <si>
    <t>marches_fonctionnel</t>
  </si>
  <si>
    <t>marches_non_fonctionnel_cause</t>
  </si>
  <si>
    <t>marches_non_fonctionnel_cause/approvisionnement</t>
  </si>
  <si>
    <t>marches_non_fonctionnel_cause/commercants</t>
  </si>
  <si>
    <t>marches_non_fonctionnel_cause/infra_endommagee</t>
  </si>
  <si>
    <t>marches_non_fonctionnel_cause/acces</t>
  </si>
  <si>
    <t>marches_non_fonctionnel_cause/insecurite</t>
  </si>
  <si>
    <t>marches_non_fonctionnel_cause/nsp</t>
  </si>
  <si>
    <t>marches_non_fonctionnel_cause/autre</t>
  </si>
  <si>
    <t>marches_non_fonctionnel_cause_autre</t>
  </si>
  <si>
    <t>marches_jours_ouverture</t>
  </si>
  <si>
    <t>marches_jours_ouverture/lundi</t>
  </si>
  <si>
    <t>marches_jours_ouverture/mardi</t>
  </si>
  <si>
    <t>marches_jours_ouverture/mercredi</t>
  </si>
  <si>
    <t>marches_jours_ouverture/jeudi</t>
  </si>
  <si>
    <t>marches_jours_ouverture/vendredi</t>
  </si>
  <si>
    <t>marches_jours_ouverture/samedi</t>
  </si>
  <si>
    <t>marches_jours_ouverture/dimanche</t>
  </si>
  <si>
    <t>marches_ouverture</t>
  </si>
  <si>
    <t>marches_ouverture/matin</t>
  </si>
  <si>
    <t>marches_ouverture/journee</t>
  </si>
  <si>
    <t>marches_ouverture/nuit</t>
  </si>
  <si>
    <t>marches_ouverture/nsp</t>
  </si>
  <si>
    <t>marches_ouverture/autre</t>
  </si>
  <si>
    <t>marches_ouverture_autre</t>
  </si>
  <si>
    <t>marches_couvert</t>
  </si>
  <si>
    <t>marches_fonctionnel_pluies</t>
  </si>
  <si>
    <t>marches_non_fonctionnel_pluies</t>
  </si>
  <si>
    <t>marches_non_fonctionnel_pluies/appro</t>
  </si>
  <si>
    <t>marches_non_fonctionnel_pluies/rupture_stock</t>
  </si>
  <si>
    <t>marches_non_fonctionnel_pluies/nsp</t>
  </si>
  <si>
    <t>marches_non_fonctionnel_pluies/autre</t>
  </si>
  <si>
    <t>marches_non_fonctionnel_pluies_autre</t>
  </si>
  <si>
    <t>marches_morts</t>
  </si>
  <si>
    <t>marches_morts_jours</t>
  </si>
  <si>
    <t>marches_morts_cause</t>
  </si>
  <si>
    <t>marches_morts_cause/insecurite_champs</t>
  </si>
  <si>
    <t>marches_morts_cause/insecurite_localite</t>
  </si>
  <si>
    <t>marches_morts_cause/rupture_stocks</t>
  </si>
  <si>
    <t>marches_morts_cause/pluies</t>
  </si>
  <si>
    <t>marches_morts_cause/nsp</t>
  </si>
  <si>
    <t>marches_morts_cause/autre</t>
  </si>
  <si>
    <t>marches_morts_cause_autre</t>
  </si>
  <si>
    <t>marches_commercants_nb</t>
  </si>
  <si>
    <t>marches_commercants_nb_changement</t>
  </si>
  <si>
    <t>marches_commercants_nb_evolution</t>
  </si>
  <si>
    <t>marches_commercants_nb_augmentation</t>
  </si>
  <si>
    <t>marches_commercants_nb_augmentation/nouveaux_commercants_deplaces</t>
  </si>
  <si>
    <t>marches_commercants_nb_augmentation/deplaces_marchandises</t>
  </si>
  <si>
    <t>marches_commercants_nb_augmentation/fermeture_marches_voisins</t>
  </si>
  <si>
    <t>marches_commercants_nb_augmentation/augmentation_acheteurs</t>
  </si>
  <si>
    <t>marches_commercants_nb_augmentation/nouvelles_demandes</t>
  </si>
  <si>
    <t>marches_commercants_nb_augmentation/securite</t>
  </si>
  <si>
    <t>marches_commercants_nb_augmentation/acces</t>
  </si>
  <si>
    <t>marches_commercants_nb_augmentation/nsp</t>
  </si>
  <si>
    <t>marches_commercants_nb_augmentation/autre</t>
  </si>
  <si>
    <t>marches_commercants_nb_augmentation_autre</t>
  </si>
  <si>
    <t>marches_commercants_nb_diminution</t>
  </si>
  <si>
    <t>marches_commercants_nb_diminution/insecurite</t>
  </si>
  <si>
    <t>marches_commercants_nb_diminution/covid</t>
  </si>
  <si>
    <t>marches_commercants_nb_diminution/acces_terre</t>
  </si>
  <si>
    <t>marches_commercants_nb_diminution/acces_localite</t>
  </si>
  <si>
    <t>marches_commercants_nb_diminution/pluies</t>
  </si>
  <si>
    <t>marches_commercants_nb_diminution/appro</t>
  </si>
  <si>
    <t>marches_commercants_nb_diminution/baisse_prix</t>
  </si>
  <si>
    <t>marches_commercants_nb_diminution/diminution_acheteurs</t>
  </si>
  <si>
    <t>marches_commercants_nb_diminution/nsp</t>
  </si>
  <si>
    <t>marches_commercants_nb_diminution/autre</t>
  </si>
  <si>
    <t>marches_commercants_nb_diminution_autre</t>
  </si>
  <si>
    <t>marches_grossistes</t>
  </si>
  <si>
    <t>marches_grossistes_nb</t>
  </si>
  <si>
    <t>marches_appro_alimentaire</t>
  </si>
  <si>
    <t>marches_appro_alimentaire/achat_individuel_producteurs</t>
  </si>
  <si>
    <t>marches_appro_alimentaire/achat_individuel_grossistes</t>
  </si>
  <si>
    <t>marches_appro_alimentaire/achat_groupe_producteurs</t>
  </si>
  <si>
    <t>marches_appro_alimentaire/achat_groupe_grossistes</t>
  </si>
  <si>
    <t>marches_appro_alimentaire/groupement</t>
  </si>
  <si>
    <t>marches_appro_alimentaire/commercants_producteurs</t>
  </si>
  <si>
    <t>marches_appro_alimentaire/nsp</t>
  </si>
  <si>
    <t>marches_appro_alimentaire/autre</t>
  </si>
  <si>
    <t>marches_appro_alimentaire_autre</t>
  </si>
  <si>
    <t>marches_appro_alimentaire_frequence</t>
  </si>
  <si>
    <t>marches_appro_alimentaire_frequence_autre</t>
  </si>
  <si>
    <t>marches_appro_alimentaire_provenance</t>
  </si>
  <si>
    <t>marches_appro_alimentaire_provenance_autre</t>
  </si>
  <si>
    <t>marches_appro_alimentaire_provenance_proche</t>
  </si>
  <si>
    <t>marches_appro_nfi</t>
  </si>
  <si>
    <t>marches_appro_nfi/achat_individuel_producteurs</t>
  </si>
  <si>
    <t>marches_appro_nfi/achat_individuel_grossistes</t>
  </si>
  <si>
    <t>marches_appro_nfi/achat_groupe_producteurs</t>
  </si>
  <si>
    <t>marches_appro_nfi/achat_groupe_grossistes</t>
  </si>
  <si>
    <t>marches_appro_nfi/groupement</t>
  </si>
  <si>
    <t>marches_appro_nfi/commercants_producteurs</t>
  </si>
  <si>
    <t>marches_appro_nfi/nsp</t>
  </si>
  <si>
    <t>marches_appro_nfi/autre</t>
  </si>
  <si>
    <t>marches_appro_nfi_autre</t>
  </si>
  <si>
    <t>marches_appro_nfi_frequence</t>
  </si>
  <si>
    <t>marches_appro_nfi_frequence_autre</t>
  </si>
  <si>
    <t>marches_appro_nfi_provenance</t>
  </si>
  <si>
    <t>marches_appro_nfi_provenance_autre</t>
  </si>
  <si>
    <t>marches_appro_nfi_provenance_proche</t>
  </si>
  <si>
    <t>marches_frequentation</t>
  </si>
  <si>
    <t>marches_frequentation_autre</t>
  </si>
  <si>
    <t>marches_frequentation_changement</t>
  </si>
  <si>
    <t>marches_frequentation_evolution</t>
  </si>
  <si>
    <t>marches_frequentation_augmentation</t>
  </si>
  <si>
    <t>marches_frequentation_augmentation/aug_population</t>
  </si>
  <si>
    <t>marches_frequentation_augmentation/deplacement_population</t>
  </si>
  <si>
    <t>marches_frequentation_augmentation/fermeture_marches_voisins</t>
  </si>
  <si>
    <t>marches_frequentation_augmentation/meilleur_appro</t>
  </si>
  <si>
    <t>marches_frequentation_augmentation/securisation</t>
  </si>
  <si>
    <t>marches_frequentation_augmentation/nsp</t>
  </si>
  <si>
    <t>marches_frequentation_augmentation/autre</t>
  </si>
  <si>
    <t>marches_frequentation_augmentation_autre</t>
  </si>
  <si>
    <t>marches_frequentation_diminution</t>
  </si>
  <si>
    <t>marches_frequentation_diminution/diminution_population</t>
  </si>
  <si>
    <t>marches_frequentation_diminution/deplacement_population</t>
  </si>
  <si>
    <t>marches_frequentation_diminution/ouverture_marches_voisins</t>
  </si>
  <si>
    <t>marches_frequentation_diminution/insecurite</t>
  </si>
  <si>
    <t>marches_frequentation_diminution/covid</t>
  </si>
  <si>
    <t>marches_frequentation_diminution/nsp</t>
  </si>
  <si>
    <t>marches_frequentation_diminution/autre</t>
  </si>
  <si>
    <t>marches_frequentation_diminution_autre</t>
  </si>
  <si>
    <t>marches_construction</t>
  </si>
  <si>
    <t>marches_construction/gvt</t>
  </si>
  <si>
    <t>marches_construction/mairie</t>
  </si>
  <si>
    <t>marches_construction/communaute</t>
  </si>
  <si>
    <t>marches_construction/secteur_prive</t>
  </si>
  <si>
    <t>marches_construction/ong_nationales</t>
  </si>
  <si>
    <t>marches_construction/ong_internationales</t>
  </si>
  <si>
    <t>marches_construction/nsp</t>
  </si>
  <si>
    <t>marches_construction/autre</t>
  </si>
  <si>
    <t>marches_construction_autre</t>
  </si>
  <si>
    <t>marches_gestion</t>
  </si>
  <si>
    <t>marches_gestion/mairie</t>
  </si>
  <si>
    <t>marches_gestion/etat</t>
  </si>
  <si>
    <t>marches_gestion/commercants</t>
  </si>
  <si>
    <t>marches_gestion/ong</t>
  </si>
  <si>
    <t>marches_gestion/aucun</t>
  </si>
  <si>
    <t>marches_gestion/nsp</t>
  </si>
  <si>
    <t>marches_gestion/autre</t>
  </si>
  <si>
    <t>marches_gestion_autre</t>
  </si>
  <si>
    <t>marches_cooperatives</t>
  </si>
  <si>
    <t>marches_cooperatives_type</t>
  </si>
  <si>
    <t>marches_cooperatives_type/association</t>
  </si>
  <si>
    <t>marches_cooperatives_type/groupement_biens</t>
  </si>
  <si>
    <t>marches_cooperatives_type/cooperative_producteurs</t>
  </si>
  <si>
    <t>marches_cooperatives_type/cooperative_eleveurs</t>
  </si>
  <si>
    <t>marches_cooperatives_type/cooperative_transformateurs</t>
  </si>
  <si>
    <t>marches_cooperatives_type/nsp</t>
  </si>
  <si>
    <t>marches_cooperatives_type/autre</t>
  </si>
  <si>
    <t>marches_cooperatives_type_autre</t>
  </si>
  <si>
    <t>marches_acteurs_locaux</t>
  </si>
  <si>
    <t>marches_acteurs_locaux/mairie</t>
  </si>
  <si>
    <t>marches_acteurs_locaux/gvt</t>
  </si>
  <si>
    <t>marches_acteurs_locaux/ong_locales</t>
  </si>
  <si>
    <t>marches_acteurs_locaux/ong_nationales</t>
  </si>
  <si>
    <t>marches_acteurs_locaux/ong_Internationales</t>
  </si>
  <si>
    <t>marches_acteurs_locaux/leaders_communautaires</t>
  </si>
  <si>
    <t>marches_acteurs_locaux/chef_quartiers</t>
  </si>
  <si>
    <t>marches_acteurs_locaux/chef_village</t>
  </si>
  <si>
    <t>marches_acteurs_locaux/leaders_religieux</t>
  </si>
  <si>
    <t>marches_acteurs_locaux/aucun</t>
  </si>
  <si>
    <t>marches_acteurs_locaux/nsp</t>
  </si>
  <si>
    <t>marches_acteurs_locaux/autre</t>
  </si>
  <si>
    <t>marches_acteurs_locaux_autre</t>
  </si>
  <si>
    <t>marches_contraintes_gestion</t>
  </si>
  <si>
    <t>marches_contraintes_gestion/manque_ressources_fin</t>
  </si>
  <si>
    <t>marches_contraintes_gestion/manque_infra</t>
  </si>
  <si>
    <t>marches_contraintes_gestion/mauvaise_routes</t>
  </si>
  <si>
    <t>marches_contraintes_gestion/insecurite_axes</t>
  </si>
  <si>
    <t>marches_contraintes_gestion/insecurite_localite</t>
  </si>
  <si>
    <t>marches_contraintes_gestion/tensions_communautaires</t>
  </si>
  <si>
    <t>marches_contraintes_gestion/vols_materiel</t>
  </si>
  <si>
    <t>marches_contraintes_gestion/vols_betail</t>
  </si>
  <si>
    <t>marches_contraintes_gestion/forte_demande</t>
  </si>
  <si>
    <t>marches_contraintes_gestion/indispo_produits</t>
  </si>
  <si>
    <t>marches_contraintes_gestion/faible_pouvoir_achat</t>
  </si>
  <si>
    <t>marches_contraintes_gestion/inflation</t>
  </si>
  <si>
    <t>marches_contraintes_gestion/taxation_ga</t>
  </si>
  <si>
    <t>marches_contraintes_gestion/aucun</t>
  </si>
  <si>
    <t>marches_contraintes_gestion/nsp</t>
  </si>
  <si>
    <t>marches_contraintes_gestion/autre</t>
  </si>
  <si>
    <t>marches_contraintes_gestion_autre</t>
  </si>
  <si>
    <t>marches_aide_fonctionnement</t>
  </si>
  <si>
    <t>marches_aide_fonctionnement_source</t>
  </si>
  <si>
    <t>marches_aide_fonctionnement_source/usagers</t>
  </si>
  <si>
    <t>marches_aide_fonctionnement_source/al</t>
  </si>
  <si>
    <t>marches_aide_fonctionnement_source/gvt</t>
  </si>
  <si>
    <t>marches_aide_fonctionnement_source/ong_locales</t>
  </si>
  <si>
    <t>marches_aide_fonctionnement_source/ong_internationale</t>
  </si>
  <si>
    <t>marches_aide_fonctionnement_source/ga</t>
  </si>
  <si>
    <t>marches_aide_fonctionnement_source/nsp</t>
  </si>
  <si>
    <t>marches_aide_fonctionnement_source/autre</t>
  </si>
  <si>
    <t>marches_aide_fonctionnement_source_autre</t>
  </si>
  <si>
    <t>marches_aide_fonctionnement_type</t>
  </si>
  <si>
    <t>marches_aide_fonctionnement_type/subventions</t>
  </si>
  <si>
    <t>marches_aide_fonctionnement_type/materiaux_rehab</t>
  </si>
  <si>
    <t>marches_aide_fonctionnement_type/rehabilitation_marches</t>
  </si>
  <si>
    <t>marches_aide_fonctionnement_type/rehabilitation_routes</t>
  </si>
  <si>
    <t>marches_aide_fonctionnement_type/rehabilitation_ponts</t>
  </si>
  <si>
    <t>marches_aide_fonctionnement_type/cash_distrib</t>
  </si>
  <si>
    <t>marches_aide_fonctionnement_type/formation</t>
  </si>
  <si>
    <t>marches_aide_fonctionnement_type/nsp</t>
  </si>
  <si>
    <t>marches_aide_fonctionnement_type/autre</t>
  </si>
  <si>
    <t>marches_aide_fonctionnement_type_autre</t>
  </si>
  <si>
    <t>marches_aide_fonctionnement_satisfaction</t>
  </si>
  <si>
    <t>marches_aide_fonctionnement_insatisfaction_cause</t>
  </si>
  <si>
    <t>marches_aide_fonctionnement_insatisfaction_cause/insuffisant</t>
  </si>
  <si>
    <t>marches_aide_fonctionnement_insatisfaction_cause/inadapte</t>
  </si>
  <si>
    <t>marches_aide_fonctionnement_insatisfaction_cause/non_durable</t>
  </si>
  <si>
    <t>marches_aide_fonctionnement_insatisfaction_cause/corruption</t>
  </si>
  <si>
    <t>marches_aide_fonctionnement_insatisfaction_cause/autre</t>
  </si>
  <si>
    <t>marches_aide_fonctionnement_insatisfaction_cause_autre</t>
  </si>
  <si>
    <t>marches_amelioration</t>
  </si>
  <si>
    <t>marches_amelioration/subventions</t>
  </si>
  <si>
    <t>marches_amelioration/materiaux_rehab</t>
  </si>
  <si>
    <t>marches_amelioration/rehabilitation_marches</t>
  </si>
  <si>
    <t>marches_amelioration/rehabilitation_routes</t>
  </si>
  <si>
    <t>marches_amelioration/rehabilitation_ponts</t>
  </si>
  <si>
    <t>marches_amelioration/cash_distrib</t>
  </si>
  <si>
    <t>marches_amelioration/formation</t>
  </si>
  <si>
    <t>marches_amelioration/nsp</t>
  </si>
  <si>
    <t>marches_amelioration/autre</t>
  </si>
  <si>
    <t>marches_amelioration_autre</t>
  </si>
  <si>
    <t>remerciements</t>
  </si>
  <si>
    <t>questions</t>
  </si>
  <si>
    <t>_id</t>
  </si>
  <si>
    <t>_uuid</t>
  </si>
  <si>
    <t>_submission_time</t>
  </si>
  <si>
    <t>_validation_status</t>
  </si>
  <si>
    <t>_index</t>
  </si>
  <si>
    <t xml:space="preserve">Pompe à pied </t>
  </si>
  <si>
    <t xml:space="preserve">Source aménagée </t>
  </si>
  <si>
    <t>Puits protégé</t>
  </si>
  <si>
    <t>Puits non protégé</t>
  </si>
  <si>
    <t>Autre</t>
  </si>
  <si>
    <t xml:space="preserve">TOTAL </t>
  </si>
  <si>
    <t>#</t>
  </si>
  <si>
    <t xml:space="preserve">Proportion </t>
  </si>
  <si>
    <t>NON</t>
  </si>
  <si>
    <t>OUI</t>
  </si>
  <si>
    <t xml:space="preserve">Besoin de réhabilitation </t>
  </si>
  <si>
    <t xml:space="preserve">Besoin de reconstruction </t>
  </si>
  <si>
    <t>Besoin de réparations/maintenance</t>
  </si>
  <si>
    <t xml:space="preserve">Si non fonctionnels, pourquoi ? </t>
  </si>
  <si>
    <t>Destruction</t>
  </si>
  <si>
    <t>Contamination</t>
  </si>
  <si>
    <t>Vol équipement</t>
  </si>
  <si>
    <t>Assèchement source</t>
  </si>
  <si>
    <t>Problème d'accès</t>
  </si>
  <si>
    <t xml:space="preserve">Autre </t>
  </si>
  <si>
    <t>Proportion</t>
  </si>
  <si>
    <t xml:space="preserve">Point d'eau utilisé pour boire ? </t>
  </si>
  <si>
    <t xml:space="preserve">Nombre moyen de ménages qui utilisent le point d'eau : </t>
  </si>
  <si>
    <t xml:space="preserve">Si oui : </t>
  </si>
  <si>
    <t xml:space="preserve">Beaucoup augmenté </t>
  </si>
  <si>
    <t xml:space="preserve">Beaucoup diminué </t>
  </si>
  <si>
    <t xml:space="preserve">Si augmentation, pourquoi ? </t>
  </si>
  <si>
    <t>Augmentation de la population</t>
  </si>
  <si>
    <t>Arrivée de déplacés</t>
  </si>
  <si>
    <t xml:space="preserve">Activités de sensibilisation EHA </t>
  </si>
  <si>
    <t xml:space="preserve">Point d'eau créé ou réhabilité après les événements </t>
  </si>
  <si>
    <t xml:space="preserve">Insecurite dans d'autres zones de la localité </t>
  </si>
  <si>
    <t xml:space="preserve">Gouvernement </t>
  </si>
  <si>
    <t>Mairie</t>
  </si>
  <si>
    <t>Communauté</t>
  </si>
  <si>
    <t>ONG nationales</t>
  </si>
  <si>
    <t>ONGI</t>
  </si>
  <si>
    <t xml:space="preserve">Si payant, prix moyen :  </t>
  </si>
  <si>
    <t>XAF</t>
  </si>
  <si>
    <t xml:space="preserve">Si payant, changement de prix ? </t>
  </si>
  <si>
    <t xml:space="preserve">Si changement de prix, pourquoi ? </t>
  </si>
  <si>
    <t>Prix de l'équipement</t>
  </si>
  <si>
    <t>Prix du personnel</t>
  </si>
  <si>
    <t>Prix maintenance</t>
  </si>
  <si>
    <t>Changement du mode de gestion</t>
  </si>
  <si>
    <t>Aucun</t>
  </si>
  <si>
    <t xml:space="preserve">Manque de ressources financières </t>
  </si>
  <si>
    <t xml:space="preserve">Vols et pillages du matériel </t>
  </si>
  <si>
    <t xml:space="preserve">Sur-utilisation et pression sur service </t>
  </si>
  <si>
    <t>Gouvernement</t>
  </si>
  <si>
    <t>ONG locales</t>
  </si>
  <si>
    <t>Leaders communautaires</t>
  </si>
  <si>
    <t>Chefs de quartiers</t>
  </si>
  <si>
    <t xml:space="preserve">Chef de village </t>
  </si>
  <si>
    <t xml:space="preserve">Leaders religieux </t>
  </si>
  <si>
    <t xml:space="preserve">Si oui, de la part de qui ? </t>
  </si>
  <si>
    <t>Usagers</t>
  </si>
  <si>
    <t>Autorités</t>
  </si>
  <si>
    <t xml:space="preserve">Si oui, type d'aide ? </t>
  </si>
  <si>
    <t xml:space="preserve">Réhabilitation de bâtiments / locaux </t>
  </si>
  <si>
    <t xml:space="preserve">Réhabilitation des équipements (pompe, puits)  </t>
  </si>
  <si>
    <t xml:space="preserve">Dotations d'équipements de maintenance  </t>
  </si>
  <si>
    <t xml:space="preserve">Personnel qualifié </t>
  </si>
  <si>
    <t xml:space="preserve">Si non, pourquoi ? </t>
  </si>
  <si>
    <t>Insuffisant</t>
  </si>
  <si>
    <t>Inadapté</t>
  </si>
  <si>
    <t>Non durable</t>
  </si>
  <si>
    <t>Corruption</t>
  </si>
  <si>
    <t>Publique</t>
  </si>
  <si>
    <t xml:space="preserve">Privée </t>
  </si>
  <si>
    <t xml:space="preserve">Religieuse </t>
  </si>
  <si>
    <t>Durable</t>
  </si>
  <si>
    <t>Hangar</t>
  </si>
  <si>
    <t>Hangar traditionnel</t>
  </si>
  <si>
    <t xml:space="preserve">Manque de moyens pour l'entretien des bâtiments </t>
  </si>
  <si>
    <t xml:space="preserve">Intrusion régulière de groupes armés </t>
  </si>
  <si>
    <t>Incendie volontaire/involontaire</t>
  </si>
  <si>
    <t xml:space="preserve">Vandalisme </t>
  </si>
  <si>
    <t xml:space="preserve">INFRASTRUCTURE </t>
  </si>
  <si>
    <t xml:space="preserve">Présence de latrines ? </t>
  </si>
  <si>
    <t xml:space="preserve">Si oui, combien en moyenne ? </t>
  </si>
  <si>
    <t>Si oui, séparées par genre ?</t>
  </si>
  <si>
    <t xml:space="preserve">Moyenne pour les filles </t>
  </si>
  <si>
    <t xml:space="preserve">Moyenne pour les garçons :  </t>
  </si>
  <si>
    <t xml:space="preserve">Présence de point d'eau ? </t>
  </si>
  <si>
    <t xml:space="preserve">Si oui, séparées pour le personnel ? </t>
  </si>
  <si>
    <t xml:space="preserve">MODE DE FONCTIONNEMENT </t>
  </si>
  <si>
    <t>TYPE DE SERVICE</t>
  </si>
  <si>
    <t>UTILISATION</t>
  </si>
  <si>
    <t>MODE DE FONCTIONNEMENT</t>
  </si>
  <si>
    <t>Service payant ?</t>
  </si>
  <si>
    <t xml:space="preserve">Contraintes de gestion ? </t>
  </si>
  <si>
    <t>Contact avec les acteurs locaux ?</t>
  </si>
  <si>
    <t>PISTES D'AMELIORATION</t>
  </si>
  <si>
    <t>CAPACITES DU SERVICE</t>
  </si>
  <si>
    <t>Construction ?</t>
  </si>
  <si>
    <t xml:space="preserve">Construction ? </t>
  </si>
  <si>
    <t xml:space="preserve">Point d'eau fonctionnel ? </t>
  </si>
  <si>
    <t xml:space="preserve">Si oui, comment ? </t>
  </si>
  <si>
    <t>Peu diminué</t>
  </si>
  <si>
    <t>Beaucoup diminué</t>
  </si>
  <si>
    <t>Peu augmenté</t>
  </si>
  <si>
    <t xml:space="preserve">Si diminution, pourquoi ? </t>
  </si>
  <si>
    <t xml:space="preserve">Augmentation de la population dans la zone  </t>
  </si>
  <si>
    <t xml:space="preserve">Arrivée de populations déplacées  </t>
  </si>
  <si>
    <t xml:space="preserve">Réhabilitation de l'école  </t>
  </si>
  <si>
    <t xml:space="preserve">Stabilisation sécuritaire de la zone  </t>
  </si>
  <si>
    <t xml:space="preserve">Il y a moins d'habitants dans la zone  </t>
  </si>
  <si>
    <t xml:space="preserve">Ecoles réhabilitées dans des localités voisines  </t>
  </si>
  <si>
    <t xml:space="preserve">Les enfants sont engagés dans l'exploitation minière  </t>
  </si>
  <si>
    <t xml:space="preserve">Beaucoup d'enfants enrôlés dans les GA  </t>
  </si>
  <si>
    <t xml:space="preserve">Nb moyen d'enseignants vacataires : </t>
  </si>
  <si>
    <t>Niveau de formation des enseignants (titulaires et vacataires) suffisant ?</t>
  </si>
  <si>
    <t xml:space="preserve">Oui mais certains auraient besoin d'un RC </t>
  </si>
  <si>
    <t xml:space="preserve">Nb moyen d'enseignants titulaires : </t>
  </si>
  <si>
    <t xml:space="preserve">Ecole payante ? </t>
  </si>
  <si>
    <t xml:space="preserve">XAF </t>
  </si>
  <si>
    <t xml:space="preserve">Finalité des frais de scolarité ? </t>
  </si>
  <si>
    <t xml:space="preserve">Rémunérer les professeurs  </t>
  </si>
  <si>
    <t xml:space="preserve">Achat de matériel  </t>
  </si>
  <si>
    <t xml:space="preserve">Réhabilitation des infrastructures  </t>
  </si>
  <si>
    <t xml:space="preserve">Organisation d'activités sportives et culturelles pour les enfants  </t>
  </si>
  <si>
    <t xml:space="preserve">Manque de matériel pédagogique  </t>
  </si>
  <si>
    <t xml:space="preserve">Manque d'équipement de base (Bancs, chaises, tableaux)  </t>
  </si>
  <si>
    <t>Aide au fonctionnement reçue ?</t>
  </si>
  <si>
    <t>Alimentaires</t>
  </si>
  <si>
    <t>Semences</t>
  </si>
  <si>
    <t>Produits vendus ?</t>
  </si>
  <si>
    <t xml:space="preserve">NFI </t>
  </si>
  <si>
    <t>Hygiène</t>
  </si>
  <si>
    <t>Médicaments</t>
  </si>
  <si>
    <t>Matériaux</t>
  </si>
  <si>
    <t>Matériel scolaire</t>
  </si>
  <si>
    <t xml:space="preserve">Marché fonctionnel ? </t>
  </si>
  <si>
    <t>Marché couvert ?</t>
  </si>
  <si>
    <t>Fonctionnel en saison des pluies ?</t>
  </si>
  <si>
    <t>Nb moyen de commerçants :</t>
  </si>
  <si>
    <t xml:space="preserve">L'accès à la localité s'est dégradé  </t>
  </si>
  <si>
    <t xml:space="preserve">L'accès au marché s'est dégradé  </t>
  </si>
  <si>
    <t xml:space="preserve">Il y a moins d’acheteurs  </t>
  </si>
  <si>
    <t>Présence de grossistes ?</t>
  </si>
  <si>
    <t xml:space="preserve">APPROVISIONNEMENT </t>
  </si>
  <si>
    <t xml:space="preserve">Achat groupé auprès des producteurs </t>
  </si>
  <si>
    <t xml:space="preserve">Achat groupé auprès des grossistes   </t>
  </si>
  <si>
    <t xml:space="preserve">Achat via un groupement ou un syndicat  </t>
  </si>
  <si>
    <t xml:space="preserve">Achat individuel auprès des producteurs  </t>
  </si>
  <si>
    <t xml:space="preserve">Achat individuel auprès des grossistes / revendeurs  </t>
  </si>
  <si>
    <t xml:space="preserve">Les commerçants sont eux-mêmes producteurs  </t>
  </si>
  <si>
    <t xml:space="preserve">Provenance : </t>
  </si>
  <si>
    <t xml:space="preserve">Localement  </t>
  </si>
  <si>
    <t xml:space="preserve">Dans la grande localité dans la plus proche  </t>
  </si>
  <si>
    <t xml:space="preserve">Bangui  </t>
  </si>
  <si>
    <t xml:space="preserve">A l'extérieur du pays  </t>
  </si>
  <si>
    <t>FREQUENTATION</t>
  </si>
  <si>
    <t xml:space="preserve">Départ de populations vers d'autres localités  </t>
  </si>
  <si>
    <t xml:space="preserve">Ouverture de nouveaux marchés dans les villes voisines  </t>
  </si>
  <si>
    <t xml:space="preserve">Dégradation sécuritaire  </t>
  </si>
  <si>
    <t xml:space="preserve">Epidémie Covid-19 </t>
  </si>
  <si>
    <t>TAXES</t>
  </si>
  <si>
    <t xml:space="preserve">La mairie  </t>
  </si>
  <si>
    <t xml:space="preserve">Gestion du marché : </t>
  </si>
  <si>
    <t xml:space="preserve">Les commerçants eux-mêmes  </t>
  </si>
  <si>
    <t xml:space="preserve">Une ONG  </t>
  </si>
  <si>
    <t xml:space="preserve">Pas de système de gestion mis en place  </t>
  </si>
  <si>
    <t>Un service de l'Etat (préfecture, sous-prefecture, minsitère)</t>
  </si>
  <si>
    <t xml:space="preserve">Coopérative ou groupement de commerçants ? </t>
  </si>
  <si>
    <t xml:space="preserve">Mauvaise qualité des routes  </t>
  </si>
  <si>
    <t xml:space="preserve">Tensions communautaires  </t>
  </si>
  <si>
    <t xml:space="preserve">Vols et pillages du matériel  </t>
  </si>
  <si>
    <t xml:space="preserve">Vol de bétail dans la zone  </t>
  </si>
  <si>
    <t xml:space="preserve">Faible pouvoir d'achat des acheteurs  </t>
  </si>
  <si>
    <t xml:space="preserve">Aucune  </t>
  </si>
  <si>
    <t xml:space="preserve">Réhabilitation des routes  </t>
  </si>
  <si>
    <t xml:space="preserve">Réhabilitation de ponts à proximité  </t>
  </si>
  <si>
    <t xml:space="preserve">Distribution directe d'argent aux habitants de la localité  </t>
  </si>
  <si>
    <t xml:space="preserve">Formations (gestion, comptabilité)  </t>
  </si>
  <si>
    <t xml:space="preserve">Source non aménagée </t>
  </si>
  <si>
    <t xml:space="preserve">Peu augmenté </t>
  </si>
  <si>
    <t xml:space="preserve">Peu diminué </t>
  </si>
  <si>
    <t xml:space="preserve">Satisfaisant ? </t>
  </si>
  <si>
    <t>Satisfaisant ?</t>
  </si>
  <si>
    <t xml:space="preserve">Présence d'un hôpital de district :  </t>
  </si>
  <si>
    <t xml:space="preserve">Partiellement </t>
  </si>
  <si>
    <t>Présence de latrines fonctionnelles ?</t>
  </si>
  <si>
    <t xml:space="preserve">OUI mais non fonctionnelles </t>
  </si>
  <si>
    <t xml:space="preserve">Si oui, séparées par genre ? </t>
  </si>
  <si>
    <t xml:space="preserve">Nb moyen pour les femmes : </t>
  </si>
  <si>
    <t xml:space="preserve">Nb moyen pour les hommes : </t>
  </si>
  <si>
    <t>Si oui, séparées patients/personnels ?</t>
  </si>
  <si>
    <t>Accès à l'eau potable ?</t>
  </si>
  <si>
    <t xml:space="preserve">Si oui, quel type ? </t>
  </si>
  <si>
    <t xml:space="preserve">Accès direct - privé  </t>
  </si>
  <si>
    <t xml:space="preserve">Accès au point d'eau communautaire  </t>
  </si>
  <si>
    <t xml:space="preserve">Eau distribuée par camion  </t>
  </si>
  <si>
    <t xml:space="preserve">Présence d'un générateur ? </t>
  </si>
  <si>
    <t>PRESTATIONS</t>
  </si>
  <si>
    <t xml:space="preserve">Types de soins pratiqués ? </t>
  </si>
  <si>
    <t xml:space="preserve">Consultations curatives </t>
  </si>
  <si>
    <t xml:space="preserve">Consultations prénatales </t>
  </si>
  <si>
    <t xml:space="preserve">Malnutrition aigue sévère </t>
  </si>
  <si>
    <t xml:space="preserve">Victimes de Violence Sexuelles </t>
  </si>
  <si>
    <t xml:space="preserve">Maladies infectieuses </t>
  </si>
  <si>
    <t xml:space="preserve">Maternité </t>
  </si>
  <si>
    <t xml:space="preserve">Vaccinations ? </t>
  </si>
  <si>
    <t xml:space="preserve">Pentavalent 3  </t>
  </si>
  <si>
    <t>Cellule d'appui psycho-social ?</t>
  </si>
  <si>
    <t xml:space="preserve">Si oui, quelle équipe ? </t>
  </si>
  <si>
    <t xml:space="preserve">Un psychologue qualifié (privé)  </t>
  </si>
  <si>
    <t xml:space="preserve">Un membre de la communauté  </t>
  </si>
  <si>
    <t xml:space="preserve">Une équipe ONG  </t>
  </si>
  <si>
    <t xml:space="preserve">Nb de patients moyen qui peuvent être accueillis par jour par les structures de santé : </t>
  </si>
  <si>
    <t xml:space="preserve">Changement du nb de patients reçus ? </t>
  </si>
  <si>
    <t>Si oui, nature du changement ?</t>
  </si>
  <si>
    <t>Fermeture des structures de santé voisines</t>
  </si>
  <si>
    <t>Nouveaux problèmes de santé</t>
  </si>
  <si>
    <t xml:space="preserve">Nouveaux soins  </t>
  </si>
  <si>
    <t xml:space="preserve">Structure renforcée  par l’aide humanitaire  </t>
  </si>
  <si>
    <t xml:space="preserve">Structure renforcée par le gouvernement  </t>
  </si>
  <si>
    <t xml:space="preserve">Structure référencée par des ONG humanitaires  </t>
  </si>
  <si>
    <t>Pression sur les services ?</t>
  </si>
  <si>
    <t>Fortement sur-utilisé/ saturé</t>
  </si>
  <si>
    <t>Un peu sur-utilisé / Saturé</t>
  </si>
  <si>
    <t>Utilisé selon ses capacités</t>
  </si>
  <si>
    <t>Un peu sous-utilisé</t>
  </si>
  <si>
    <t>Fortement sous-utilisé</t>
  </si>
  <si>
    <t xml:space="preserve">Nb moyen de travailleurs : </t>
  </si>
  <si>
    <t xml:space="preserve">Nb moyen de médecins qualifiés : </t>
  </si>
  <si>
    <t xml:space="preserve">Nb moyen d'infirmiers qualifiés : </t>
  </si>
  <si>
    <t xml:space="preserve">Nb moyen d'aides soignants : </t>
  </si>
  <si>
    <t>Nb moyen d'accoucheuses :</t>
  </si>
  <si>
    <t xml:space="preserve">Nb moyen spécialistes paramedicaux : </t>
  </si>
  <si>
    <t xml:space="preserve">Nb moyen d'agents de santé communautaires : </t>
  </si>
  <si>
    <t xml:space="preserve">Nb moyen de personnes en support : </t>
  </si>
  <si>
    <t xml:space="preserve">Consultations payantes ? </t>
  </si>
  <si>
    <t xml:space="preserve">Si oui, changement de prix ? </t>
  </si>
  <si>
    <t xml:space="preserve">Si oui, nature du changement ? </t>
  </si>
  <si>
    <t xml:space="preserve">Le loyer est plus cher  </t>
  </si>
  <si>
    <t xml:space="preserve">Baisse des subventions de l'Etat  </t>
  </si>
  <si>
    <t xml:space="preserve">Difficultés pour payer les salaires  </t>
  </si>
  <si>
    <t xml:space="preserve">Rackets et pillages  </t>
  </si>
  <si>
    <t>Mode de gestion ?</t>
  </si>
  <si>
    <t>ONG</t>
  </si>
  <si>
    <t>Public</t>
  </si>
  <si>
    <t>Privé</t>
  </si>
  <si>
    <t>Religieux</t>
  </si>
  <si>
    <t xml:space="preserve">Comité de gestion ? </t>
  </si>
  <si>
    <t xml:space="preserve">Manque de ressources financières  </t>
  </si>
  <si>
    <t xml:space="preserve">Manque de médicaments </t>
  </si>
  <si>
    <t xml:space="preserve">Mauvaise qualité des médicaments  </t>
  </si>
  <si>
    <t xml:space="preserve">Concurrence des "médicaments de rue"  </t>
  </si>
  <si>
    <t>Manque d'équipement de base (lits, brancards, matériel)</t>
  </si>
  <si>
    <t xml:space="preserve">Manque de personnels qualifiés  </t>
  </si>
  <si>
    <t xml:space="preserve">Manque de sécurité et présence de groupes armés </t>
  </si>
  <si>
    <t xml:space="preserve">Sur-utilisation et pression sur service  </t>
  </si>
  <si>
    <t xml:space="preserve">Dotations de matériaux de réhabilitation  </t>
  </si>
  <si>
    <t xml:space="preserve">Dotations d'équipements médicaux  </t>
  </si>
  <si>
    <t xml:space="preserve">COVID 19 </t>
  </si>
  <si>
    <t xml:space="preserve">Avez-vous reçu des informations ? </t>
  </si>
  <si>
    <t>Si oui, de quel type ?</t>
  </si>
  <si>
    <t xml:space="preserve">Symptômes  </t>
  </si>
  <si>
    <t xml:space="preserve">Modes de transmission du virus  </t>
  </si>
  <si>
    <t xml:space="preserve">Mesures gouvernementales </t>
  </si>
  <si>
    <t>Messages de sensibilisation</t>
  </si>
  <si>
    <t>Mesures individuelles et collectives de protections</t>
  </si>
  <si>
    <t xml:space="preserve">Nb et localisation des cas en RCA  </t>
  </si>
  <si>
    <t xml:space="preserve">Existence d'un plan d'alerte ? </t>
  </si>
  <si>
    <t xml:space="preserve">Existence d'un plan de réponse ? </t>
  </si>
  <si>
    <t>Campagne de sensibilisation menée ?</t>
  </si>
  <si>
    <t xml:space="preserve">Si oui, sur quels aspects ? </t>
  </si>
  <si>
    <t xml:space="preserve">Modes de propagation du virus  </t>
  </si>
  <si>
    <t xml:space="preserve">Distances sociales de sécurité  </t>
  </si>
  <si>
    <t>Le port du masque</t>
  </si>
  <si>
    <t xml:space="preserve">Eviter les lieux publics et les rassemblements  </t>
  </si>
  <si>
    <t xml:space="preserve">Les traitements  </t>
  </si>
  <si>
    <t>Gestes barrières</t>
  </si>
  <si>
    <t xml:space="preserve">Si oui, avez-vous reçu une aide extérieure pour le faire ? </t>
  </si>
  <si>
    <t xml:space="preserve">Un service de l'Etat </t>
  </si>
  <si>
    <t xml:space="preserve">ONG nationale  </t>
  </si>
  <si>
    <t xml:space="preserve">ONG international  </t>
  </si>
  <si>
    <t xml:space="preserve">Organisation de l’ONU  </t>
  </si>
  <si>
    <t xml:space="preserve">Présence locale d'une pharmacie ? </t>
  </si>
  <si>
    <t xml:space="preserve">Matériel pour faire une perfusion ? </t>
  </si>
  <si>
    <t xml:space="preserve">Possession d'une ambulance ? </t>
  </si>
  <si>
    <t>Possession de gants ?</t>
  </si>
  <si>
    <t>Possession de chlore ?</t>
  </si>
  <si>
    <t>Possession de thermomètres ?</t>
  </si>
  <si>
    <t xml:space="preserve">Provenance des utilisateurs ? </t>
  </si>
  <si>
    <t xml:space="preserve">Des maisons alentours seulement  </t>
  </si>
  <si>
    <t xml:space="preserve">De ce quartier  </t>
  </si>
  <si>
    <t xml:space="preserve">De plusieurs quartiers  </t>
  </si>
  <si>
    <t xml:space="preserve">De toute la localité </t>
  </si>
  <si>
    <t xml:space="preserve">De la localité et les environs </t>
  </si>
  <si>
    <t xml:space="preserve">Formations pour l'APE  </t>
  </si>
  <si>
    <t xml:space="preserve">Des formations pour les maîtres-parents  </t>
  </si>
  <si>
    <t>Formations en gestion et administration</t>
  </si>
  <si>
    <t xml:space="preserve">PARTIEL </t>
  </si>
  <si>
    <t xml:space="preserve">Des subventions directes d'argent </t>
  </si>
  <si>
    <t xml:space="preserve">Dotation de matériaux pour la réhabilitation ou construction   </t>
  </si>
  <si>
    <t xml:space="preserve">Du personnel qualifiés  </t>
  </si>
  <si>
    <t>code_gps</t>
  </si>
  <si>
    <t>point_eau_coges</t>
  </si>
  <si>
    <t>point_eau_fonctionnel_endommage</t>
  </si>
  <si>
    <t>point_eau_fonctionnel_endommage_autre</t>
  </si>
  <si>
    <t>point_eau_fonctionnel_endommage_tps</t>
  </si>
  <si>
    <t>point_eau_non_fonctionnel_tps</t>
  </si>
  <si>
    <t>point_eau_temps_marche</t>
  </si>
  <si>
    <t>point_eau_construction/chef_communautaire</t>
  </si>
  <si>
    <t>point_eau_construction/proprietaire</t>
  </si>
  <si>
    <t>point_eau_construction/religieux</t>
  </si>
  <si>
    <t>point_eau_contraintes_gestion/respect_mode_gestion</t>
  </si>
  <si>
    <t>point_eau_acteurs_locaux/ape</t>
  </si>
  <si>
    <t>latrines_coges</t>
  </si>
  <si>
    <t>latrines_fonctionnement_endommagees</t>
  </si>
  <si>
    <t>latrines_fonctionnement_endommagees_tps</t>
  </si>
  <si>
    <t>latrines_fonctionnement_tps</t>
  </si>
  <si>
    <t>latrines_construction/chef_communautaire</t>
  </si>
  <si>
    <t>latrines_construction/proprietaire</t>
  </si>
  <si>
    <t>latrines_construction/religieux</t>
  </si>
  <si>
    <t>latrines_contraintes_gestion/respect_mode_gestion</t>
  </si>
  <si>
    <t>latrines_acteurs_locaux/ape</t>
  </si>
  <si>
    <t>sante_nom</t>
  </si>
  <si>
    <t>sante_fonctionnel_partiel</t>
  </si>
  <si>
    <t>sante_fonctionnel_partiel_autre</t>
  </si>
  <si>
    <t>sante_fonctionnel_partiel_tps</t>
  </si>
  <si>
    <t>sante_non_fonctionnel/aucun_elec_eau</t>
  </si>
  <si>
    <t>sante_non_fonctionnel/ressources_fin_fonctionnement</t>
  </si>
  <si>
    <t>sante_non_fonctionnel/ressources_fin_maintenance</t>
  </si>
  <si>
    <t>sante_non_fonctionnel/manque_personnel</t>
  </si>
  <si>
    <t>sante_non_fonctionnel/covid</t>
  </si>
  <si>
    <t>sante_non_fonctionnel_tps</t>
  </si>
  <si>
    <t>sante_soins/premiers_soins</t>
  </si>
  <si>
    <t>sante_vaccination_type/tuberculose</t>
  </si>
  <si>
    <t>sante_vaccination_type/polio</t>
  </si>
  <si>
    <t>sante_construction/chef_communautaire</t>
  </si>
  <si>
    <t>sante_construction/proprietaire</t>
  </si>
  <si>
    <t>sante_construction/religieux</t>
  </si>
  <si>
    <t>sante_acteurs_locaux/ape</t>
  </si>
  <si>
    <t>covid_pharmacie_trajet</t>
  </si>
  <si>
    <t>covid_pharmacie_trajet_moyen</t>
  </si>
  <si>
    <t>covid_pharmacie_trajet_moyen_autre</t>
  </si>
  <si>
    <t>covid_hopital_trajet</t>
  </si>
  <si>
    <t>covid_hopital_trajet_moyen</t>
  </si>
  <si>
    <t>covid_hopital_trajet_moyen_autre</t>
  </si>
  <si>
    <t>ecoles_nom</t>
  </si>
  <si>
    <t>ecoles_fonctionnelles_partiel</t>
  </si>
  <si>
    <t>ecoles_fonctionnelles_partiel/ecole_endommagee</t>
  </si>
  <si>
    <t>ecoles_fonctionnelles_partiel/manque_mobilier</t>
  </si>
  <si>
    <t>ecoles_fonctionnelles_partiel/insuffisance_classes</t>
  </si>
  <si>
    <t>ecoles_fonctionnelles_partiel/ressources_fin_fonctionnement</t>
  </si>
  <si>
    <t>ecoles_fonctionnelles_partiel/ressources_fin_entretien</t>
  </si>
  <si>
    <t>ecoles_fonctionnelles_partiel/manque_enseignants</t>
  </si>
  <si>
    <t>ecoles_fonctionnelles_partiel/nsp</t>
  </si>
  <si>
    <t>ecoles_fonctionnelles_partiel/autre</t>
  </si>
  <si>
    <t>ecoles_fonctionnelles_partiel_autre</t>
  </si>
  <si>
    <t>ecoles_fonctionnelles_partiel_tps</t>
  </si>
  <si>
    <t>ecoles_non_fonctionnelles</t>
  </si>
  <si>
    <t>ecoles_non_fonctionnelles/infra_detruite</t>
  </si>
  <si>
    <t>ecoles_non_fonctionnelles/pillages</t>
  </si>
  <si>
    <t>ecoles_non_fonctionnelles/ressources_fin_fonctionnement</t>
  </si>
  <si>
    <t>ecoles_non_fonctionnelles/ressources_fin_entretien</t>
  </si>
  <si>
    <t>ecoles_non_fonctionnelles/aucun_enseignant</t>
  </si>
  <si>
    <t>ecoles_non_fonctionnelles/insecurite</t>
  </si>
  <si>
    <t>ecoles_non_fonctionnelles/fermeture_covid</t>
  </si>
  <si>
    <t>ecoles_non_fonctionnelles/nsp</t>
  </si>
  <si>
    <t>ecoles_non_fonctionnelles/autre</t>
  </si>
  <si>
    <t>ecoles_non_fonctionnelles_autre</t>
  </si>
  <si>
    <t>ecoles_non_fonctionnelles_tps</t>
  </si>
  <si>
    <t>ecoles_construction/chef_communautaire</t>
  </si>
  <si>
    <t>ecoles_construction/proprietaire</t>
  </si>
  <si>
    <t>ecoles_construction/religieux</t>
  </si>
  <si>
    <t>ecoles_effectifs_augmentation/sensibilisation</t>
  </si>
  <si>
    <t>ecoles_effectifs_diminution/ga</t>
  </si>
  <si>
    <t>ecoles_titulaires_augmentation/plus_formation</t>
  </si>
  <si>
    <t>ecoles_acteurs_locaux/ape</t>
  </si>
  <si>
    <t>marches_nom</t>
  </si>
  <si>
    <t>marches_non_fonctionnel_tps</t>
  </si>
  <si>
    <t>marches_commercants_nb_diminution/taxes</t>
  </si>
  <si>
    <t>marches_taxes</t>
  </si>
  <si>
    <t>marches_taxes/transport</t>
  </si>
  <si>
    <t>marches_taxes/emplacement</t>
  </si>
  <si>
    <t>marches_taxes/abattage</t>
  </si>
  <si>
    <t>marches_taxes/crus</t>
  </si>
  <si>
    <t>marches_taxes/nsp</t>
  </si>
  <si>
    <t>marches_taxes/autre</t>
  </si>
  <si>
    <t>marches_taxes_transport_unite</t>
  </si>
  <si>
    <t>marches_taxes_transport_unite_autre</t>
  </si>
  <si>
    <t>marches_taxes_transport_prix</t>
  </si>
  <si>
    <t>marches_taxes_transport_versement</t>
  </si>
  <si>
    <t>marches_taxes_transport_versement_autre</t>
  </si>
  <si>
    <t>marches_taxes_communale_unite</t>
  </si>
  <si>
    <t>marches_taxes_communale_unite_autre</t>
  </si>
  <si>
    <t>marches_taxes_communale_prix</t>
  </si>
  <si>
    <t>marches_taxes_communale_versement</t>
  </si>
  <si>
    <t>marches_taxes_communale_versement_autre</t>
  </si>
  <si>
    <t>marches_taxes_abattage_unite</t>
  </si>
  <si>
    <t>marches_taxes_abattage_unite_autre</t>
  </si>
  <si>
    <t>marches_taxes_abattage_prix</t>
  </si>
  <si>
    <t>marches_taxes_abattage_versement</t>
  </si>
  <si>
    <t>marches_taxes_abattage_versement_autre</t>
  </si>
  <si>
    <t>marches_taxes_crus_unite</t>
  </si>
  <si>
    <t>marches_taxes_crus_unite_autre</t>
  </si>
  <si>
    <t>marches_taxes_crus_prix</t>
  </si>
  <si>
    <t>marches_taxes_crus_versement</t>
  </si>
  <si>
    <t>marches_taxes_crus_versement_autre</t>
  </si>
  <si>
    <t>marches_taxes_autre</t>
  </si>
  <si>
    <t>marches_taxes_autre_unite</t>
  </si>
  <si>
    <t>marches_taxes_autre_unite_autre</t>
  </si>
  <si>
    <t>marches_taxes_autre_prix</t>
  </si>
  <si>
    <t>marches_taxes_autre_versement</t>
  </si>
  <si>
    <t>marches_taxes_autre_versement_autre</t>
  </si>
  <si>
    <t>marches_construction/chef_communautaire</t>
  </si>
  <si>
    <t>marches_construction/proprietaire</t>
  </si>
  <si>
    <t>marches_construction/religieux</t>
  </si>
  <si>
    <t>marches_acteurs_locaux/ape</t>
  </si>
  <si>
    <t>Aucune</t>
  </si>
  <si>
    <t xml:space="preserve">Pompe manuelle </t>
  </si>
  <si>
    <t>Présence d'un COGES ?</t>
  </si>
  <si>
    <t xml:space="preserve">ENDOMMAGE mais fonctionne toujours </t>
  </si>
  <si>
    <t>Si endommagés, quels sont les besoins ?</t>
  </si>
  <si>
    <t xml:space="preserve">Si endommagés, depuis combien de temps ? </t>
  </si>
  <si>
    <t xml:space="preserve">Moins de 6 mois </t>
  </si>
  <si>
    <t xml:space="preserve">Entre 6 mois et 1 an </t>
  </si>
  <si>
    <t xml:space="preserve">Entre 1 an et 3 ans </t>
  </si>
  <si>
    <t xml:space="preserve">Plus de 3 ans </t>
  </si>
  <si>
    <t xml:space="preserve">Si non fonctionnel, depuis combien de temps ? </t>
  </si>
  <si>
    <t xml:space="preserve">Oui elle est potable  </t>
  </si>
  <si>
    <t xml:space="preserve">Oui même si elle n'est pas potable  </t>
  </si>
  <si>
    <t xml:space="preserve">Oui avec traitement de l'eau  </t>
  </si>
  <si>
    <t xml:space="preserve">Non </t>
  </si>
  <si>
    <t xml:space="preserve">Temps de marche pour puiser l'eau ? </t>
  </si>
  <si>
    <t xml:space="preserve">Moins de 30 minutes </t>
  </si>
  <si>
    <t xml:space="preserve">Entre 30 minutes et 1h </t>
  </si>
  <si>
    <t xml:space="preserve">Entre 1h et 2h </t>
  </si>
  <si>
    <t xml:space="preserve">Entre 2h et 3h </t>
  </si>
  <si>
    <t xml:space="preserve">Plus de 3h </t>
  </si>
  <si>
    <t xml:space="preserve">Temps d'attente pour puiser l'eau ? </t>
  </si>
  <si>
    <t>Moins de 30 minutes</t>
  </si>
  <si>
    <t xml:space="preserve">Plus d'1h </t>
  </si>
  <si>
    <t xml:space="preserve">Plus de 2h </t>
  </si>
  <si>
    <t xml:space="preserve">La fréquentation a-t-elle changé avec les événements ?  </t>
  </si>
  <si>
    <t xml:space="preserve">TOTAL fonctionnels </t>
  </si>
  <si>
    <r>
      <t xml:space="preserve">Proportion 
</t>
    </r>
    <r>
      <rPr>
        <i/>
        <sz val="9"/>
        <color theme="1"/>
        <rFont val="Arial Narrow"/>
        <family val="2"/>
      </rPr>
      <t xml:space="preserve">(des points d'eau fonctionnels) </t>
    </r>
  </si>
  <si>
    <t xml:space="preserve">Autre point d'eau réhabilité à proximité   </t>
  </si>
  <si>
    <t xml:space="preserve">Insécurité dans la zone  </t>
  </si>
  <si>
    <t xml:space="preserve">Diminution de la population de la localité  </t>
  </si>
  <si>
    <t xml:space="preserve">Les habitants utilisent des points d'eau privés </t>
  </si>
  <si>
    <t xml:space="preserve">Le point d'eau a été endommagé par les événements  </t>
  </si>
  <si>
    <t>La Mairie</t>
  </si>
  <si>
    <t>La communauté elle-même</t>
  </si>
  <si>
    <t xml:space="preserve">Un chef de quartier/groupement </t>
  </si>
  <si>
    <t xml:space="preserve">Le propriétaire/gestionnaire du service </t>
  </si>
  <si>
    <t>Le secteur privé</t>
  </si>
  <si>
    <t>ONG Internationales</t>
  </si>
  <si>
    <t xml:space="preserve">Acteur religieux </t>
  </si>
  <si>
    <t>Services déconcentrés de l'Etat</t>
  </si>
  <si>
    <t xml:space="preserve">La Mairie  </t>
  </si>
  <si>
    <t xml:space="preserve">La communauté elle-même  </t>
  </si>
  <si>
    <t xml:space="preserve">Le ménage propriétaire de l'infrastructure  </t>
  </si>
  <si>
    <t>Collecteur redevance ?</t>
  </si>
  <si>
    <t xml:space="preserve">Le constructeur </t>
  </si>
  <si>
    <t>Un comité de gestion</t>
  </si>
  <si>
    <t>Mécanismes de sanction ?</t>
  </si>
  <si>
    <t>Ne sait pas</t>
  </si>
  <si>
    <t xml:space="preserve">Manque de matériel </t>
  </si>
  <si>
    <t xml:space="preserve">Manque de personnel qualifiés </t>
  </si>
  <si>
    <t xml:space="preserve">Non respect des règles de gestion de la part les usagers </t>
  </si>
  <si>
    <t xml:space="preserve">Mauvaise qualité ou manque d'eau </t>
  </si>
  <si>
    <t xml:space="preserve">Manque de moyens pour la maintenance </t>
  </si>
  <si>
    <t xml:space="preserve">Aucune </t>
  </si>
  <si>
    <t xml:space="preserve">Personnels de la Mairie </t>
  </si>
  <si>
    <t xml:space="preserve">ONG locales  </t>
  </si>
  <si>
    <t xml:space="preserve">ONG nationales </t>
  </si>
  <si>
    <t xml:space="preserve">ONG Internationales </t>
  </si>
  <si>
    <t xml:space="preserve">Leaders communautaires </t>
  </si>
  <si>
    <t xml:space="preserve">Chef de quartiers  </t>
  </si>
  <si>
    <t xml:space="preserve">Chef de groupement/arrondissement </t>
  </si>
  <si>
    <t xml:space="preserve">Leaders religieux  </t>
  </si>
  <si>
    <t>APE</t>
  </si>
  <si>
    <r>
      <t xml:space="preserve">Proportion 
</t>
    </r>
    <r>
      <rPr>
        <i/>
        <sz val="9"/>
        <color theme="1"/>
        <rFont val="Arial Narrow"/>
        <family val="2"/>
      </rPr>
      <t xml:space="preserve">(des points d'eau payants) </t>
    </r>
  </si>
  <si>
    <t>Les usagers eux-mêmes</t>
  </si>
  <si>
    <t>Le gouvernement</t>
  </si>
  <si>
    <t>Les ONG locales</t>
  </si>
  <si>
    <t>Les ONG Internationales</t>
  </si>
  <si>
    <t xml:space="preserve">Dotations de matériaux de construction  </t>
  </si>
  <si>
    <t xml:space="preserve">Appui pour la maintenance - techniciens  </t>
  </si>
  <si>
    <t>Subventions directes (de l'argent)</t>
  </si>
  <si>
    <t xml:space="preserve">Construction d'infrastructures a proximité  </t>
  </si>
  <si>
    <t xml:space="preserve">Réhabilitation d'infrastructures a proximité  </t>
  </si>
  <si>
    <t>Sensibilisation communautaire</t>
  </si>
  <si>
    <t xml:space="preserve">Formations pour la gestion du service  </t>
  </si>
  <si>
    <t xml:space="preserve">Statut ? </t>
  </si>
  <si>
    <t xml:space="preserve">Type ? </t>
  </si>
  <si>
    <t xml:space="preserve">Fonctionnelles ? </t>
  </si>
  <si>
    <t>PARTIELLEMENT</t>
  </si>
  <si>
    <t xml:space="preserve">Infrastructure détruite </t>
  </si>
  <si>
    <t xml:space="preserve">Pillages du mobilier et des équipements  </t>
  </si>
  <si>
    <t xml:space="preserve">Plus de ressources financières pour le fonctionnement du service </t>
  </si>
  <si>
    <t xml:space="preserve">Plus de ressources financières pour la maintenance/équipement </t>
  </si>
  <si>
    <t xml:space="preserve">Plus d'enseignants disponibles </t>
  </si>
  <si>
    <t xml:space="preserve">Insécurité trop grande </t>
  </si>
  <si>
    <t xml:space="preserve">Fermeture temporaire à cause du Covid-19 </t>
  </si>
  <si>
    <t xml:space="preserve">Infrastructure endommagée </t>
  </si>
  <si>
    <t xml:space="preserve">Salles de classe insuffisantes </t>
  </si>
  <si>
    <t>Manque de ressources financières pour le fonctionnement</t>
  </si>
  <si>
    <t xml:space="preserve">Manque de ressources financières pour l'entretien de l'école </t>
  </si>
  <si>
    <t xml:space="preserve">Manque d'enseignants qualifiés </t>
  </si>
  <si>
    <t>Manque de mobilier et de matériel scolaire</t>
  </si>
  <si>
    <t xml:space="preserve">Si partiellement fonctionnelles, depuis combien de temps ? </t>
  </si>
  <si>
    <t xml:space="preserve">Si non fonctionnelles, depuis combien de temps ? </t>
  </si>
  <si>
    <t xml:space="preserve">Si non fonctionnelles, pourquoi ? </t>
  </si>
  <si>
    <t xml:space="preserve">Si partiellement fonctionnelles, pourquoi ? </t>
  </si>
  <si>
    <t xml:space="preserve">L'école présente des dommages matériels, pourquoi ? </t>
  </si>
  <si>
    <t xml:space="preserve">Forte saison des pluies - dommages chaque année  </t>
  </si>
  <si>
    <r>
      <t xml:space="preserve">Proportion 
</t>
    </r>
    <r>
      <rPr>
        <i/>
        <sz val="9"/>
        <color theme="1"/>
        <rFont val="Arial Narrow"/>
        <family val="2"/>
      </rPr>
      <t>(des écoles endommagées)</t>
    </r>
  </si>
  <si>
    <t xml:space="preserve">Grade ? </t>
  </si>
  <si>
    <t xml:space="preserve">Fondamental 1 </t>
  </si>
  <si>
    <t xml:space="preserve">Fondamental 2 </t>
  </si>
  <si>
    <t xml:space="preserve">Enseignement technique et professionnel </t>
  </si>
  <si>
    <t xml:space="preserve">Ecole coranique </t>
  </si>
  <si>
    <t xml:space="preserve">Capacité à payer les frais de fonctionnement ? </t>
  </si>
  <si>
    <r>
      <t xml:space="preserve">Nombre moyen d'élèves par école </t>
    </r>
    <r>
      <rPr>
        <sz val="9"/>
        <color theme="1"/>
        <rFont val="Arial Narrow"/>
        <family val="2"/>
      </rPr>
      <t>(pour TOUTES les écoles fonctionnelles)</t>
    </r>
    <r>
      <rPr>
        <i/>
        <sz val="12"/>
        <color theme="1"/>
        <rFont val="Arial Narrow"/>
        <family val="2"/>
      </rPr>
      <t xml:space="preserve"> : </t>
    </r>
  </si>
  <si>
    <r>
      <t xml:space="preserve">Nombre moyen de salles de classes </t>
    </r>
    <r>
      <rPr>
        <i/>
        <sz val="9"/>
        <color theme="1"/>
        <rFont val="Arial Narrow"/>
        <family val="2"/>
      </rPr>
      <t xml:space="preserve">(pour TOUTES les écoles fonctionnelles) </t>
    </r>
    <r>
      <rPr>
        <i/>
        <sz val="12"/>
        <color theme="1"/>
        <rFont val="Arial Narrow"/>
        <family val="2"/>
      </rPr>
      <t xml:space="preserve">: </t>
    </r>
  </si>
  <si>
    <t xml:space="preserve">élèves par classe </t>
  </si>
  <si>
    <r>
      <t xml:space="preserve">Nombre moyen d'élèves par école </t>
    </r>
    <r>
      <rPr>
        <i/>
        <sz val="9"/>
        <color theme="1"/>
        <rFont val="Arial Narrow"/>
        <family val="2"/>
      </rPr>
      <t xml:space="preserve">(pour les écoles PUBLIQUES </t>
    </r>
    <r>
      <rPr>
        <sz val="9"/>
        <color theme="1"/>
        <rFont val="Arial Narrow"/>
        <family val="2"/>
      </rPr>
      <t xml:space="preserve">fonctionnelles) </t>
    </r>
    <r>
      <rPr>
        <i/>
        <sz val="12"/>
        <color theme="1"/>
        <rFont val="Arial Narrow"/>
        <family val="2"/>
      </rPr>
      <t xml:space="preserve"> : </t>
    </r>
  </si>
  <si>
    <r>
      <t xml:space="preserve">Nombre de salles de classe </t>
    </r>
    <r>
      <rPr>
        <i/>
        <sz val="9"/>
        <color theme="1"/>
        <rFont val="Arial Narrow"/>
        <family val="2"/>
      </rPr>
      <t xml:space="preserve">(pour les écoles PUBLIQUES fonctionnelles) </t>
    </r>
    <r>
      <rPr>
        <i/>
        <sz val="11"/>
        <color theme="1"/>
        <rFont val="Arial Narrow"/>
        <family val="2"/>
      </rPr>
      <t xml:space="preserve">: </t>
    </r>
  </si>
  <si>
    <r>
      <t xml:space="preserve">Nombre moyen de garçons par école </t>
    </r>
    <r>
      <rPr>
        <i/>
        <sz val="9"/>
        <color theme="1"/>
        <rFont val="Arial Narrow"/>
        <family val="2"/>
      </rPr>
      <t>(pour TOUTES les écoles fonctionnelles)</t>
    </r>
    <r>
      <rPr>
        <i/>
        <sz val="12"/>
        <color theme="1"/>
        <rFont val="Arial Narrow"/>
        <family val="2"/>
      </rPr>
      <t xml:space="preserve"> : </t>
    </r>
  </si>
  <si>
    <r>
      <rPr>
        <i/>
        <sz val="12"/>
        <color theme="1"/>
        <rFont val="Arial Narrow"/>
        <family val="2"/>
      </rPr>
      <t>Nombre moyen de filles par école</t>
    </r>
    <r>
      <rPr>
        <i/>
        <sz val="11"/>
        <color theme="1"/>
        <rFont val="Arial Narrow"/>
        <family val="2"/>
      </rPr>
      <t xml:space="preserve"> </t>
    </r>
    <r>
      <rPr>
        <i/>
        <sz val="9"/>
        <color theme="1"/>
        <rFont val="Arial Narrow"/>
        <family val="2"/>
      </rPr>
      <t>(pour TOUTES les écoles fonctionnelles)</t>
    </r>
    <r>
      <rPr>
        <i/>
        <sz val="11"/>
        <color theme="1"/>
        <rFont val="Arial Narrow"/>
        <family val="2"/>
      </rPr>
      <t xml:space="preserve"> :</t>
    </r>
  </si>
  <si>
    <t xml:space="preserve">Activités de sensibilisation à l'éducation menées dans la localité </t>
  </si>
  <si>
    <t xml:space="preserve">Appauvrissement des familles - les enfants doivent travailler  </t>
  </si>
  <si>
    <t xml:space="preserve">Peur des groupes armés dans la localité ou à proximité </t>
  </si>
  <si>
    <r>
      <t xml:space="preserve">Proportion 
</t>
    </r>
    <r>
      <rPr>
        <sz val="9"/>
        <color theme="1"/>
        <rFont val="Arial Narrow"/>
        <family val="2"/>
      </rPr>
      <t xml:space="preserve">(des écoles fonctionnelles) </t>
    </r>
  </si>
  <si>
    <t>TOTAL  fonctionnelles</t>
  </si>
  <si>
    <t xml:space="preserve">Changement des effectifs depuis ces deux dernières années ? </t>
  </si>
  <si>
    <t xml:space="preserve">Changement du coût de la scolarité depuis ces deux dernières années ? </t>
  </si>
  <si>
    <t xml:space="preserve">Manque d'enseignants qualifiés  </t>
  </si>
  <si>
    <t>Manque de sécurité et présence de groupes armés</t>
  </si>
  <si>
    <t>Vols et pillages du matériel pédagogique</t>
  </si>
  <si>
    <t>Sur-utilisation et pression sur service</t>
  </si>
  <si>
    <t xml:space="preserve">Services déconcentrés de l'Etat </t>
  </si>
  <si>
    <t>Dotations d'équipements</t>
  </si>
  <si>
    <t>Réhabilitation des bâtiments et infrastructures</t>
  </si>
  <si>
    <t>Construction de salles de classe et d'infrastructures</t>
  </si>
  <si>
    <t>Matériel didactique</t>
  </si>
  <si>
    <t xml:space="preserve">Si oui, dans quelle mesure ? </t>
  </si>
  <si>
    <t xml:space="preserve">Fermeture à cause de l’insécurité </t>
  </si>
  <si>
    <t xml:space="preserve">Fermeture à cause du Covid-19  </t>
  </si>
  <si>
    <t>Problème d’accès aux champs (agriculteurs)</t>
  </si>
  <si>
    <t xml:space="preserve">Les taxes sont trop nombreuses et/ou trop chères </t>
  </si>
  <si>
    <t xml:space="preserve">Commerçants partis s'approvisionnés ailleurs  </t>
  </si>
  <si>
    <t xml:space="preserve">Les prix ont baissé (faibles bénéfices)  </t>
  </si>
  <si>
    <t xml:space="preserve">Changement du nb de commerçants depuis ces deux dernières années? </t>
  </si>
  <si>
    <t xml:space="preserve">Fréquence </t>
  </si>
  <si>
    <t xml:space="preserve">1 fois par semaine  </t>
  </si>
  <si>
    <t xml:space="preserve">1 fois par mois  </t>
  </si>
  <si>
    <t xml:space="preserve">1 fois tous les 2-3 mois  </t>
  </si>
  <si>
    <t xml:space="preserve">Changement depuis ces deux dernières années ? </t>
  </si>
  <si>
    <t xml:space="preserve">Si oui, dans quelle mesure  ? </t>
  </si>
  <si>
    <t>Nature des taxes ?</t>
  </si>
  <si>
    <t xml:space="preserve">Taxe sur le transport des marchandises </t>
  </si>
  <si>
    <t xml:space="preserve">Taxe pour l'emplacement sur le marché </t>
  </si>
  <si>
    <t xml:space="preserve">Taxe d'abattage </t>
  </si>
  <si>
    <t>Taxe sur les produits de cru</t>
  </si>
  <si>
    <t xml:space="preserve">Coût de la taxe communale (emplacement) ? </t>
  </si>
  <si>
    <t>XAF / jour</t>
  </si>
  <si>
    <t xml:space="preserve">Coût des autres taxes ? </t>
  </si>
  <si>
    <t xml:space="preserve">Manque d'infrastructure sur le marché </t>
  </si>
  <si>
    <t xml:space="preserve">Taxes abusives (groupes armées ou mairie)  </t>
  </si>
  <si>
    <t xml:space="preserve">Incapacité d'approvisionnement rapide  </t>
  </si>
  <si>
    <t xml:space="preserve">Pénurie de certains produits dans la zone </t>
  </si>
  <si>
    <t xml:space="preserve">Manque de sécurité sur les axes </t>
  </si>
  <si>
    <t>Manque de sécurité dans la localité</t>
  </si>
  <si>
    <t>Augmentation des prix en raison des distributions humanitaires</t>
  </si>
  <si>
    <t xml:space="preserve">Distribution de matériaux de réhabilitation  </t>
  </si>
  <si>
    <t>Des subventions directes</t>
  </si>
  <si>
    <t>Réhabilitation du marché</t>
  </si>
  <si>
    <t>Infrastructure détruite</t>
  </si>
  <si>
    <t xml:space="preserve">Aucun approvisionnement en électricité ou eau potable  </t>
  </si>
  <si>
    <t xml:space="preserve">Aucun approvisionnement en medicaments  </t>
  </si>
  <si>
    <t xml:space="preserve">Plus de personnel médical qualifié </t>
  </si>
  <si>
    <t xml:space="preserve">Manque de mobilier et d'équipements (lits, brancards, matériel médical, etc.)  </t>
  </si>
  <si>
    <t xml:space="preserve">Faibles capacités d'accueil des patients </t>
  </si>
  <si>
    <t xml:space="preserve">Problèmes d'approvisionnement en électricité ou eau potable  </t>
  </si>
  <si>
    <t>Manque de ressources financières pour le fonctionnement du service</t>
  </si>
  <si>
    <t>Manque de ressources financières pour la maintenance</t>
  </si>
  <si>
    <t xml:space="preserve">Faible approvisionnement en médicament </t>
  </si>
  <si>
    <t xml:space="preserve">Manque de personnel médical qualifié </t>
  </si>
  <si>
    <t xml:space="preserve">Dommages matériels au cours des deux dernières années ? </t>
  </si>
  <si>
    <t xml:space="preserve">Si oui, de quelle nature ? </t>
  </si>
  <si>
    <t>Dégats sévères</t>
  </si>
  <si>
    <t>Dégats modérés</t>
  </si>
  <si>
    <t>Dégats faibles</t>
  </si>
  <si>
    <t xml:space="preserve">Premiers soins de base </t>
  </si>
  <si>
    <t xml:space="preserve">Accouchement et césarienne </t>
  </si>
  <si>
    <t xml:space="preserve">Urgences vitales </t>
  </si>
  <si>
    <t xml:space="preserve">Bloc opératoire </t>
  </si>
  <si>
    <t xml:space="preserve">Consultations pédiatrie </t>
  </si>
  <si>
    <t xml:space="preserve">Anti-Rougeole  </t>
  </si>
  <si>
    <t xml:space="preserve">Tuberculose (BCG) </t>
  </si>
  <si>
    <t xml:space="preserve">Polio </t>
  </si>
  <si>
    <t xml:space="preserve">La structure a fermé à cause de l’insécurité  </t>
  </si>
  <si>
    <t xml:space="preserve">Le service s’est dégradé avec les événements (vols, pillage des équipements, fuite du personnel qualifié)  </t>
  </si>
  <si>
    <t xml:space="preserve">Le service s’est dégradé par manque de moyens (moins de médicaments, equipements, salaire du personnel)  </t>
  </si>
  <si>
    <t xml:space="preserve">Les habitants ont fui la localité suite aux événements  </t>
  </si>
  <si>
    <t xml:space="preserve">Les personnes se tournent plutôt vers les ONG pour recevoir de l’aide  </t>
  </si>
  <si>
    <t xml:space="preserve">Le loyer est moins cher  </t>
  </si>
  <si>
    <t xml:space="preserve">Les equipements sont moins chers </t>
  </si>
  <si>
    <t xml:space="preserve">Aide extérieure reçue (ONG, organiation religieuse, dons, etc.)   </t>
  </si>
  <si>
    <t xml:space="preserve">Subventions reçues de la part de l'Etat </t>
  </si>
  <si>
    <t xml:space="preserve">Diminution des prix des médicaments </t>
  </si>
  <si>
    <t xml:space="preserve">Appui de la part de la communauté  </t>
  </si>
  <si>
    <t xml:space="preserve">Les equipements sont plus chers  </t>
  </si>
  <si>
    <t xml:space="preserve">Augmentation des prix des médicaments   </t>
  </si>
  <si>
    <t xml:space="preserve">Faible décentralisation du paiement des salaires  </t>
  </si>
  <si>
    <t xml:space="preserve">Manque de matériel de communication pour une bonne sensibilisation / promotion de la santé  </t>
  </si>
  <si>
    <t xml:space="preserve">Défaillance du système d'information (alerte épidémiologique, etc.)  </t>
  </si>
  <si>
    <t xml:space="preserve">Influences politiques - Préciser  </t>
  </si>
  <si>
    <t xml:space="preserve">Des subventions directes (de l'argent)  </t>
  </si>
  <si>
    <t xml:space="preserve">Réhabilitations des bâtiments / locaux </t>
  </si>
  <si>
    <t xml:space="preserve">Des dotations en médicaments </t>
  </si>
  <si>
    <t xml:space="preserve">Du personnel qualifié  </t>
  </si>
  <si>
    <t xml:space="preserve">Des formations techniques de santé  </t>
  </si>
  <si>
    <t xml:space="preserve">Des formations en gestion et adminstration  </t>
  </si>
  <si>
    <t xml:space="preserve">Plus de supervision et d'appui technique de la Région Sanitaire  </t>
  </si>
  <si>
    <t xml:space="preserve">Plus de responsabilités et d'autonomie au niveau des Districts de santé  </t>
  </si>
  <si>
    <t>Non</t>
  </si>
  <si>
    <t xml:space="preserve">DIFFICILEMENT </t>
  </si>
  <si>
    <t xml:space="preserve">Les déplacés, retournés et réfugiés sont de nouveaux acteurs du marché  </t>
  </si>
  <si>
    <t xml:space="preserve">Les déplacés, retournés et réfugiés apportent de nouvelles marchandises  </t>
  </si>
  <si>
    <t>Fermeture d'autres marchés dans la zone</t>
  </si>
  <si>
    <t xml:space="preserve">Il y a plus d’acheteurs  </t>
  </si>
  <si>
    <t xml:space="preserve">Il y a de nouvelles demandes de la part des acheteurs  </t>
  </si>
  <si>
    <t xml:space="preserve">La sécurité de la zone s'est améliorée  </t>
  </si>
  <si>
    <t xml:space="preserve">L'accès à la localité s'est amélioré  </t>
  </si>
  <si>
    <t xml:space="preserve">Les marchés avoisinnants ne sont plus fonctionnels  </t>
  </si>
  <si>
    <t xml:space="preserve">Meilleur approvisonnement qui attire plus de personnes  </t>
  </si>
  <si>
    <t xml:space="preserve">Sécurisation de la zone  </t>
  </si>
  <si>
    <t xml:space="preserve">Si oui, fonctionnel  ? </t>
  </si>
  <si>
    <t xml:space="preserve">Non - il tombe régulièrement en panne </t>
  </si>
  <si>
    <t xml:space="preserve">Non - il manque de l'essence pour qu'il fonctionne </t>
  </si>
  <si>
    <t xml:space="preserve">Non - il manque des pièces pour qu'il fonctionne   </t>
  </si>
  <si>
    <t>Oui</t>
  </si>
  <si>
    <t>Oui mais pas pour tout le monde</t>
  </si>
  <si>
    <t>Arrivée de populations déplacées</t>
  </si>
  <si>
    <t xml:space="preserve">Si oui, type de points d'eau ? </t>
  </si>
  <si>
    <t xml:space="preserve">Pompe à main </t>
  </si>
  <si>
    <t>Pompe à pied</t>
  </si>
  <si>
    <t>Eau ramenée par camion ou bladder.</t>
  </si>
  <si>
    <t xml:space="preserve">Source NON aménagée </t>
  </si>
  <si>
    <t>Source aménagée</t>
  </si>
  <si>
    <t>Puits NON protégé</t>
  </si>
  <si>
    <t>Fontaine publique</t>
  </si>
  <si>
    <r>
      <t xml:space="preserve">Coût moyen d'une année scolaire - </t>
    </r>
    <r>
      <rPr>
        <i/>
        <sz val="9"/>
        <color theme="1"/>
        <rFont val="Arial Narrow"/>
        <family val="2"/>
      </rPr>
      <t>écoles PUBLIQUES</t>
    </r>
    <r>
      <rPr>
        <sz val="10"/>
        <color theme="1"/>
        <rFont val="Arial Narrow"/>
        <family val="2"/>
      </rPr>
      <t xml:space="preserve"> </t>
    </r>
    <r>
      <rPr>
        <i/>
        <sz val="11"/>
        <color theme="1"/>
        <rFont val="Arial Narrow"/>
        <family val="2"/>
      </rPr>
      <t>?</t>
    </r>
  </si>
  <si>
    <r>
      <t xml:space="preserve">Coût moyen d'une année scolaire - </t>
    </r>
    <r>
      <rPr>
        <i/>
        <sz val="9"/>
        <color theme="1"/>
        <rFont val="Arial Narrow"/>
        <family val="2"/>
      </rPr>
      <t xml:space="preserve">écoles PRIVEES </t>
    </r>
    <r>
      <rPr>
        <i/>
        <sz val="11"/>
        <color theme="1"/>
        <rFont val="Arial Narrow"/>
        <family val="2"/>
      </rPr>
      <t>?</t>
    </r>
  </si>
  <si>
    <t>Niveau de formation des maître-parents suffisant ?</t>
  </si>
  <si>
    <t>Eau amenée par camion</t>
  </si>
  <si>
    <t>Plusieurs réponses possibles</t>
  </si>
  <si>
    <r>
      <t xml:space="preserve">Proportion 
</t>
    </r>
    <r>
      <rPr>
        <i/>
        <sz val="9"/>
        <color theme="1"/>
        <rFont val="Arial Narrow"/>
        <family val="2"/>
      </rPr>
      <t xml:space="preserve">(des points d'eau endommagés) </t>
    </r>
  </si>
  <si>
    <r>
      <t xml:space="preserve">Proportion 
</t>
    </r>
    <r>
      <rPr>
        <i/>
        <sz val="9"/>
        <color theme="1"/>
        <rFont val="Arial Narrow"/>
        <family val="2"/>
      </rPr>
      <t xml:space="preserve">(des points d'eau non fonctionnels) </t>
    </r>
  </si>
  <si>
    <t xml:space="preserve">TOTAL 
points d'eau </t>
  </si>
  <si>
    <r>
      <t xml:space="preserve">Proportion 
</t>
    </r>
    <r>
      <rPr>
        <i/>
        <sz val="9"/>
        <color theme="1"/>
        <rFont val="Arial Narrow"/>
        <family val="2"/>
      </rPr>
      <t>(des points d'eau dont la fréquentation a changé)</t>
    </r>
  </si>
  <si>
    <r>
      <t xml:space="preserve">Proportion 
</t>
    </r>
    <r>
      <rPr>
        <i/>
        <sz val="9"/>
        <color theme="1"/>
        <rFont val="Arial Narrow"/>
        <family val="2"/>
      </rPr>
      <t>(des points d'eau dont la fréquentation a augmenté)</t>
    </r>
  </si>
  <si>
    <r>
      <t xml:space="preserve">Proportion 
</t>
    </r>
    <r>
      <rPr>
        <i/>
        <sz val="9"/>
        <color theme="1"/>
        <rFont val="Arial Narrow"/>
        <family val="2"/>
      </rPr>
      <t>(des points d'eau dont la fréquentation a diminué)</t>
    </r>
  </si>
  <si>
    <r>
      <t>Proportion</t>
    </r>
    <r>
      <rPr>
        <i/>
        <sz val="9"/>
        <color theme="1"/>
        <rFont val="Arial Narrow"/>
        <family val="2"/>
      </rPr>
      <t xml:space="preserve"> 
(des points d'eau payants) </t>
    </r>
  </si>
  <si>
    <r>
      <t xml:space="preserve">Proportion 
</t>
    </r>
    <r>
      <rPr>
        <i/>
        <sz val="9"/>
        <color theme="1"/>
        <rFont val="Arial Narrow"/>
        <family val="2"/>
      </rPr>
      <t xml:space="preserve">(des points d'eau ayant connu un changement de prix) </t>
    </r>
  </si>
  <si>
    <r>
      <t>Proportion</t>
    </r>
    <r>
      <rPr>
        <i/>
        <sz val="9"/>
        <color theme="1"/>
        <rFont val="Arial Narrow"/>
        <family val="2"/>
      </rPr>
      <t xml:space="preserve">
(des points d'eau ayant reçu une aide)</t>
    </r>
  </si>
  <si>
    <r>
      <t>Proportion</t>
    </r>
    <r>
      <rPr>
        <i/>
        <sz val="9"/>
        <color theme="1"/>
        <rFont val="Arial Narrow"/>
        <family val="2"/>
      </rPr>
      <t xml:space="preserve">
(des points d'eau dont l'aide n'était pas satisfaisante)</t>
    </r>
  </si>
  <si>
    <t xml:space="preserve">Ne sait pas </t>
  </si>
  <si>
    <r>
      <t xml:space="preserve">Proportion 
</t>
    </r>
    <r>
      <rPr>
        <i/>
        <sz val="9"/>
        <color theme="1"/>
        <rFont val="Arial Narrow"/>
        <family val="2"/>
      </rPr>
      <t>(toutes les écoles)</t>
    </r>
  </si>
  <si>
    <t xml:space="preserve">TOTAL 
toutes les écoles </t>
  </si>
  <si>
    <r>
      <t xml:space="preserve">Proportion 
</t>
    </r>
    <r>
      <rPr>
        <i/>
        <sz val="9"/>
        <color theme="1"/>
        <rFont val="Arial Narrow"/>
        <family val="2"/>
      </rPr>
      <t>(des écoles non fonctionnelles)</t>
    </r>
  </si>
  <si>
    <r>
      <t xml:space="preserve">Proportion 
</t>
    </r>
    <r>
      <rPr>
        <i/>
        <sz val="9"/>
        <color theme="1"/>
        <rFont val="Arial Narrow"/>
        <family val="2"/>
      </rPr>
      <t>(des écoles partiellement fonctionnelles)</t>
    </r>
  </si>
  <si>
    <r>
      <t xml:space="preserve">Proportion 
</t>
    </r>
    <r>
      <rPr>
        <i/>
        <sz val="9"/>
        <color theme="1"/>
        <rFont val="Arial Narrow"/>
        <family val="2"/>
      </rPr>
      <t>(des écoles disposant de latrines)</t>
    </r>
  </si>
  <si>
    <r>
      <t xml:space="preserve">Proportion 
</t>
    </r>
    <r>
      <rPr>
        <i/>
        <sz val="9"/>
        <color theme="1"/>
        <rFont val="Arial Narrow"/>
        <family val="2"/>
      </rPr>
      <t>(des écoles disposant d'un accès à l'eau)</t>
    </r>
  </si>
  <si>
    <r>
      <t xml:space="preserve">Proportion 
</t>
    </r>
    <r>
      <rPr>
        <i/>
        <sz val="9"/>
        <color theme="1"/>
        <rFont val="Arial Narrow"/>
        <family val="2"/>
      </rPr>
      <t>(des écoles fonctionnelles)</t>
    </r>
  </si>
  <si>
    <r>
      <t xml:space="preserve">Proportion 
</t>
    </r>
    <r>
      <rPr>
        <i/>
        <sz val="9"/>
        <color theme="1"/>
        <rFont val="Arial Narrow"/>
        <family val="2"/>
      </rPr>
      <t>(des écoles dont les effectifs ont changé)</t>
    </r>
  </si>
  <si>
    <r>
      <t xml:space="preserve">Proportion 
</t>
    </r>
    <r>
      <rPr>
        <i/>
        <sz val="9"/>
        <color theme="1"/>
        <rFont val="Arial Narrow"/>
        <family val="2"/>
      </rPr>
      <t>(des écoles dont les effectifs ont augmenté)</t>
    </r>
  </si>
  <si>
    <r>
      <t xml:space="preserve">Proportion 
</t>
    </r>
    <r>
      <rPr>
        <i/>
        <sz val="9"/>
        <color theme="1"/>
        <rFont val="Arial Narrow"/>
        <family val="2"/>
      </rPr>
      <t>(des écoles dont les effectifs ont diminué)</t>
    </r>
  </si>
  <si>
    <r>
      <t xml:space="preserve">Proportion 
</t>
    </r>
    <r>
      <rPr>
        <i/>
        <sz val="9"/>
        <color theme="1"/>
        <rFont val="Arial Narrow"/>
        <family val="2"/>
      </rPr>
      <t xml:space="preserve">(des écoles fonctionnelles) </t>
    </r>
  </si>
  <si>
    <r>
      <t xml:space="preserve">Proportion 
</t>
    </r>
    <r>
      <rPr>
        <i/>
        <sz val="9"/>
        <color theme="1"/>
        <rFont val="Arial Narrow"/>
        <family val="2"/>
      </rPr>
      <t>(des écoles payantes)</t>
    </r>
  </si>
  <si>
    <r>
      <t xml:space="preserve">Proportion 
</t>
    </r>
    <r>
      <rPr>
        <i/>
        <sz val="9"/>
        <color theme="1"/>
        <rFont val="Arial Narrow"/>
        <family val="2"/>
      </rPr>
      <t>(des écoles ayant reçu une aide)</t>
    </r>
  </si>
  <si>
    <r>
      <t xml:space="preserve">Proportion 
</t>
    </r>
    <r>
      <rPr>
        <i/>
        <sz val="9"/>
        <color theme="1"/>
        <rFont val="Arial Narrow"/>
        <family val="2"/>
      </rPr>
      <t>(des écoles dont l'aide n'était pas satisfaisante)</t>
    </r>
  </si>
  <si>
    <r>
      <t xml:space="preserve">Proportion
</t>
    </r>
    <r>
      <rPr>
        <i/>
        <sz val="9"/>
        <color theme="1"/>
        <rFont val="Arial Narrow"/>
        <family val="2"/>
      </rPr>
      <t xml:space="preserve">(toutes les structures) </t>
    </r>
  </si>
  <si>
    <r>
      <t xml:space="preserve">Proportion
</t>
    </r>
    <r>
      <rPr>
        <i/>
        <sz val="9"/>
        <color theme="1"/>
        <rFont val="Arial Narrow"/>
        <family val="2"/>
      </rPr>
      <t>(des structures non fonctionnelles)</t>
    </r>
  </si>
  <si>
    <r>
      <t xml:space="preserve">Proportion
</t>
    </r>
    <r>
      <rPr>
        <i/>
        <sz val="9"/>
        <color theme="1"/>
        <rFont val="Arial Narrow"/>
        <family val="2"/>
      </rPr>
      <t xml:space="preserve">(des structures fonctionnelles) </t>
    </r>
  </si>
  <si>
    <t xml:space="preserve">Structures fonctionnelles ? </t>
  </si>
  <si>
    <t xml:space="preserve">TOTAL 
structures fonctionnelles </t>
  </si>
  <si>
    <r>
      <t xml:space="preserve">Proportion
</t>
    </r>
    <r>
      <rPr>
        <i/>
        <sz val="9"/>
        <color theme="1"/>
        <rFont val="Arial Narrow"/>
        <family val="2"/>
      </rPr>
      <t>(des structures ayant subi des dommages matériels)</t>
    </r>
  </si>
  <si>
    <r>
      <t xml:space="preserve">Proportion
</t>
    </r>
    <r>
      <rPr>
        <i/>
        <sz val="9"/>
        <color theme="1"/>
        <rFont val="Arial Narrow"/>
        <family val="2"/>
      </rPr>
      <t>(des structures disposant de latrines)</t>
    </r>
  </si>
  <si>
    <r>
      <t xml:space="preserve">Proportion
</t>
    </r>
    <r>
      <rPr>
        <i/>
        <sz val="9"/>
        <color theme="1"/>
        <rFont val="Arial Narrow"/>
        <family val="2"/>
      </rPr>
      <t xml:space="preserve">(des structures disposant d'un accès à l'eau potable) </t>
    </r>
  </si>
  <si>
    <r>
      <t xml:space="preserve">Proportion
</t>
    </r>
    <r>
      <rPr>
        <i/>
        <sz val="9"/>
        <color theme="1"/>
        <rFont val="Arial Narrow"/>
        <family val="2"/>
      </rPr>
      <t xml:space="preserve">(des strutcures disposant d'un générateur) </t>
    </r>
  </si>
  <si>
    <t>Soins intensifs</t>
  </si>
  <si>
    <r>
      <t xml:space="preserve">Proportion
</t>
    </r>
    <r>
      <rPr>
        <i/>
        <sz val="9"/>
        <color theme="1"/>
        <rFont val="Arial Narrow"/>
        <family val="2"/>
      </rPr>
      <t xml:space="preserve">(des strutures fonctionnelles) </t>
    </r>
  </si>
  <si>
    <r>
      <t xml:space="preserve">Proportion
</t>
    </r>
    <r>
      <rPr>
        <i/>
        <sz val="9"/>
        <color theme="1"/>
        <rFont val="Arial Narrow"/>
        <family val="2"/>
      </rPr>
      <t>(des structures dont le prix des consultations a changé)</t>
    </r>
  </si>
  <si>
    <r>
      <t xml:space="preserve">Proportion
</t>
    </r>
    <r>
      <rPr>
        <i/>
        <sz val="9"/>
        <color theme="1"/>
        <rFont val="Arial Narrow"/>
        <family val="2"/>
      </rPr>
      <t>(des structures dont le prix des consultations a diminué)</t>
    </r>
  </si>
  <si>
    <r>
      <t xml:space="preserve">Proportion
</t>
    </r>
    <r>
      <rPr>
        <i/>
        <sz val="9"/>
        <color theme="1"/>
        <rFont val="Arial Narrow"/>
        <family val="2"/>
      </rPr>
      <t>(des structures dont le prix des consultations a augmenté)</t>
    </r>
  </si>
  <si>
    <r>
      <t xml:space="preserve">Proportion 
</t>
    </r>
    <r>
      <rPr>
        <i/>
        <sz val="9"/>
        <color theme="1"/>
        <rFont val="Arial Narrow"/>
        <family val="2"/>
      </rPr>
      <t>(des structures dont le nombre de patient a changé)</t>
    </r>
  </si>
  <si>
    <r>
      <t xml:space="preserve">Proportion 
</t>
    </r>
    <r>
      <rPr>
        <i/>
        <sz val="9"/>
        <color theme="1"/>
        <rFont val="Arial Narrow"/>
        <family val="2"/>
      </rPr>
      <t>(des structures dont le nombre de patient a diminué)</t>
    </r>
  </si>
  <si>
    <r>
      <t xml:space="preserve">Proportion 
</t>
    </r>
    <r>
      <rPr>
        <i/>
        <sz val="9"/>
        <color theme="1"/>
        <rFont val="Arial Narrow"/>
        <family val="2"/>
      </rPr>
      <t>(des structures dont le nombre de patient a augmenté)</t>
    </r>
  </si>
  <si>
    <r>
      <t xml:space="preserve">Proportion
</t>
    </r>
    <r>
      <rPr>
        <i/>
        <sz val="9"/>
        <color theme="1"/>
        <rFont val="Arial Narrow"/>
        <family val="2"/>
      </rPr>
      <t xml:space="preserve">(toutes les strutures) </t>
    </r>
  </si>
  <si>
    <r>
      <t xml:space="preserve">Proportion 
</t>
    </r>
    <r>
      <rPr>
        <i/>
        <sz val="9"/>
        <color theme="1"/>
        <rFont val="Arial Narrow"/>
        <family val="2"/>
      </rPr>
      <t>(des structures ayant reçu une aide)</t>
    </r>
  </si>
  <si>
    <r>
      <t xml:space="preserve">Proportion 
</t>
    </r>
    <r>
      <rPr>
        <i/>
        <sz val="9"/>
        <color theme="1"/>
        <rFont val="Arial Narrow"/>
        <family val="2"/>
      </rPr>
      <t>(des structures ayant reçu une aide non satisfaisante)</t>
    </r>
  </si>
  <si>
    <r>
      <t xml:space="preserve">Proportion
</t>
    </r>
    <r>
      <rPr>
        <i/>
        <sz val="9"/>
        <color theme="1"/>
        <rFont val="Arial Narrow"/>
        <family val="2"/>
      </rPr>
      <t xml:space="preserve">(des strutures ayant reçu des informations) </t>
    </r>
  </si>
  <si>
    <r>
      <t xml:space="preserve">Proportion
</t>
    </r>
    <r>
      <rPr>
        <i/>
        <sz val="9"/>
        <color theme="1"/>
        <rFont val="Arial Narrow"/>
        <family val="2"/>
      </rPr>
      <t>(des structures ayant mené des campagnes de sensibilisation)</t>
    </r>
  </si>
  <si>
    <t xml:space="preserve">TOTAL 
Marchés fonctionnels </t>
  </si>
  <si>
    <r>
      <t xml:space="preserve">Proportion
</t>
    </r>
    <r>
      <rPr>
        <i/>
        <sz val="9"/>
        <color theme="1"/>
        <rFont val="Arial Narrow"/>
        <family val="2"/>
      </rPr>
      <t>(tous les marchés)</t>
    </r>
  </si>
  <si>
    <r>
      <t xml:space="preserve">Proportion
</t>
    </r>
    <r>
      <rPr>
        <i/>
        <sz val="9"/>
        <color theme="1"/>
        <rFont val="Arial Narrow"/>
        <family val="2"/>
      </rPr>
      <t xml:space="preserve">(des marchés fonctionnels) </t>
    </r>
  </si>
  <si>
    <r>
      <t xml:space="preserve">Proportion
</t>
    </r>
    <r>
      <rPr>
        <i/>
        <sz val="9"/>
        <color theme="1"/>
        <rFont val="Arial Narrow"/>
        <family val="2"/>
      </rPr>
      <t>(des marchés dont le nb de commerçants a changé)</t>
    </r>
  </si>
  <si>
    <r>
      <t xml:space="preserve">Proportion
</t>
    </r>
    <r>
      <rPr>
        <i/>
        <sz val="9"/>
        <color theme="1"/>
        <rFont val="Arial Narrow"/>
        <family val="2"/>
      </rPr>
      <t>(des marchés dont le nb de commerçants a diminué)</t>
    </r>
  </si>
  <si>
    <r>
      <t xml:space="preserve">Proportion
</t>
    </r>
    <r>
      <rPr>
        <i/>
        <sz val="9"/>
        <color theme="1"/>
        <rFont val="Arial Narrow"/>
        <family val="2"/>
      </rPr>
      <t>(des marchés dont le nb de commerçants a augmenté)</t>
    </r>
  </si>
  <si>
    <r>
      <t xml:space="preserve">Pour les produits </t>
    </r>
    <r>
      <rPr>
        <b/>
        <i/>
        <sz val="12"/>
        <color theme="1"/>
        <rFont val="Arial Narrow"/>
        <family val="2"/>
      </rPr>
      <t xml:space="preserve">alimentaires </t>
    </r>
    <r>
      <rPr>
        <i/>
        <sz val="12"/>
        <color theme="1"/>
        <rFont val="Arial Narrow"/>
        <family val="2"/>
      </rPr>
      <t xml:space="preserve">: </t>
    </r>
  </si>
  <si>
    <r>
      <t xml:space="preserve">Pour les produits </t>
    </r>
    <r>
      <rPr>
        <b/>
        <i/>
        <sz val="12"/>
        <color theme="1"/>
        <rFont val="Arial Narrow"/>
        <family val="2"/>
      </rPr>
      <t>non alimentaires</t>
    </r>
  </si>
  <si>
    <r>
      <t xml:space="preserve">Proportion
</t>
    </r>
    <r>
      <rPr>
        <i/>
        <sz val="9"/>
        <color theme="1"/>
        <rFont val="Arial Narrow"/>
        <family val="2"/>
      </rPr>
      <t>(des marchés dont la fréquentation a changé)</t>
    </r>
  </si>
  <si>
    <r>
      <t xml:space="preserve">Proportion
</t>
    </r>
    <r>
      <rPr>
        <i/>
        <sz val="9"/>
        <color theme="1"/>
        <rFont val="Arial Narrow"/>
        <family val="2"/>
      </rPr>
      <t>(des marchés dont la fréquentation a diminué)</t>
    </r>
  </si>
  <si>
    <r>
      <t xml:space="preserve">Proportion
</t>
    </r>
    <r>
      <rPr>
        <i/>
        <sz val="9"/>
        <color theme="1"/>
        <rFont val="Arial Narrow"/>
        <family val="2"/>
      </rPr>
      <t>(des marchés dont la fréquentation a augmenté)</t>
    </r>
  </si>
  <si>
    <t xml:space="preserve">Aucune attente </t>
  </si>
  <si>
    <t>Communautaire</t>
  </si>
  <si>
    <t>Contexte et méthodologie</t>
  </si>
  <si>
    <t>Objets</t>
  </si>
  <si>
    <t>Description</t>
  </si>
  <si>
    <t>Période de la collecte des données primaires</t>
  </si>
  <si>
    <t>Localités concernées par la collecte</t>
  </si>
  <si>
    <t xml:space="preserve">Nombre d'enquêtes effectuées (tous services confondus) </t>
  </si>
  <si>
    <t xml:space="preserve">Type d'infrastructures référencées </t>
  </si>
  <si>
    <r>
      <t xml:space="preserve">Infrastructures à </t>
    </r>
    <r>
      <rPr>
        <b/>
        <sz val="10"/>
        <color theme="8" tint="-0.249977111117893"/>
        <rFont val="Arial Narrow"/>
        <family val="2"/>
      </rPr>
      <t>usage communautaire,</t>
    </r>
    <r>
      <rPr>
        <sz val="10"/>
        <color theme="8" tint="-0.249977111117893"/>
        <rFont val="Arial Narrow"/>
        <family val="2"/>
      </rPr>
      <t xml:space="preserve"> dans les secteurs suivants : 
- Eau, hygiène et assainissement : points d'eau et latrines communautaires ; 
- Education  : écoles publiques, privées et religieuses + centres d'alphabétisation + centres de formation professionnelle ; 
- Santé : postes de santé + tradipraticiens ; 
- Marchés locaux : tout type de biens. </t>
    </r>
  </si>
  <si>
    <t xml:space="preserve">Détail des onglets </t>
  </si>
  <si>
    <t xml:space="preserve">Lien vers la méthodologie AGORA détaillée </t>
  </si>
  <si>
    <t xml:space="preserve">https://www.impact-initiatives.org/what-we-do/publications/?pcountry=central-african-republic&amp;dates=Date&amp;ptype=&amp;initiative=agora  </t>
  </si>
  <si>
    <t>Contacts</t>
  </si>
  <si>
    <r>
      <t xml:space="preserve">La base de données comporte les pages suivantes : 
</t>
    </r>
    <r>
      <rPr>
        <b/>
        <sz val="10"/>
        <color theme="8" tint="-0.249977111117893"/>
        <rFont val="Arial Narrow"/>
        <family val="2"/>
      </rPr>
      <t xml:space="preserve">1. Un onglet "CleaningLog" </t>
    </r>
    <r>
      <rPr>
        <sz val="10"/>
        <color theme="8" tint="-0.249977111117893"/>
        <rFont val="Arial Narrow"/>
        <family val="2"/>
      </rPr>
      <t xml:space="preserve">
Cette page répertorie toutes les modifications qui ont été apportées aux données brutes.
Le nettoyage de données, conforme aux standars IMPACT, a principalement consisté en : 
                    - l'anonymisation des données ; 
                    - la suppression des valeurs abérrantes pour les questions quantitatives ; 
                    - la vérification de la pertinence des mentions "autre" ; 
                    - la vérification de la cohérence des données (caractéristiques renseignées selon le type d'infrastructure. 
</t>
    </r>
    <r>
      <rPr>
        <b/>
        <sz val="10"/>
        <color theme="8" tint="-0.249977111117893"/>
        <rFont val="Arial Narrow"/>
        <family val="2"/>
      </rPr>
      <t xml:space="preserve">2. Les données nettoyées pour chaque localité </t>
    </r>
    <r>
      <rPr>
        <sz val="10"/>
        <color theme="8" tint="-0.249977111117893"/>
        <rFont val="Arial Narrow"/>
        <family val="2"/>
      </rPr>
      <t xml:space="preserve">
Chaque ville dispose d'un code couleur. Le premier onglet d'une même couleur correspond aux données nettoyées mais non traitées. 
Cette page peut être utilisée pour faire des analyses complémentaires, en utilisant les filtres appliqués aux différentes colonnes. 
</t>
    </r>
    <r>
      <rPr>
        <b/>
        <sz val="10"/>
        <color theme="8" tint="-0.249977111117893"/>
        <rFont val="Arial Narrow"/>
        <family val="2"/>
      </rPr>
      <t>3. L'outil d'analayse développé pour chaque secteur</t>
    </r>
    <r>
      <rPr>
        <sz val="10"/>
        <color theme="8" tint="-0.249977111117893"/>
        <rFont val="Arial Narrow"/>
        <family val="2"/>
      </rPr>
      <t xml:space="preserve">
Pour chaque ville (chaque couleur), une analyse sectorielle est effectuée et déclinée sur plusieurs onglets. Cette analyse a été menée uniquement pour les secteurs pour lesquels plus de deux infrastructures communautaires avaient été référencées, afin de pouvoir dégager des proportions intéressantes à analyser.  
L'analyse reprend les principales questions posées dans le questionnaire et met en lumière des tendances ou des proportions afin de pouvoir quantifier le niveau de fonctionnalité des infrastructures communautaires. Cette analyse quantitative sera mise en perpective avec les données qualitatives collectées avec les autres outils AGORA. Elle permet aussi de reccueillir le point de vue des gestionnaires de services sur l'utilisation des infrastructures, et leurs besoins en renforcement de capacités pour la gestion de celles-ci.</t>
    </r>
  </si>
  <si>
    <t xml:space="preserve">Si oui, de quel type ?  </t>
  </si>
  <si>
    <t xml:space="preserve">Fin des droits d'accès jusqu'au paiement de la dette </t>
  </si>
  <si>
    <t xml:space="preserve">Fin des droits d'accès pour durée indéfinie </t>
  </si>
  <si>
    <t xml:space="preserve">Financière (amende) </t>
  </si>
  <si>
    <t>ECAC</t>
  </si>
  <si>
    <t>Dans le cadre du projet RELSUDE, AGORA est chargé de réaliser un plan de relèvement local (PRL) pour chacune des 21 localités identifiées du Sud-Est de la Centrafrique. Ces PRL sont l’aboutissement d’une évaluation territoriale et multisectorielle des besoins. Pour réaliser cette évaluation 8 outils de diagnostic sont développés. Parmi ces 8 outils, figure une enquête auprès des gestionnaires de services réalisée sur l'outil KOBO dont les données sont présentées dans ce document. L'objectif de cette enquête est de géolocaliser les différentes infrastructures communautaires (eau, hygiène et assainissement, santé, éducation, marchés locaux) et d'en évaluer le niveau de fonctionnalité. Les éventuels besoins en renforcement de capacités des gestionnaires de services sont également recensés. 
Ces entretiens dirigés ont été réalisés avec des informateurs clefs par les enquêteurs AGORA. L’échantillonnage s'est voulu exhaustif et a cibler entre 20 et 40 informateurs clefs parmi les principaux fournisseurs de services de base dans chaque localité. Les informateurs clefs rencontrés sont des personnes ressources disposant d’informations sectorielles, tels que les gestionnaires de points d’eau communautaires ou publics, les représentants d’éventuels comités de gestion d’infrastructures communautaires, des directeurs d’établissements sanitaires, scolaires et de formation professionnelle, des gestionnaires de marchés ou délégués des commerçants, etc. L’identification de ces personnes a été affinée grâce aux entretiens avec les autorités locales et à l’exercice de cartographie participative.
Pour le détail de la méthodologie AGORA, dans sa totalité, veuillez consulter les Termes de Références disponibles sur le site internet d'IMPACT (lien ci-dessous).</t>
  </si>
  <si>
    <t>non</t>
  </si>
  <si>
    <t>oui</t>
  </si>
  <si>
    <t>bcp_diminue</t>
  </si>
  <si>
    <t>autre</t>
  </si>
  <si>
    <t>ong_internationales</t>
  </si>
  <si>
    <t>aucun</t>
  </si>
  <si>
    <t>dotation_equipements</t>
  </si>
  <si>
    <t>peu_diminue</t>
  </si>
  <si>
    <t>peu_augmente</t>
  </si>
  <si>
    <t>bcp_augmente</t>
  </si>
  <si>
    <t>nsp</t>
  </si>
  <si>
    <t>prive</t>
  </si>
  <si>
    <t>sante</t>
  </si>
  <si>
    <t>moderes</t>
  </si>
  <si>
    <t>preval rougeole tuberculose polio autre</t>
  </si>
  <si>
    <t>ong</t>
  </si>
  <si>
    <t>insuffisant</t>
  </si>
  <si>
    <t>symptomes propagation lavage_mains distanciations masque rassemblement</t>
  </si>
  <si>
    <t>subventions</t>
  </si>
  <si>
    <t>marche</t>
  </si>
  <si>
    <t>lundi mardi mercredi jeudi vendredi samedi dimanche</t>
  </si>
  <si>
    <t>journee</t>
  </si>
  <si>
    <t>insecurite</t>
  </si>
  <si>
    <t>hebdo</t>
  </si>
  <si>
    <t>local</t>
  </si>
  <si>
    <t>mairie</t>
  </si>
  <si>
    <t>association</t>
  </si>
  <si>
    <t>ong_Internationales</t>
  </si>
  <si>
    <t>communaute</t>
  </si>
  <si>
    <t>ga</t>
  </si>
  <si>
    <t>Latrines communautaires</t>
  </si>
  <si>
    <t xml:space="preserve">Latrines institutionnelles (gérées par la mairie)  </t>
  </si>
  <si>
    <t xml:space="preserve">Latrines privées partagées  </t>
  </si>
  <si>
    <t xml:space="preserve">Je ne sais pas </t>
  </si>
  <si>
    <t xml:space="preserve">De quel type de bâti s'agit-il ? </t>
  </si>
  <si>
    <t xml:space="preserve">Latrines en dur avec une porte  </t>
  </si>
  <si>
    <t xml:space="preserve">Latrines en dur sans porte  </t>
  </si>
  <si>
    <t xml:space="preserve">Latrines séparées par un tissu / bâche </t>
  </si>
  <si>
    <t xml:space="preserve">Oui </t>
  </si>
  <si>
    <t xml:space="preserve">Elles sont endommagées mais fonctionnent toujours </t>
  </si>
  <si>
    <t xml:space="preserve">Non - elles sont inutilisables </t>
  </si>
  <si>
    <t>TOTAL 
latrines</t>
  </si>
  <si>
    <t>Si endommagées, quels sont les besoins ?</t>
  </si>
  <si>
    <t xml:space="preserve">Maintenance / Entretien </t>
  </si>
  <si>
    <t>Nettoyage (latrines non hygiéniques avec présence de matières fécales à l’air libre)</t>
  </si>
  <si>
    <t xml:space="preserve">Réhabilitation </t>
  </si>
  <si>
    <t xml:space="preserve">Reconstruction totale des latrines </t>
  </si>
  <si>
    <t xml:space="preserve">TOTAL fonctionnelles </t>
  </si>
  <si>
    <t xml:space="preserve">Si endommagées, depuis combien de temps ? </t>
  </si>
  <si>
    <t xml:space="preserve">Destruction de l'infrastructure  </t>
  </si>
  <si>
    <t xml:space="preserve">Latrines non fermées  </t>
  </si>
  <si>
    <t xml:space="preserve">Latrines saturées  </t>
  </si>
  <si>
    <t xml:space="preserve">Latrines non séparées par genre  </t>
  </si>
  <si>
    <t xml:space="preserve">Présence de serpents  </t>
  </si>
  <si>
    <t xml:space="preserve">Autre - Préciser </t>
  </si>
  <si>
    <t>Latrines séparées par genre ?</t>
  </si>
  <si>
    <r>
      <t xml:space="preserve">Proportion
</t>
    </r>
    <r>
      <rPr>
        <i/>
        <sz val="9"/>
        <color theme="1"/>
        <rFont val="Arial Narrow"/>
        <family val="2"/>
      </rPr>
      <t xml:space="preserve">(des latrines fonctionnelles ) </t>
    </r>
  </si>
  <si>
    <r>
      <t xml:space="preserve">Proportion
</t>
    </r>
    <r>
      <rPr>
        <i/>
        <sz val="9"/>
        <color theme="1"/>
        <rFont val="Arial Narrow"/>
        <family val="2"/>
      </rPr>
      <t xml:space="preserve">(des latrines fonctionnelles) </t>
    </r>
  </si>
  <si>
    <t>Nb moyen de latrines pour les hommes :</t>
  </si>
  <si>
    <t>Nb moyen de latrines pour les femmes :</t>
  </si>
  <si>
    <t xml:space="preserve">Latrines vérouillées ? </t>
  </si>
  <si>
    <t xml:space="preserve">Latrines accessibles la nuit ? </t>
  </si>
  <si>
    <t xml:space="preserve">Présence d'un dispositif de lavage des mains ? </t>
  </si>
  <si>
    <t xml:space="preserve">Nombre moyen de ménages qui utilisent les latrines : </t>
  </si>
  <si>
    <t xml:space="preserve">Temps d'attente pour l'utilisation des latrines ? </t>
  </si>
  <si>
    <r>
      <t xml:space="preserve">Proportion 
</t>
    </r>
    <r>
      <rPr>
        <i/>
        <sz val="9"/>
        <color theme="1"/>
        <rFont val="Arial Narrow"/>
        <family val="2"/>
      </rPr>
      <t xml:space="preserve">(des latrines fonctionnelles) </t>
    </r>
  </si>
  <si>
    <t xml:space="preserve">Autres latrines aux alentours détruites ou plus fonctionnelles  </t>
  </si>
  <si>
    <t xml:space="preserve">Insécurité dans les autres zones de la localité  </t>
  </si>
  <si>
    <t xml:space="preserve">Augmentation de la population de la localité  </t>
  </si>
  <si>
    <t xml:space="preserve">Arrivée massive de populations déplacées dans la localité  </t>
  </si>
  <si>
    <t xml:space="preserve">Plus de sensibilisation EHA dans la localité  </t>
  </si>
  <si>
    <t xml:space="preserve">Les latrines ont été réhabilitées après les événements </t>
  </si>
  <si>
    <t xml:space="preserve">Latrines non hygiéniques  </t>
  </si>
  <si>
    <t>Manque de maintenance des latrines</t>
  </si>
  <si>
    <t xml:space="preserve">Diminution de la population de la zone  </t>
  </si>
  <si>
    <t xml:space="preserve">Les habitants utilisent des latrines privées </t>
  </si>
  <si>
    <r>
      <t xml:space="preserve">Proportion 
</t>
    </r>
    <r>
      <rPr>
        <i/>
        <sz val="9"/>
        <color theme="1"/>
        <rFont val="Arial Narrow"/>
        <family val="2"/>
      </rPr>
      <t>(des latrines dont la fréquentation a changé)</t>
    </r>
  </si>
  <si>
    <r>
      <t xml:space="preserve">Proportion 
</t>
    </r>
    <r>
      <rPr>
        <i/>
        <sz val="9"/>
        <color theme="1"/>
        <rFont val="Arial Narrow"/>
        <family val="2"/>
      </rPr>
      <t>(des latrines dont la fréquentation a augmenté)</t>
    </r>
  </si>
  <si>
    <r>
      <t xml:space="preserve">Proportion 
</t>
    </r>
    <r>
      <rPr>
        <i/>
        <sz val="9"/>
        <color theme="1"/>
        <rFont val="Arial Narrow"/>
        <family val="2"/>
      </rPr>
      <t>(des latrines dont la fréquentation a diminué)</t>
    </r>
  </si>
  <si>
    <r>
      <t xml:space="preserve">Proportion 
</t>
    </r>
    <r>
      <rPr>
        <i/>
        <sz val="9"/>
        <color theme="1"/>
        <rFont val="Arial Narrow"/>
        <family val="2"/>
      </rPr>
      <t>(toutes les latrines)</t>
    </r>
  </si>
  <si>
    <t>=&gt; service gratuit donc N/A</t>
  </si>
  <si>
    <r>
      <t>Proportion</t>
    </r>
    <r>
      <rPr>
        <i/>
        <sz val="9"/>
        <color theme="1"/>
        <rFont val="Arial Narrow"/>
        <family val="2"/>
      </rPr>
      <t xml:space="preserve"> 
(des latrines payantes) </t>
    </r>
  </si>
  <si>
    <r>
      <t xml:space="preserve">Proportion 
</t>
    </r>
    <r>
      <rPr>
        <i/>
        <sz val="9"/>
        <color theme="1"/>
        <rFont val="Arial Narrow"/>
        <family val="2"/>
      </rPr>
      <t xml:space="preserve">(des latrines ayant connu un changement de prix) </t>
    </r>
  </si>
  <si>
    <t xml:space="preserve">Si évolution, pourquoi ? </t>
  </si>
  <si>
    <t xml:space="preserve">NE SAIT PAS </t>
  </si>
  <si>
    <r>
      <t>Proportion</t>
    </r>
    <r>
      <rPr>
        <i/>
        <sz val="9"/>
        <color theme="1"/>
        <rFont val="Arial Narrow"/>
        <family val="2"/>
      </rPr>
      <t xml:space="preserve">
(des latrines ayant reçu une aide)</t>
    </r>
  </si>
  <si>
    <r>
      <t>Proportion</t>
    </r>
    <r>
      <rPr>
        <i/>
        <sz val="9"/>
        <color theme="1"/>
        <rFont val="Arial Narrow"/>
        <family val="2"/>
      </rPr>
      <t xml:space="preserve">
(des latrines dont l'aide n'était pas satisfaisante)</t>
    </r>
  </si>
  <si>
    <t>centre_sante</t>
  </si>
  <si>
    <t xml:space="preserve">Distance de l'hôpital de district : </t>
  </si>
  <si>
    <t xml:space="preserve">Suffisamment pour changer à chaque utilisation ? </t>
  </si>
  <si>
    <t xml:space="preserve">Nb : </t>
  </si>
  <si>
    <t xml:space="preserve">Capacité : </t>
  </si>
  <si>
    <t>ic_accord</t>
  </si>
  <si>
    <t>accord_non_cause</t>
  </si>
  <si>
    <t>accord_non_cause/absent</t>
  </si>
  <si>
    <t>accord_non_cause/refus</t>
  </si>
  <si>
    <t>accord_non_cause/superieur</t>
  </si>
  <si>
    <t>accord_non_cause/nsp</t>
  </si>
  <si>
    <t>accord_non_cause/autre</t>
  </si>
  <si>
    <t>accord_non_cause_autre</t>
  </si>
  <si>
    <t>sante_travailleurs_nb_total</t>
  </si>
  <si>
    <t>sante_travailleurs_nb_total_verif</t>
  </si>
  <si>
    <t>ecoles_fonctionnelles</t>
  </si>
  <si>
    <t>ecoles_payante_frequence</t>
  </si>
  <si>
    <t>ecoles_payante_frequence_autre</t>
  </si>
  <si>
    <t>ecoles_acteurs_locaux/chef_village</t>
  </si>
  <si>
    <t>marches_taxes/aucune</t>
  </si>
  <si>
    <t>6dbcaaa7-626f-4a4d-8250-bbd3801c9efb</t>
  </si>
  <si>
    <t>2021-02-17T14:31:15.820+01</t>
  </si>
  <si>
    <t>2021-02-17T15:01:51.954+01</t>
  </si>
  <si>
    <t>2021-02-17</t>
  </si>
  <si>
    <t>356676102908909</t>
  </si>
  <si>
    <t>haute_kotto</t>
  </si>
  <si>
    <t>bria</t>
  </si>
  <si>
    <t>AFAY</t>
  </si>
  <si>
    <t>consult_curatives premiers_soins maladies_infectieuses pediatrie</t>
  </si>
  <si>
    <t>rougeole tuberculose polio autre</t>
  </si>
  <si>
    <t>Fièvre jaune ; Anti-tétanique.</t>
  </si>
  <si>
    <t>population</t>
  </si>
  <si>
    <t>sous_utilise</t>
  </si>
  <si>
    <t>subventions medicaments personnel dotation_equipements_medicaux formations_techniques</t>
  </si>
  <si>
    <t>2021-02-17T15:41:05</t>
  </si>
  <si>
    <t>98dd65c7-417f-4347-947b-a880d3dda28b</t>
  </si>
  <si>
    <t>2021-02-17T14:45:13.178+01</t>
  </si>
  <si>
    <t>2021-02-17T15:11:18.256+01</t>
  </si>
  <si>
    <t>356676102905582</t>
  </si>
  <si>
    <t>Centre de santé Urbain de Borno</t>
  </si>
  <si>
    <t>acces_direct</t>
  </si>
  <si>
    <t>faibles</t>
  </si>
  <si>
    <t>fortement_sur:utilise</t>
  </si>
  <si>
    <t>decentralisation_salaires medicaments_nb equipements personnels communication autre</t>
  </si>
  <si>
    <t>ong_Internationales chef_quartiers</t>
  </si>
  <si>
    <t>dotation_equipements_maintenance formations_techniques autre</t>
  </si>
  <si>
    <t>symptomes transmission mesures_gvt msg_sensibilisation mesures_preventions</t>
  </si>
  <si>
    <t>2021-02-17T15:42:18</t>
  </si>
  <si>
    <t>c946acf9-e883-4139-aab5-0d63f0efb8b6</t>
  </si>
  <si>
    <t>2021-02-17T15:30:12.746+01</t>
  </si>
  <si>
    <t>2021-02-17T15:48:42.301+01</t>
  </si>
  <si>
    <t>poste_sante</t>
  </si>
  <si>
    <t>Poste de santé communautaire</t>
  </si>
  <si>
    <t>maladies_infectieuses urgences_vitales</t>
  </si>
  <si>
    <t>degradation_insecu</t>
  </si>
  <si>
    <t>fortement_sous_utilise</t>
  </si>
  <si>
    <t>ong_nationales</t>
  </si>
  <si>
    <t>ressources_fin medicaments_nb medicaments_rue equipements insecurite information</t>
  </si>
  <si>
    <t>Dispositif de lavage des mains.</t>
  </si>
  <si>
    <t>medicaments dotation_equipements_maintenance formations_gestion supervision_district autre</t>
  </si>
  <si>
    <t>Construction de points d'eau</t>
  </si>
  <si>
    <t>2021-02-17T15:42:24</t>
  </si>
  <si>
    <t>4708c218-4277-48d0-bfaa-b17a20123404</t>
  </si>
  <si>
    <t>2021-02-17T12:20:48.023+01</t>
  </si>
  <si>
    <t>2021-02-17T16:58:53.595+01</t>
  </si>
  <si>
    <t>356676102911101</t>
  </si>
  <si>
    <t>Marché central de Bria</t>
  </si>
  <si>
    <t>alimentaires semences nfi hygiene medicaments materiaux materiel_scolaire</t>
  </si>
  <si>
    <t>achat_individuel_producteurs achat_individuel_grossistes achat_groupe_grossistes</t>
  </si>
  <si>
    <t>Chaque jours</t>
  </si>
  <si>
    <t>Deux fois par mois</t>
  </si>
  <si>
    <t>bangui</t>
  </si>
  <si>
    <t>Plus de 100km</t>
  </si>
  <si>
    <t>meilleur_appro</t>
  </si>
  <si>
    <t>Sur les axes</t>
  </si>
  <si>
    <t>commercants</t>
  </si>
  <si>
    <t>insecurite_localite</t>
  </si>
  <si>
    <t>ong_internationale</t>
  </si>
  <si>
    <t>rehabilitation_marches</t>
  </si>
  <si>
    <t>2021-02-17T15:43:27</t>
  </si>
  <si>
    <t>faa2d312-c907-4138-828f-adaff9030a65</t>
  </si>
  <si>
    <t>2021-02-17T14:22:17.894+01</t>
  </si>
  <si>
    <t>2021-02-17T14:37:40.613+01</t>
  </si>
  <si>
    <t>Marché Bornou</t>
  </si>
  <si>
    <t>alimentaires semences nfi hygiene medicaments materiel_scolaire</t>
  </si>
  <si>
    <t>diminution_acheteurs</t>
  </si>
  <si>
    <t>achat_individuel_producteurs achat_individuel_grossistes</t>
  </si>
  <si>
    <t>achat_individuel_grossistes</t>
  </si>
  <si>
    <t>emplacement</t>
  </si>
  <si>
    <t>semaine</t>
  </si>
  <si>
    <t>faible_pouvoir_achat</t>
  </si>
  <si>
    <t>2021-02-17T15:43:32</t>
  </si>
  <si>
    <t>f5ef0fbf-bf19-45ae-8328-6207cafb9f12</t>
  </si>
  <si>
    <t>2021-02-17T14:51:24.107+01</t>
  </si>
  <si>
    <t>2021-02-17T15:17:41.477+01</t>
  </si>
  <si>
    <t>Adelle mandazku</t>
  </si>
  <si>
    <t>baisse_prix</t>
  </si>
  <si>
    <t>Cela dépend de la vente</t>
  </si>
  <si>
    <t>trimestriel</t>
  </si>
  <si>
    <t>insecurite autre</t>
  </si>
  <si>
    <t>A cause des barrières sur les axes et des taxations</t>
  </si>
  <si>
    <t>A l'improviste</t>
  </si>
  <si>
    <t>mauvaise_routes insecurite_axes</t>
  </si>
  <si>
    <t>subventions rehabilitation_marches rehabilitation_routes</t>
  </si>
  <si>
    <t>2021-02-17T15:43:37</t>
  </si>
  <si>
    <t>23b860da-4101-43a0-91e7-c9624d684efc</t>
  </si>
  <si>
    <t>2021-02-17T12:07:03.857+01</t>
  </si>
  <si>
    <t>2021-02-17T12:31:41.269+01</t>
  </si>
  <si>
    <t>356676101957824</t>
  </si>
  <si>
    <t>Gobolo</t>
  </si>
  <si>
    <t>alimentaires</t>
  </si>
  <si>
    <t>securite</t>
  </si>
  <si>
    <t>mensuel</t>
  </si>
  <si>
    <t>localite</t>
  </si>
  <si>
    <t>aucune</t>
  </si>
  <si>
    <t>Manque de latrine et manque de dépôt d'ordures</t>
  </si>
  <si>
    <t>2021-02-17T15:45:52</t>
  </si>
  <si>
    <t>7ad60acf-0e60-49dc-b69d-aadeb302e01a</t>
  </si>
  <si>
    <t>2021-02-17T14:05:32.549+01</t>
  </si>
  <si>
    <t>2021-02-17T14:23:39.492+01</t>
  </si>
  <si>
    <t>Gbakoundji</t>
  </si>
  <si>
    <t>Présence des groupes armés et leur base est proche du marché</t>
  </si>
  <si>
    <t>chef_quartiers</t>
  </si>
  <si>
    <t>subventions autre</t>
  </si>
  <si>
    <t xml:space="preserve">Construction d'un bloc latrine </t>
  </si>
  <si>
    <t>2021-02-17T15:45:58</t>
  </si>
  <si>
    <t xml:space="preserve">Type d'infrastructure </t>
  </si>
  <si>
    <t>Poste de santé</t>
  </si>
  <si>
    <t>Centre de santé</t>
  </si>
  <si>
    <t xml:space="preserve">Hôpital de district  </t>
  </si>
  <si>
    <t xml:space="preserve">Hôpital secondaire </t>
  </si>
  <si>
    <t xml:space="preserve">Service mobile  </t>
  </si>
  <si>
    <t xml:space="preserve">Clinique privée  </t>
  </si>
  <si>
    <t xml:space="preserve">Service géré par une ONG  </t>
  </si>
  <si>
    <t xml:space="preserve">Dispensaire ( géré par une organisation religieuse)  </t>
  </si>
  <si>
    <t xml:space="preserve">Tradipraticien </t>
  </si>
  <si>
    <t xml:space="preserve">TOTAL 
</t>
  </si>
  <si>
    <t>Chef de quartier</t>
  </si>
  <si>
    <t>Les ONG internationales</t>
  </si>
  <si>
    <t>=&gt; Construction de nouveaux bâtiments ; dotation de générateur ; construction de point d'eau</t>
  </si>
  <si>
    <t>heures - marche</t>
  </si>
  <si>
    <t xml:space="preserve">=&gt; plusieurs fois par semaine </t>
  </si>
  <si>
    <t>=&gt; plusieurs fois par semaine ou par mois</t>
  </si>
  <si>
    <t xml:space="preserve">=&gt; Barrières et taxation sur les axes ; groupes armés à proximité du marché </t>
  </si>
  <si>
    <t xml:space="preserve">=&gt; taxe captée par les groupes armés </t>
  </si>
  <si>
    <t xml:space="preserve">=&gt; taxe sur le domaine captée par les groupes armés </t>
  </si>
  <si>
    <t xml:space="preserve">=&gt; taxe sur les axes captée par les groupes armés </t>
  </si>
  <si>
    <t xml:space="preserve">XAF / an </t>
  </si>
  <si>
    <t>Entre 1 000 et 5 000</t>
  </si>
  <si>
    <t>Si oui, de la part de qui ?</t>
  </si>
  <si>
    <t xml:space="preserve">Des subventions directes (de l'argent)   </t>
  </si>
  <si>
    <t xml:space="preserve">Réhabilitation du marché (stands, boutiques, halles, etc.)  </t>
  </si>
  <si>
    <t xml:space="preserve">=&gt; Construction de latrines </t>
  </si>
  <si>
    <t>2021-02-19T11:38:26.017+01</t>
  </si>
  <si>
    <t>2021-02-19T11:49:28.065+01</t>
  </si>
  <si>
    <t>2021-02-19</t>
  </si>
  <si>
    <t>10</t>
  </si>
  <si>
    <t>1</t>
  </si>
  <si>
    <t>0</t>
  </si>
  <si>
    <t>278</t>
  </si>
  <si>
    <t>Traitement du point d'eau et dotations en produits de nettoyage.</t>
  </si>
  <si>
    <t>Traitement régulier de l'eau du château qui alimente tout le site.</t>
  </si>
  <si>
    <t>155b6a73-bbfb-494c-998e-e3d7da441961</t>
  </si>
  <si>
    <t>2021-03-08T11:35:18</t>
  </si>
  <si>
    <t>2021-02-19T08:38:14.875+01</t>
  </si>
  <si>
    <t>2021-02-19T08:52:00.408+01</t>
  </si>
  <si>
    <t>8</t>
  </si>
  <si>
    <t>124</t>
  </si>
  <si>
    <t>55</t>
  </si>
  <si>
    <t>06ded2a7-f2bf-4fd9-9f4b-4d257e5428b7</t>
  </si>
  <si>
    <t>2021-03-08T11:35:16</t>
  </si>
  <si>
    <t>2021-02-18T12:58:04.029+01</t>
  </si>
  <si>
    <t>2021-02-18T13:11:34.278+01</t>
  </si>
  <si>
    <t>2021-02-18</t>
  </si>
  <si>
    <t>121</t>
  </si>
  <si>
    <t>5</t>
  </si>
  <si>
    <t>6</t>
  </si>
  <si>
    <t>3</t>
  </si>
  <si>
    <t>7</t>
  </si>
  <si>
    <t>18</t>
  </si>
  <si>
    <t>11</t>
  </si>
  <si>
    <t>2</t>
  </si>
  <si>
    <t>9</t>
  </si>
  <si>
    <t>5c1106fd-2edd-4931-9d17-243eb7235071</t>
  </si>
  <si>
    <t>2021-03-08T11:35:09</t>
  </si>
  <si>
    <t>2021-02-19T11:26:53.808+01</t>
  </si>
  <si>
    <t>2021-02-19T11:34:42.479+01</t>
  </si>
  <si>
    <t>277</t>
  </si>
  <si>
    <t>Équipement du puits en pompe à mains ou manevel.</t>
  </si>
  <si>
    <t>bccade38-e387-49f1-80eb-0674f8ce853b</t>
  </si>
  <si>
    <t>2021-03-08T11:34:59</t>
  </si>
  <si>
    <t>2021-02-18T11:35:41.154+01</t>
  </si>
  <si>
    <t>2021-02-18T11:59:55.662+01</t>
  </si>
  <si>
    <t>118</t>
  </si>
  <si>
    <t>24</t>
  </si>
  <si>
    <t>17</t>
  </si>
  <si>
    <t>19</t>
  </si>
  <si>
    <t>4</t>
  </si>
  <si>
    <t>15</t>
  </si>
  <si>
    <t>Inspection F1</t>
  </si>
  <si>
    <t>Un MP perçoit une somme de trente mille par mois, car ce montant est insuffisant par rapport au coût de la vie</t>
  </si>
  <si>
    <t>41093907-92b9-4f7a-aecd-d06f925542c9</t>
  </si>
  <si>
    <t>2021-03-08T11:34:54</t>
  </si>
  <si>
    <t>2021-02-19T12:33:10.887+01</t>
  </si>
  <si>
    <t>2021-02-19T12:45:28.760+01</t>
  </si>
  <si>
    <t>281</t>
  </si>
  <si>
    <t>Manque de suivi de la part des membres du comité</t>
  </si>
  <si>
    <t>Dotation en produits de nettoyage</t>
  </si>
  <si>
    <t>Les membres du comité ne sont pas rémunérés, si bien qu'ils ne font pas bien le suivi du point d'eau.</t>
  </si>
  <si>
    <t>Rémunération des membres du comité pour la bonne gestion du point d'eau</t>
  </si>
  <si>
    <t>e3130d41-e3c8-48cf-89aa-92a89f70014d</t>
  </si>
  <si>
    <t>2021-03-08T11:35:52</t>
  </si>
  <si>
    <t>2021-02-23T10:27:15.241+01</t>
  </si>
  <si>
    <t>2021-02-23T10:39:54.164+01</t>
  </si>
  <si>
    <t>2021-02-23</t>
  </si>
  <si>
    <t>356676102903926</t>
  </si>
  <si>
    <t>186</t>
  </si>
  <si>
    <t>Dotation avec des médicaments pour traiter l'eau</t>
  </si>
  <si>
    <t>475145f1-fdc1-4f5f-bc17-03c296fc6b17</t>
  </si>
  <si>
    <t>2021-02-19T11:17:34.025+01</t>
  </si>
  <si>
    <t>2021-02-19T11:25:17.983+01</t>
  </si>
  <si>
    <t>276</t>
  </si>
  <si>
    <t>Parfois l'eau tarit</t>
  </si>
  <si>
    <t>8e8673e1-1a71-4e36-b03d-67fb3f9cce36</t>
  </si>
  <si>
    <t>2021-03-08T11:34:43</t>
  </si>
  <si>
    <t>2021-02-19T11:04:28.834+01</t>
  </si>
  <si>
    <t>2021-02-19T11:14:43.759+01</t>
  </si>
  <si>
    <t>275</t>
  </si>
  <si>
    <t>Dotations en matériels (seau) et en produits de traitement d'eau.</t>
  </si>
  <si>
    <t>c58b8e11-4ec6-46fb-b111-886de043d8bf</t>
  </si>
  <si>
    <t>2021-03-08T11:34:37</t>
  </si>
  <si>
    <t>2021-02-19T10:45:45.916+01</t>
  </si>
  <si>
    <t>2021-02-19T10:57:09.673+01</t>
  </si>
  <si>
    <t>274</t>
  </si>
  <si>
    <t>Le COGES ne fonctionne pas bien parce que les membres ne sont pas rémunérés.</t>
  </si>
  <si>
    <t>Prise en charge des membres du COGES pour la bonne gestion de l'infrastructure.</t>
  </si>
  <si>
    <t>e3b92e05-3a22-41c9-8eca-cf69473b9530</t>
  </si>
  <si>
    <t>2021-03-08T11:34:33</t>
  </si>
  <si>
    <t>2021-02-19T10:27:40.864+01</t>
  </si>
  <si>
    <t>2021-02-19T10:58:18.074+01</t>
  </si>
  <si>
    <t>273</t>
  </si>
  <si>
    <t>Insuffisance de points d'eau dans le site</t>
  </si>
  <si>
    <t>L'eau devient sale quand il y a sur-utilisation</t>
  </si>
  <si>
    <t>84884b03-56ce-4c56-8004-5258bddfd561</t>
  </si>
  <si>
    <t>2021-03-08T11:34:28</t>
  </si>
  <si>
    <t>2021-02-20T09:23:00.341+01</t>
  </si>
  <si>
    <t>2021-02-20T09:27:24.561+01</t>
  </si>
  <si>
    <t>2021-02-20</t>
  </si>
  <si>
    <t>148</t>
  </si>
  <si>
    <t>a3966dd4-cdc3-4b31-85d1-1b53a76ba566</t>
  </si>
  <si>
    <t>2021-03-08T11:34:26</t>
  </si>
  <si>
    <t>2021-02-19T09:43:08.969+01</t>
  </si>
  <si>
    <t>2021-02-19T09:51:27.556+01</t>
  </si>
  <si>
    <t>127</t>
  </si>
  <si>
    <t>Manque d'un artisan réparateur</t>
  </si>
  <si>
    <t>7059d57d-8928-4d02-b35f-a8f43d157bcf</t>
  </si>
  <si>
    <t>2021-03-08T11:35:49</t>
  </si>
  <si>
    <t>2021-02-19T10:13:11.063+01</t>
  </si>
  <si>
    <t>2021-02-19T11:36:20.506+01</t>
  </si>
  <si>
    <t>272</t>
  </si>
  <si>
    <t>Ce puits est régulièrement traité</t>
  </si>
  <si>
    <t>e2e3b14c-cb31-4d6f-833e-326d278248ff</t>
  </si>
  <si>
    <t>2021-03-08T11:34:22</t>
  </si>
  <si>
    <t>2021-02-20T08:50:42.740+01</t>
  </si>
  <si>
    <t>2021-02-20T09:12:06.122+01</t>
  </si>
  <si>
    <t>146</t>
  </si>
  <si>
    <t>25</t>
  </si>
  <si>
    <t>Traitement de puits</t>
  </si>
  <si>
    <t>60</t>
  </si>
  <si>
    <t>71761a0b-e81e-48f0-8a07-778d84d6b93a</t>
  </si>
  <si>
    <t>2021-03-08T11:34:20</t>
  </si>
  <si>
    <t>2021-02-19T09:54:15.688+01</t>
  </si>
  <si>
    <t>2021-02-19T10:09:28.635+01</t>
  </si>
  <si>
    <t>271</t>
  </si>
  <si>
    <t>af8e537f-367c-4623-85f5-9094b52ef77b</t>
  </si>
  <si>
    <t>2021-03-08T11:34:05</t>
  </si>
  <si>
    <t>2021-02-19T09:37:07.556+01</t>
  </si>
  <si>
    <t>2021-02-19T09:51:16.398+01</t>
  </si>
  <si>
    <t>270</t>
  </si>
  <si>
    <t>Dotations en produits de désinfection d'eau</t>
  </si>
  <si>
    <t>93ae532e-a785-4826-8915-12320c2b5dad</t>
  </si>
  <si>
    <t>2021-03-08T11:34:00</t>
  </si>
  <si>
    <t>2021-02-18T14:58:22.812+01</t>
  </si>
  <si>
    <t>2021-02-26T08:13:36.158+01</t>
  </si>
  <si>
    <t>269</t>
  </si>
  <si>
    <t>École PIANGO</t>
  </si>
  <si>
    <t>16</t>
  </si>
  <si>
    <t>Pour compléter le nombre des enseignants.</t>
  </si>
  <si>
    <t>Redevance scolaire</t>
  </si>
  <si>
    <t>Matériels sportifs (ballons et autres).</t>
  </si>
  <si>
    <t>9f91ba77-cd46-4eb0-9ef1-1ea5bef7861a</t>
  </si>
  <si>
    <t>2021-03-08T11:33:56</t>
  </si>
  <si>
    <t>2021-02-18T14:29:56.744+01</t>
  </si>
  <si>
    <t>2021-02-26T08:13:02.215+01</t>
  </si>
  <si>
    <t>268</t>
  </si>
  <si>
    <t>École YIDJIAMA</t>
  </si>
  <si>
    <t>Les colons en 1925</t>
  </si>
  <si>
    <t>13</t>
  </si>
  <si>
    <t>12</t>
  </si>
  <si>
    <t>Insuffisance de bâtiment scolaire</t>
  </si>
  <si>
    <t>Appui en Kits de lavage de mains (par le Ministère de l'éducation)</t>
  </si>
  <si>
    <t>Logements des directeurs à proximité des écoles.</t>
  </si>
  <si>
    <t>49a1e127-7ce5-43f1-9d97-fe2481a69bcf</t>
  </si>
  <si>
    <t>2021-03-08T11:33:52</t>
  </si>
  <si>
    <t>2021-02-19T08:11:37.436+01</t>
  </si>
  <si>
    <t>2021-02-19T08:38:59.871+01</t>
  </si>
  <si>
    <t>88</t>
  </si>
  <si>
    <t>École Dandoulou</t>
  </si>
  <si>
    <t>214</t>
  </si>
  <si>
    <t>Les personnes dans la brousse se rapprochent de la ville, a cause de l'insécurité sur les axes</t>
  </si>
  <si>
    <t>Arrivée de nouveaux maître parents, formés par l'inspection grâce au plaidoyer de COOPI</t>
  </si>
  <si>
    <t>Pour APE uniquement, tous les parents ne peuvent pas payer les frais, avec ce qu'il y a on donne a l'APE</t>
  </si>
  <si>
    <t>Clôture pour éviter les pillages par les GA</t>
  </si>
  <si>
    <t>e1f64018-c31d-40b9-b66c-d8578320d38d</t>
  </si>
  <si>
    <t>2021-03-08T11:33:50</t>
  </si>
  <si>
    <t>2021-02-19T12:06:02.056+01</t>
  </si>
  <si>
    <t>2021-02-19T12:28:21.363+01</t>
  </si>
  <si>
    <t>280</t>
  </si>
  <si>
    <t>Cas de disputes entre les femme ; vols des récipients des usagers.</t>
  </si>
  <si>
    <t>272aa602-97bc-4cab-86b8-babea3140699</t>
  </si>
  <si>
    <t>2021-03-08T11:35:37</t>
  </si>
  <si>
    <t>2021-02-18T11:58:38.703+01</t>
  </si>
  <si>
    <t>2021-02-18T12:20:39.866+01</t>
  </si>
  <si>
    <t>266</t>
  </si>
  <si>
    <t>Complexe Scolaire Saint Louis de Bria</t>
  </si>
  <si>
    <t>222</t>
  </si>
  <si>
    <t>259</t>
  </si>
  <si>
    <t>Bonne qualité de l'enseignement</t>
  </si>
  <si>
    <t>Les frais d'écolage ne sont pas régulièrement payés</t>
  </si>
  <si>
    <t>adbb3430-0d88-4420-b11f-94ce5b7e6444</t>
  </si>
  <si>
    <t>2021-03-08T11:33:48</t>
  </si>
  <si>
    <t>2021-02-23T10:09:43.978+01</t>
  </si>
  <si>
    <t>2021-02-23T10:21:26.559+01</t>
  </si>
  <si>
    <t>185</t>
  </si>
  <si>
    <t>b24823d3-48a0-4856-92a8-d0d440680680</t>
  </si>
  <si>
    <t>2021-03-08T11:35:34</t>
  </si>
  <si>
    <t>2021-02-18T10:59:31.622+01</t>
  </si>
  <si>
    <t>2021-02-18T11:45:25.144+01</t>
  </si>
  <si>
    <t>265</t>
  </si>
  <si>
    <t>Hôpital Régional Universitaire</t>
  </si>
  <si>
    <t>Hôpital Régional Universitaire de Bria</t>
  </si>
  <si>
    <t>99</t>
  </si>
  <si>
    <t>Forage</t>
  </si>
  <si>
    <t>PEV</t>
  </si>
  <si>
    <t>100</t>
  </si>
  <si>
    <t>110</t>
  </si>
  <si>
    <t>52</t>
  </si>
  <si>
    <t>31</t>
  </si>
  <si>
    <t>93</t>
  </si>
  <si>
    <t>Le Ministère de la Santé</t>
  </si>
  <si>
    <t>Certains services (médecine et Chirurgie ainsi que le bloc opératoire) ne sont pas appuyés par des ONG.</t>
  </si>
  <si>
    <t>Informations générales</t>
  </si>
  <si>
    <t>La nouvelle souche de COVID.</t>
  </si>
  <si>
    <t>8a1b16ef-e3c1-47dc-bcf6-c0447c846f94</t>
  </si>
  <si>
    <t>2021-03-08T11:33:41</t>
  </si>
  <si>
    <t>2021-02-19T11:53:38.060+01</t>
  </si>
  <si>
    <t>2021-02-19T12:00:46.239+01</t>
  </si>
  <si>
    <t>279</t>
  </si>
  <si>
    <t>En cas de sur-utilisation, l'eau change de couleur</t>
  </si>
  <si>
    <t>Traitement régulier de ce point d'eau</t>
  </si>
  <si>
    <t>73ab6da5-4101-4312-8160-7a5732377eda</t>
  </si>
  <si>
    <t>2021-03-08T11:35:27</t>
  </si>
  <si>
    <t>2021-02-19T09:05:32.780+01</t>
  </si>
  <si>
    <t>2021-02-19T09:30:35.732+01</t>
  </si>
  <si>
    <t>126</t>
  </si>
  <si>
    <t>50</t>
  </si>
  <si>
    <t>Manque de kits d'hygiène, manque d'un artisan réparateur</t>
  </si>
  <si>
    <t>289e3baf-0fe3-4cb4-9d60-ef0ce68fe2f1</t>
  </si>
  <si>
    <t>2021-03-08T11:35:28</t>
  </si>
  <si>
    <t>264</t>
  </si>
  <si>
    <t>30</t>
  </si>
  <si>
    <t>174</t>
  </si>
  <si>
    <t>175</t>
  </si>
  <si>
    <t>65</t>
  </si>
  <si>
    <t>250</t>
  </si>
  <si>
    <t>69</t>
  </si>
  <si>
    <t>20</t>
  </si>
  <si>
    <t>Chaque deux trois fois par semaine</t>
  </si>
  <si>
    <t>2 ou 3fois par semaine</t>
  </si>
  <si>
    <t>70</t>
  </si>
  <si>
    <t>2021-02-19T10:12:33.297+01</t>
  </si>
  <si>
    <t>2021-02-19T10:21:36.856+01</t>
  </si>
  <si>
    <t>181</t>
  </si>
  <si>
    <t>b837abed-e913-4aa6-ad4b-ea3f55180b67</t>
  </si>
  <si>
    <t>2021-03-08T11:44:32</t>
  </si>
  <si>
    <t>2021-02-19T14:51:37.527+01</t>
  </si>
  <si>
    <t>2021-02-19T15:00:09.859+01</t>
  </si>
  <si>
    <t>283</t>
  </si>
  <si>
    <t>Manque de produits pour le traitement du puits</t>
  </si>
  <si>
    <t>Les membres de la communauté</t>
  </si>
  <si>
    <t>Dotation en produits pour le traitement de l'eau</t>
  </si>
  <si>
    <t>ffe269ae-b6bc-4f13-8874-56e7d94a57fb</t>
  </si>
  <si>
    <t>2021-03-08T11:36:02</t>
  </si>
  <si>
    <t>2021-02-19T09:55:18.890+01</t>
  </si>
  <si>
    <t>2021-02-19T10:05:24.326+01</t>
  </si>
  <si>
    <t>128</t>
  </si>
  <si>
    <t>Produits de traitement pour désinfecter le puits</t>
  </si>
  <si>
    <t>eb3edaae-6917-4b89-beeb-5ec15e616b66</t>
  </si>
  <si>
    <t>2021-03-08T11:36:03</t>
  </si>
  <si>
    <t>2021-02-23T11:12:55.341+01</t>
  </si>
  <si>
    <t>2021-02-23T11:26:38.728+01</t>
  </si>
  <si>
    <t>187</t>
  </si>
  <si>
    <t>5aa1cc53-5237-4f55-8215-533651857a0a</t>
  </si>
  <si>
    <t>2021-02-19T15:02:24.590+01</t>
  </si>
  <si>
    <t>2021-02-19T15:13:07.131+01</t>
  </si>
  <si>
    <t>284</t>
  </si>
  <si>
    <t>f7b9f68a-1c69-4ea4-9d53-7beb2cd7f88c</t>
  </si>
  <si>
    <t>2021-03-08T11:36:15</t>
  </si>
  <si>
    <t>2021-02-19T10:14:30.186+01</t>
  </si>
  <si>
    <t>2021-02-19T10:21:36.392+01</t>
  </si>
  <si>
    <t>129</t>
  </si>
  <si>
    <t>Aquatable</t>
  </si>
  <si>
    <t>b0491481-c251-403b-a378-2be136b06165</t>
  </si>
  <si>
    <t>2021-03-08T11:36:16</t>
  </si>
  <si>
    <t>2021-02-23T11:32:05.758+01</t>
  </si>
  <si>
    <t>2021-02-23T11:44:43.699+01</t>
  </si>
  <si>
    <t>188</t>
  </si>
  <si>
    <t>Propriétaire du puits lui même</t>
  </si>
  <si>
    <t>2fb46c33-60c5-4163-bc8a-94e9b2aaf61a</t>
  </si>
  <si>
    <t>2021-02-19T15:16:53.361+01</t>
  </si>
  <si>
    <t>2021-02-19T15:27:15.298+01</t>
  </si>
  <si>
    <t>285</t>
  </si>
  <si>
    <t>Il y a sur-utilisation au cas où les robinets sont fermés</t>
  </si>
  <si>
    <t>Cas de bagarres autour du puits.</t>
  </si>
  <si>
    <t>Aménagement du puits et équipement avec manevel</t>
  </si>
  <si>
    <t>8ae9b4ad-7094-4c37-9317-b2e86e8299cb</t>
  </si>
  <si>
    <t>2021-03-08T11:36:28</t>
  </si>
  <si>
    <t>2021-02-23T12:27:39.201+01</t>
  </si>
  <si>
    <t>2021-02-23T12:38:12.242+01</t>
  </si>
  <si>
    <t>189</t>
  </si>
  <si>
    <t>f033c52a-72b0-4931-806e-2caf9dd3b112</t>
  </si>
  <si>
    <t>2021-03-08T11:36:30</t>
  </si>
  <si>
    <t>2021-02-19T10:29:25.251+01</t>
  </si>
  <si>
    <t>2021-02-19T10:34:58.521+01</t>
  </si>
  <si>
    <t>130</t>
  </si>
  <si>
    <t>ea15c590-3044-4429-88ef-2b1f87e9a1e0</t>
  </si>
  <si>
    <t>2021-02-19T15:29:39.577+01</t>
  </si>
  <si>
    <t>2021-02-19T15:37:40.715+01</t>
  </si>
  <si>
    <t>286</t>
  </si>
  <si>
    <t>Équipement en pompe à main</t>
  </si>
  <si>
    <t>L'eau change de couleur en cas de sur-utilisation</t>
  </si>
  <si>
    <t>c0addc10-0e21-4c8b-a522-a44a64cf3006</t>
  </si>
  <si>
    <t>2021-03-08T11:36:42</t>
  </si>
  <si>
    <t>2021-02-23T12:44:40.147+01</t>
  </si>
  <si>
    <t>2021-02-23T12:56:44.247+01</t>
  </si>
  <si>
    <t>190</t>
  </si>
  <si>
    <t>46c0b78a-0b8d-4841-a4d3-e7d4e1c3ab5f</t>
  </si>
  <si>
    <t>2021-02-19T10:38:52.305+01</t>
  </si>
  <si>
    <t>2021-02-19T10:43:44.700+01</t>
  </si>
  <si>
    <t>131</t>
  </si>
  <si>
    <t>55869078-292e-4f05-a405-6149b55d82c8</t>
  </si>
  <si>
    <t>2021-02-19T15:41:27.580+01</t>
  </si>
  <si>
    <t>2021-02-19T15:49:07.188+01</t>
  </si>
  <si>
    <t>287</t>
  </si>
  <si>
    <t>Assèchement de certains points d'eau de la localité</t>
  </si>
  <si>
    <t>Éboulement au fond du puits en cas de sur-utilisation.</t>
  </si>
  <si>
    <t>760b5d53-27e0-4cb1-8aaf-e0942d020a23</t>
  </si>
  <si>
    <t>2021-03-08T11:36:57</t>
  </si>
  <si>
    <t>2021-02-23T14:36:03.730+01</t>
  </si>
  <si>
    <t>2021-02-23T14:42:17.486+01</t>
  </si>
  <si>
    <t>191</t>
  </si>
  <si>
    <t>27489005-0def-4c85-8e1f-9389c1963783</t>
  </si>
  <si>
    <t>2021-03-08T11:36:58</t>
  </si>
  <si>
    <t>2021-02-19T10:49:23.509+01</t>
  </si>
  <si>
    <t>2021-02-19T10:53:47.724+01</t>
  </si>
  <si>
    <t>132</t>
  </si>
  <si>
    <t>45</t>
  </si>
  <si>
    <t>Aménagé et traité</t>
  </si>
  <si>
    <t>5993e26b-cf67-4f5c-96b3-33a0799d97ee</t>
  </si>
  <si>
    <t>2021-02-19T15:51:20.753+01</t>
  </si>
  <si>
    <t>2021-02-19T15:57:33.740+01</t>
  </si>
  <si>
    <t>288</t>
  </si>
  <si>
    <t>677bb023-9e06-41a5-9c49-1b82a868fb94</t>
  </si>
  <si>
    <t>2021-03-08T11:37:20</t>
  </si>
  <si>
    <t>2021-02-19T11:02:25.232+01</t>
  </si>
  <si>
    <t>2021-02-19T11:10:53.913+01</t>
  </si>
  <si>
    <t>133</t>
  </si>
  <si>
    <t>Minusca</t>
  </si>
  <si>
    <t>e5b9cf04-3098-42b1-ba53-cc16eff784c3</t>
  </si>
  <si>
    <t>2021-03-08T11:37:24</t>
  </si>
  <si>
    <t>2021-02-19T16:04:58.225+01</t>
  </si>
  <si>
    <t>2021-02-19T16:11:08.882+01</t>
  </si>
  <si>
    <t>289</t>
  </si>
  <si>
    <t>cb690114-851d-4494-b8e5-0e927306f777</t>
  </si>
  <si>
    <t>2021-03-08T11:37:45</t>
  </si>
  <si>
    <t>2021-02-23T14:51:04.437+01</t>
  </si>
  <si>
    <t>2021-02-23T15:05:23.002+01</t>
  </si>
  <si>
    <t>192</t>
  </si>
  <si>
    <t>Accès gratuit pas payant</t>
  </si>
  <si>
    <t>8f9cfcdb-b883-4562-8f03-71109cae6f8b</t>
  </si>
  <si>
    <t>2021-03-08T11:37:46</t>
  </si>
  <si>
    <t>2021-02-19T11:16:07.122+01</t>
  </si>
  <si>
    <t>2021-02-19T11:22:51.530+01</t>
  </si>
  <si>
    <t>134</t>
  </si>
  <si>
    <t>Comprimé aquatable</t>
  </si>
  <si>
    <t>0c7e726a-2b77-4b09-b1a3-c869a7db5d04</t>
  </si>
  <si>
    <t>2021-03-08T11:37:47</t>
  </si>
  <si>
    <t>2021-02-19T16:15:51.721+01</t>
  </si>
  <si>
    <t>2021-02-19T16:21:54.197+01</t>
  </si>
  <si>
    <t>290</t>
  </si>
  <si>
    <t>Dotation en produits de traitement d'eau</t>
  </si>
  <si>
    <t>4e9d9b4d-e261-466f-9715-0a3fbbc8c420</t>
  </si>
  <si>
    <t>2021-03-08T11:38:11</t>
  </si>
  <si>
    <t>2021-02-23T15:23:17.153+01</t>
  </si>
  <si>
    <t>2021-02-23T15:33:11.364+01</t>
  </si>
  <si>
    <t>193</t>
  </si>
  <si>
    <t>47482424-f635-4440-9b84-38781d5387c3</t>
  </si>
  <si>
    <t>2021-03-08T11:38:12</t>
  </si>
  <si>
    <t>2021-02-23T14:57:30.307+01</t>
  </si>
  <si>
    <t>2021-02-23T15:04:31.758+01</t>
  </si>
  <si>
    <t>291</t>
  </si>
  <si>
    <t>cac9d0f4-4e62-4e7b-9689-bd2183fefa12</t>
  </si>
  <si>
    <t>2021-03-08T11:38:41</t>
  </si>
  <si>
    <t>2021-02-23T15:54:50.222+01</t>
  </si>
  <si>
    <t>2021-02-23T16:10:33.080+01</t>
  </si>
  <si>
    <t>195</t>
  </si>
  <si>
    <t>Produits pour le traitement d'eau</t>
  </si>
  <si>
    <t>ae66a94f-92fc-4186-a573-bc78ba54368a</t>
  </si>
  <si>
    <t>2021-03-08T11:38:44</t>
  </si>
  <si>
    <t>2021-02-23T15:13:19.165+01</t>
  </si>
  <si>
    <t>2021-02-23T15:19:40.594+01</t>
  </si>
  <si>
    <t>293</t>
  </si>
  <si>
    <t>Équipement du puits avec une pompe à main</t>
  </si>
  <si>
    <t>6810e089-48ce-47bd-af89-90c8468bdabd</t>
  </si>
  <si>
    <t>2021-03-08T11:39:00</t>
  </si>
  <si>
    <t>2021-02-24T08:19:34.315+01</t>
  </si>
  <si>
    <t>2021-02-24T08:29:38.155+01</t>
  </si>
  <si>
    <t>2021-02-24</t>
  </si>
  <si>
    <t>196</t>
  </si>
  <si>
    <t>e1c10b6c-4ae5-4efe-b658-2a2fdce8407b</t>
  </si>
  <si>
    <t>2021-03-08T11:39:03</t>
  </si>
  <si>
    <t>2021-02-23T15:22:28.658+01</t>
  </si>
  <si>
    <t>2021-02-23T15:27:50.316+01</t>
  </si>
  <si>
    <t>294</t>
  </si>
  <si>
    <t>57bddf2c-9d52-4071-8570-7c216a656c47</t>
  </si>
  <si>
    <t>2021-03-08T11:39:12</t>
  </si>
  <si>
    <t>2021-02-24T08:39:11.372+01</t>
  </si>
  <si>
    <t>2021-02-24T08:49:40.157+01</t>
  </si>
  <si>
    <t>197</t>
  </si>
  <si>
    <t>d4834ab6-5e5f-4dfd-b7bc-fd01fd1d2447</t>
  </si>
  <si>
    <t>2021-03-08T11:39:18</t>
  </si>
  <si>
    <t>2021-02-23T15:34:13.705+01</t>
  </si>
  <si>
    <t>2021-02-23T15:39:29.193+01</t>
  </si>
  <si>
    <t>295</t>
  </si>
  <si>
    <t>Changement de couleur en cas de sur-utilisation</t>
  </si>
  <si>
    <t>1e8aeaf8-cc5e-4670-838e-e8e9c4bb475a</t>
  </si>
  <si>
    <t>2021-03-08T11:39:28</t>
  </si>
  <si>
    <t>2021-02-18T11:25:47.608+01</t>
  </si>
  <si>
    <t>2021-02-18T11:53:34.222+01</t>
  </si>
  <si>
    <t>72</t>
  </si>
  <si>
    <t>Salle de classe durable et tente unicef</t>
  </si>
  <si>
    <t>Manque de points d'eau dans l'établissement</t>
  </si>
  <si>
    <t>Construction de 4 salles de classe par ACTED</t>
  </si>
  <si>
    <t>Clôture de l'école, et la cantine scolaire</t>
  </si>
  <si>
    <t>2e87488e-31e3-4506-8d4a-91100b7c3dba</t>
  </si>
  <si>
    <t>2021-03-08T11:39:29</t>
  </si>
  <si>
    <t>2021-02-24T08:55:03.247+01</t>
  </si>
  <si>
    <t>2021-02-24T09:05:17.179+01</t>
  </si>
  <si>
    <t>198</t>
  </si>
  <si>
    <t>9b0f18ba-e503-4e92-82b8-83a0992fa455</t>
  </si>
  <si>
    <t>2021-03-08T11:39:34</t>
  </si>
  <si>
    <t>2021-02-23T15:46:50.199+01</t>
  </si>
  <si>
    <t>2021-02-23T15:52:59.877+01</t>
  </si>
  <si>
    <t>296</t>
  </si>
  <si>
    <t>Traitement régulier du point d'eau</t>
  </si>
  <si>
    <t>638faf96-9636-4797-b08d-2eb4a8e684ee</t>
  </si>
  <si>
    <t>2021-03-08T11:39:40</t>
  </si>
  <si>
    <t>2021-02-18T12:15:56.838+01</t>
  </si>
  <si>
    <t>2021-02-18T12:29:04.302+01</t>
  </si>
  <si>
    <t>73</t>
  </si>
  <si>
    <t>Collège Sainte-Marie</t>
  </si>
  <si>
    <t>152</t>
  </si>
  <si>
    <t>87</t>
  </si>
  <si>
    <t>L'établissement à recruté un enseignant de plus</t>
  </si>
  <si>
    <t>Certaine matière ne sont enseignées défaut des enseignants (informatique, économie familiale, instruction religieuse)</t>
  </si>
  <si>
    <t>Recyclage des enseignants</t>
  </si>
  <si>
    <t>1cd0adbf-20cd-4537-8897-d68c7ba6a8bc</t>
  </si>
  <si>
    <t>2021-03-08T11:39:42</t>
  </si>
  <si>
    <t>2021-02-24T09:11:07.498+01</t>
  </si>
  <si>
    <t>2021-02-24T09:16:34.899+01</t>
  </si>
  <si>
    <t>199</t>
  </si>
  <si>
    <t>c323eb37-9aec-4499-9744-b65f30e30af0</t>
  </si>
  <si>
    <t>2021-03-08T11:39:57</t>
  </si>
  <si>
    <t>2021-02-23T16:00:39.981+01</t>
  </si>
  <si>
    <t>2021-02-23T16:05:01.296+01</t>
  </si>
  <si>
    <t>297</t>
  </si>
  <si>
    <t>0edd921b-48ee-4e41-ae0d-9b10a5c6e8d5</t>
  </si>
  <si>
    <t>2021-03-08T11:40:07</t>
  </si>
  <si>
    <t>2021-02-18T15:23:24.669+01</t>
  </si>
  <si>
    <t>2021-02-18T15:42:46.565+01</t>
  </si>
  <si>
    <t>74</t>
  </si>
  <si>
    <t>École privée complexe fondation Hadji F1</t>
  </si>
  <si>
    <t>312</t>
  </si>
  <si>
    <t xml:space="preserve">Payer le loyer </t>
  </si>
  <si>
    <t>Cantine scolaire, créer des jeux récréatifs</t>
  </si>
  <si>
    <t>d7811f0b-7981-42a7-98b8-d765a8fb0768</t>
  </si>
  <si>
    <t>2021-03-08T11:40:11</t>
  </si>
  <si>
    <t>2021-02-24T09:36:19.457+01</t>
  </si>
  <si>
    <t>2021-02-24T09:42:27.675+01</t>
  </si>
  <si>
    <t>200</t>
  </si>
  <si>
    <t>eeded599-6a5c-4918-8244-536a3e2b9a2d</t>
  </si>
  <si>
    <t>2021-03-08T11:40:19</t>
  </si>
  <si>
    <t>2021-02-24T08:30:56.114+01</t>
  </si>
  <si>
    <t>2021-02-24T08:38:24.811+01</t>
  </si>
  <si>
    <t>292</t>
  </si>
  <si>
    <t>Changement de couleur en cas de sur-utilisation.</t>
  </si>
  <si>
    <t>c091b234-bdf0-486f-b831-b8cf16067d7a</t>
  </si>
  <si>
    <t>2021-03-08T11:40:28</t>
  </si>
  <si>
    <t>2021-02-19T11:38:35.390+01</t>
  </si>
  <si>
    <t>2021-02-19T11:48:02.226+01</t>
  </si>
  <si>
    <t>136</t>
  </si>
  <si>
    <t>80</t>
  </si>
  <si>
    <t>Kit d'entretien</t>
  </si>
  <si>
    <t>Traitement de puits si possible tous les mois</t>
  </si>
  <si>
    <t>f4794d92-37a7-4347-8b41-02bfed7f0cb9</t>
  </si>
  <si>
    <t>2021-03-08T11:40:32</t>
  </si>
  <si>
    <t>2021-02-24T09:55:09.211+01</t>
  </si>
  <si>
    <t>2021-02-24T10:02:55.282+01</t>
  </si>
  <si>
    <t>201</t>
  </si>
  <si>
    <t>b769c824-04c0-43c4-8de2-3cb770d15212</t>
  </si>
  <si>
    <t>2021-03-08T11:40:35</t>
  </si>
  <si>
    <t>2021-02-19T08:43:40.781+01</t>
  </si>
  <si>
    <t>2021-02-19T08:50:37.668+01</t>
  </si>
  <si>
    <t>75</t>
  </si>
  <si>
    <t>40</t>
  </si>
  <si>
    <t>Manque de moyens pour l'entretien</t>
  </si>
  <si>
    <t>cc80a30c-814a-4dcc-be7a-09720cbd81b7</t>
  </si>
  <si>
    <t>2021-03-08T11:40:44</t>
  </si>
  <si>
    <t>2021-02-24T08:45:03.267+01</t>
  </si>
  <si>
    <t>2021-02-24T08:55:17.357+01</t>
  </si>
  <si>
    <t>298</t>
  </si>
  <si>
    <t>Dotation régulier en produits de nettoyage.</t>
  </si>
  <si>
    <t>8889d836-abbd-4993-a311-ecb7bc61d66a</t>
  </si>
  <si>
    <t>2021-03-08T11:40:51</t>
  </si>
  <si>
    <t>2021-02-19T14:36:04.088+01</t>
  </si>
  <si>
    <t>2021-02-19T14:45:29.652+01</t>
  </si>
  <si>
    <t>137</t>
  </si>
  <si>
    <t>93184e5a-0799-43c8-ac5e-9049d5b69762</t>
  </si>
  <si>
    <t>2021-03-08T11:40:57</t>
  </si>
  <si>
    <t>2021-02-24T10:08:43.830+01</t>
  </si>
  <si>
    <t>2021-02-24T10:16:50.041+01</t>
  </si>
  <si>
    <t>202</t>
  </si>
  <si>
    <t>1a2ba91d-cb1c-4e75-94ba-2d05d14f6a25</t>
  </si>
  <si>
    <t>2021-03-08T11:40:58</t>
  </si>
  <si>
    <t>2021-02-19T08:55:27.323+01</t>
  </si>
  <si>
    <t>2021-02-19T09:03:21.399+01</t>
  </si>
  <si>
    <t>76</t>
  </si>
  <si>
    <t>048ed3f9-349f-45d6-a2f4-84fe6eca06d8</t>
  </si>
  <si>
    <t>2021-03-08T11:41:05</t>
  </si>
  <si>
    <t>2021-02-24T09:01:32.844+01</t>
  </si>
  <si>
    <t>2021-02-24T09:12:43.746+01</t>
  </si>
  <si>
    <t>299</t>
  </si>
  <si>
    <t>554fce1d-8c0c-428a-96bb-8dfac0a496ab</t>
  </si>
  <si>
    <t>2021-03-08T11:41:07</t>
  </si>
  <si>
    <t>2021-02-19T15:02:40.855+01</t>
  </si>
  <si>
    <t>2021-02-19T15:07:24.279+01</t>
  </si>
  <si>
    <t>139</t>
  </si>
  <si>
    <t>42</t>
  </si>
  <si>
    <t>4633d9ec-9b85-4b5e-8079-1ecb1c8c1153</t>
  </si>
  <si>
    <t>2021-03-08T11:41:19</t>
  </si>
  <si>
    <t>2021-02-24T12:01:42.776+01</t>
  </si>
  <si>
    <t>2021-02-24T12:04:23.947+01</t>
  </si>
  <si>
    <t>203</t>
  </si>
  <si>
    <t>0381bb2d-bdd7-4aba-ac6c-fbf49cebee83</t>
  </si>
  <si>
    <t>2021-03-08T11:41:20</t>
  </si>
  <si>
    <t>2021-02-19T09:12:09.538+01</t>
  </si>
  <si>
    <t>2021-02-19T09:16:15.094+01</t>
  </si>
  <si>
    <t>77</t>
  </si>
  <si>
    <t>Aménagement du point d'eau</t>
  </si>
  <si>
    <t>4529f730-745a-480b-b82d-8ec17b24e4ad</t>
  </si>
  <si>
    <t>2021-02-24T09:22:59.141+01</t>
  </si>
  <si>
    <t>2021-02-24T09:28:21.864+01</t>
  </si>
  <si>
    <t>300</t>
  </si>
  <si>
    <t>Réhabilitation des portes</t>
  </si>
  <si>
    <t>71681fd2-2334-4ba6-8821-d3c2d9d77147</t>
  </si>
  <si>
    <t>2021-03-08T11:41:21</t>
  </si>
  <si>
    <t>2021-02-19T09:20:43.359+01</t>
  </si>
  <si>
    <t>2021-02-19T09:24:36.626+01</t>
  </si>
  <si>
    <t>78</t>
  </si>
  <si>
    <t>404a2191-f790-4e72-b3dc-092526eedcf3</t>
  </si>
  <si>
    <t>2021-03-08T11:41:38</t>
  </si>
  <si>
    <t>2021-02-24T09:33:16.592+01</t>
  </si>
  <si>
    <t>2021-02-24T09:37:52.733+01</t>
  </si>
  <si>
    <t>301</t>
  </si>
  <si>
    <t>f2d052d7-fdb9-4caf-aa47-6775bd9957ef</t>
  </si>
  <si>
    <t>2021-02-24T12:08:54.931+01</t>
  </si>
  <si>
    <t>2021-02-24T12:15:06.427+01</t>
  </si>
  <si>
    <t>204</t>
  </si>
  <si>
    <t>0eb6ced1-e078-4fdc-86f0-a0f957b3726e</t>
  </si>
  <si>
    <t>2021-03-08T11:41:39</t>
  </si>
  <si>
    <t>2021-02-19T15:17:23.145+01</t>
  </si>
  <si>
    <t>2021-02-19T15:22:15.592+01</t>
  </si>
  <si>
    <t>140</t>
  </si>
  <si>
    <t>ece7b70b-51b0-4cdb-a853-e8afbcbb6dfb</t>
  </si>
  <si>
    <t>2021-02-19T09:29:24.828+01</t>
  </si>
  <si>
    <t>2021-02-19T09:34:26.078+01</t>
  </si>
  <si>
    <t>79</t>
  </si>
  <si>
    <t>Manque de moyens pour l'entretenir</t>
  </si>
  <si>
    <t>Aménagement du puits avec pompe</t>
  </si>
  <si>
    <t>acac8684-1376-4cef-a826-2fa487adc0f5</t>
  </si>
  <si>
    <t>2021-03-08T11:41:55</t>
  </si>
  <si>
    <t>2021-02-24T09:47:36.920+01</t>
  </si>
  <si>
    <t>2021-02-24T09:55:54.612+01</t>
  </si>
  <si>
    <t>303</t>
  </si>
  <si>
    <t>Mettre des verrous sur les portes des latrines et employer des gardiens pour la propreté des latrines.</t>
  </si>
  <si>
    <t>7c1b9cef-ad56-496b-9101-51c401e672f7</t>
  </si>
  <si>
    <t>2021-03-08T11:41:57</t>
  </si>
  <si>
    <t>2021-02-24T14:31:44.743+01</t>
  </si>
  <si>
    <t>2021-02-24T14:38:10.931+01</t>
  </si>
  <si>
    <t>205</t>
  </si>
  <si>
    <t>bb74411e-42c5-4898-bb65-a80bcbd83dc3</t>
  </si>
  <si>
    <t>2021-03-08T11:41:58</t>
  </si>
  <si>
    <t>2021-02-19T15:27:15.486+01</t>
  </si>
  <si>
    <t>2021-02-19T15:30:54.479+01</t>
  </si>
  <si>
    <t>141</t>
  </si>
  <si>
    <t>a9ba9f73-4d3f-48b0-8aa0-f3aa2d9ac15a</t>
  </si>
  <si>
    <t>2021-02-19T10:34:34.004+01</t>
  </si>
  <si>
    <t>2021-02-19T10:43:08.967+01</t>
  </si>
  <si>
    <t>86</t>
  </si>
  <si>
    <t>Dotation en produits d'entretien</t>
  </si>
  <si>
    <t>319a08c2-2af7-4e03-bec7-0be68fee7d00</t>
  </si>
  <si>
    <t>2021-03-08T11:43:00</t>
  </si>
  <si>
    <t>2021-02-19T09:41:43.800+01</t>
  </si>
  <si>
    <t>2021-02-19T09:47:14.899+01</t>
  </si>
  <si>
    <t>Dotation en produits de désinfection</t>
  </si>
  <si>
    <t>76bcd6be-4a37-470a-bc2b-8de1b7851e66</t>
  </si>
  <si>
    <t>2021-03-08T11:42:14</t>
  </si>
  <si>
    <t>2021-02-19T15:40:33.318+01</t>
  </si>
  <si>
    <t>2021-02-19T15:44:50.415+01</t>
  </si>
  <si>
    <t>142</t>
  </si>
  <si>
    <t>1d426a35-2081-460d-bbad-e3879a38e84b</t>
  </si>
  <si>
    <t>2021-03-08T11:42:28</t>
  </si>
  <si>
    <t>2021-02-24T09:59:12.165+01</t>
  </si>
  <si>
    <t>2021-02-24T10:06:13.198+01</t>
  </si>
  <si>
    <t>304</t>
  </si>
  <si>
    <t>Réhabilitation des portes et emploi des gardiens pour la surveillance des latrines.</t>
  </si>
  <si>
    <t>0859382c-08db-4786-b0d1-f6b77aaf0f05</t>
  </si>
  <si>
    <t>2021-03-08T11:42:29</t>
  </si>
  <si>
    <t>2021-02-19T10:02:35.270+01</t>
  </si>
  <si>
    <t>2021-02-19T10:07:27.675+01</t>
  </si>
  <si>
    <t>84</t>
  </si>
  <si>
    <t>Équiper en pompe</t>
  </si>
  <si>
    <t>e7155e90-c2ef-4d17-b3d4-cc2dd9307d83</t>
  </si>
  <si>
    <t>2021-03-08T11:42:30</t>
  </si>
  <si>
    <t>2021-02-19T15:47:22.670+01</t>
  </si>
  <si>
    <t>2021-02-19T15:51:47.921+01</t>
  </si>
  <si>
    <t>143</t>
  </si>
  <si>
    <t>21</t>
  </si>
  <si>
    <t>f5b4e26e-847b-4a8e-baa2-9e33c2eeca69</t>
  </si>
  <si>
    <t>2021-03-08T11:42:44</t>
  </si>
  <si>
    <t>2021-02-24T10:11:48.537+01</t>
  </si>
  <si>
    <t>2021-02-24T10:20:14.933+01</t>
  </si>
  <si>
    <t>305</t>
  </si>
  <si>
    <t>b1ebdb2e-2bf8-4ee9-8cfe-cc344ab80b7e</t>
  </si>
  <si>
    <t>2021-03-08T11:42:46</t>
  </si>
  <si>
    <t>2021-02-19T10:11:21.755+01</t>
  </si>
  <si>
    <t>2021-02-19T10:16:51.115+01</t>
  </si>
  <si>
    <t>85</t>
  </si>
  <si>
    <t>Manque de produit pour désinfecter l'eau</t>
  </si>
  <si>
    <t>e15172e6-386b-45ff-9bb8-f21060212178</t>
  </si>
  <si>
    <t>2021-02-24T10:24:27.221+01</t>
  </si>
  <si>
    <t>2021-02-24T10:30:36.425+01</t>
  </si>
  <si>
    <t>306</t>
  </si>
  <si>
    <t>79b712ca-ab3a-474f-bfd1-fb6cc4ec10c2</t>
  </si>
  <si>
    <t>2021-02-24T10:35:20.962+01</t>
  </si>
  <si>
    <t>2021-02-24T10:40:35.484+01</t>
  </si>
  <si>
    <t>307</t>
  </si>
  <si>
    <t>f0671329-450a-4cbf-b84b-832a031bcc55</t>
  </si>
  <si>
    <t>2021-03-08T11:43:13</t>
  </si>
  <si>
    <t>2021-02-19T10:48:29.703+01</t>
  </si>
  <si>
    <t>2021-02-19T10:53:22.395+01</t>
  </si>
  <si>
    <t>92203d70-9525-45f5-8ad7-d39ec81f92e1</t>
  </si>
  <si>
    <t>2021-03-08T11:43:15</t>
  </si>
  <si>
    <t>2021-02-20T10:04:35.300+01</t>
  </si>
  <si>
    <t>2021-02-20T10:09:14.390+01</t>
  </si>
  <si>
    <t>156</t>
  </si>
  <si>
    <t>Manque de traitement</t>
  </si>
  <si>
    <t>f5bc108a-f943-4b34-9718-c6fa0175d483</t>
  </si>
  <si>
    <t>2021-03-08T11:44:31</t>
  </si>
  <si>
    <t>2021-02-25T08:17:04.283+01</t>
  </si>
  <si>
    <t>2021-02-25T08:25:43.153+01</t>
  </si>
  <si>
    <t>2021-02-25</t>
  </si>
  <si>
    <t>317</t>
  </si>
  <si>
    <t>MINUSCA</t>
  </si>
  <si>
    <t>Faible débit d'eau</t>
  </si>
  <si>
    <t>5958ace5-03f7-4d26-baa5-9e223e7829d2</t>
  </si>
  <si>
    <t>2021-03-08T11:44:33</t>
  </si>
  <si>
    <t>2021-02-24T15:54:00.518+01</t>
  </si>
  <si>
    <t>2021-02-24T15:59:59.692+01</t>
  </si>
  <si>
    <t>209</t>
  </si>
  <si>
    <t>0422b723-4921-4139-9d02-7af1532b6081</t>
  </si>
  <si>
    <t>2021-03-08T11:44:34</t>
  </si>
  <si>
    <t>2021-02-19T10:56:13.249+01</t>
  </si>
  <si>
    <t>2021-02-19T11:02:00.057+01</t>
  </si>
  <si>
    <t>Manque de produits pour la désinfection</t>
  </si>
  <si>
    <t>Dotation en produit pour la désinfection</t>
  </si>
  <si>
    <t>493eb5fe-2ea9-4faf-a996-eccce255282f</t>
  </si>
  <si>
    <t>2021-03-08T11:43:27</t>
  </si>
  <si>
    <t>176</t>
  </si>
  <si>
    <t>2021-02-24T10:48:35.677+01</t>
  </si>
  <si>
    <t>2021-02-24T10:53:17.413+01</t>
  </si>
  <si>
    <t>308</t>
  </si>
  <si>
    <t>7ca06042-bc1a-4552-bd2b-5db18091df81</t>
  </si>
  <si>
    <t>2021-03-08T11:43:32</t>
  </si>
  <si>
    <t>2021-02-19T11:06:38.041+01</t>
  </si>
  <si>
    <t>2021-02-19T11:08:07.462+01</t>
  </si>
  <si>
    <t>89</t>
  </si>
  <si>
    <t>7c683ac6-5927-4c6e-b6f1-d8a09d3d559e</t>
  </si>
  <si>
    <t>2021-03-08T11:43:37</t>
  </si>
  <si>
    <t>2021-02-24T10:57:57.670+01</t>
  </si>
  <si>
    <t>2021-02-24T11:03:48.957+01</t>
  </si>
  <si>
    <t>309</t>
  </si>
  <si>
    <t>Manque de produits de nettoyage</t>
  </si>
  <si>
    <t>29eb22b4-6a8f-483a-899c-f990dcda99da</t>
  </si>
  <si>
    <t>2021-03-08T11:43:39</t>
  </si>
  <si>
    <t>2021-02-19T11:13:30.361+01</t>
  </si>
  <si>
    <t>2021-02-19T11:17:16.980+01</t>
  </si>
  <si>
    <t>90</t>
  </si>
  <si>
    <t>Pas de couvercle l'eau n'est pas potable</t>
  </si>
  <si>
    <t>7a7e52d6-0702-4c02-b6bb-5b71a132fe63</t>
  </si>
  <si>
    <t>2021-03-08T11:43:45</t>
  </si>
  <si>
    <t>2021-02-24T15:17:59.419+01</t>
  </si>
  <si>
    <t>2021-02-24T15:24:54.209+01</t>
  </si>
  <si>
    <t>313</t>
  </si>
  <si>
    <t>f6457a4b-c1b0-4397-88ff-606851caf57a</t>
  </si>
  <si>
    <t>2021-03-08T11:43:47</t>
  </si>
  <si>
    <t>2021-02-19T11:20:32.272+01</t>
  </si>
  <si>
    <t>2021-02-19T11:21:41.387+01</t>
  </si>
  <si>
    <t>91</t>
  </si>
  <si>
    <t>e857a2b2-2c54-418c-b143-480b7333eb7b</t>
  </si>
  <si>
    <t>2021-03-08T11:43:52</t>
  </si>
  <si>
    <t>2021-02-20T08:25:47.220+01</t>
  </si>
  <si>
    <t>2021-02-20T08:36:26.773+01</t>
  </si>
  <si>
    <t>145</t>
  </si>
  <si>
    <t>Communauté ne veut pas contribuer</t>
  </si>
  <si>
    <t>Avoir un artisan réparateur parmi les membres de la communauté</t>
  </si>
  <si>
    <t>4014587a-3b97-4b35-bb32-26eceba9d15b</t>
  </si>
  <si>
    <t>2021-03-08T11:43:56</t>
  </si>
  <si>
    <t>2021-02-24T15:29:34.181+01</t>
  </si>
  <si>
    <t>2021-02-24T15:34:36.653+01</t>
  </si>
  <si>
    <t>314</t>
  </si>
  <si>
    <t>17de638c-71bc-4b12-8844-1b030e88b9e3</t>
  </si>
  <si>
    <t>2021-03-08T11:43:58</t>
  </si>
  <si>
    <t>2021-02-19T11:25:28.607+01</t>
  </si>
  <si>
    <t>2021-02-19T11:31:31.806+01</t>
  </si>
  <si>
    <t>92</t>
  </si>
  <si>
    <t>Artisan réparateur</t>
  </si>
  <si>
    <t>9fbac7fd-aafc-4fab-a834-f96828aee656</t>
  </si>
  <si>
    <t>2021-03-08T11:44:00</t>
  </si>
  <si>
    <t>2021-02-18T13:02:16.700+01</t>
  </si>
  <si>
    <t>2021-02-18T13:22:48.389+01</t>
  </si>
  <si>
    <t>177</t>
  </si>
  <si>
    <t>École Yahvé Shalom</t>
  </si>
  <si>
    <t>242</t>
  </si>
  <si>
    <t>154</t>
  </si>
  <si>
    <t>7a0aaf96-aae2-4298-9d05-9db2e1ad7f1a</t>
  </si>
  <si>
    <t>2021-03-08T11:44:03</t>
  </si>
  <si>
    <t>2021-02-19T14:58:13.216+01</t>
  </si>
  <si>
    <t>2021-02-19T15:01:05.208+01</t>
  </si>
  <si>
    <t>102</t>
  </si>
  <si>
    <t>L'eau n'est plus potable</t>
  </si>
  <si>
    <t>fc39e82e-f32b-445a-8c36-844955860e47</t>
  </si>
  <si>
    <t>2021-03-08T11:46:32</t>
  </si>
  <si>
    <t>2021-02-20T09:27:49.650+01</t>
  </si>
  <si>
    <t>2021-02-20T09:34:01.661+01</t>
  </si>
  <si>
    <t>149</t>
  </si>
  <si>
    <t>c0e8dbb6-1a62-4370-8836-50800cffac59</t>
  </si>
  <si>
    <t>2021-03-08T11:44:06</t>
  </si>
  <si>
    <t>2021-02-24T15:54:29.938+01</t>
  </si>
  <si>
    <t>2021-02-24T15:59:47.630+01</t>
  </si>
  <si>
    <t>315</t>
  </si>
  <si>
    <t>Insuffisance d'infrastructures</t>
  </si>
  <si>
    <t>d8760ef1-e864-4bdf-a332-7323115363c1</t>
  </si>
  <si>
    <t>2021-03-08T11:44:10</t>
  </si>
  <si>
    <t>2021-02-19T11:35:16.381+01</t>
  </si>
  <si>
    <t>2021-02-19T11:41:07.836+01</t>
  </si>
  <si>
    <t>6a89e2cf-e2b9-4ffb-bc04-94b61e935adf</t>
  </si>
  <si>
    <t>2021-03-08T11:44:11</t>
  </si>
  <si>
    <t>2021-02-19T09:09:03.049+01</t>
  </si>
  <si>
    <t>2021-02-19T09:28:58.667+01</t>
  </si>
  <si>
    <t>178</t>
  </si>
  <si>
    <t>Clinique Mobile IMC PK 3</t>
  </si>
  <si>
    <t>Pas assez de médicaments</t>
  </si>
  <si>
    <t>df5e5226-b6fb-48e4-b8d5-51a7d473493d</t>
  </si>
  <si>
    <t>2021-02-24T15:00:28.468+01</t>
  </si>
  <si>
    <t>2021-02-24T15:04:46.454+01</t>
  </si>
  <si>
    <t>207</t>
  </si>
  <si>
    <t>ad8b0bcf-f409-4a55-8bba-81c71672f152</t>
  </si>
  <si>
    <t>2021-03-08T11:44:16</t>
  </si>
  <si>
    <t>2021-02-19T09:58:40.908+01</t>
  </si>
  <si>
    <t>2021-02-19T10:05:40.936+01</t>
  </si>
  <si>
    <t>180</t>
  </si>
  <si>
    <t>2bb75205-5175-4a08-b36c-af61ff468f89</t>
  </si>
  <si>
    <t>2021-03-08T11:44:17</t>
  </si>
  <si>
    <t>2021-02-20T09:38:40.115+01</t>
  </si>
  <si>
    <t>2021-02-20T09:45:18.916+01</t>
  </si>
  <si>
    <t>150</t>
  </si>
  <si>
    <t>3a7df20d-e407-4e08-80b1-834b23bb7d82</t>
  </si>
  <si>
    <t>2021-02-24T16:19:40.012+01</t>
  </si>
  <si>
    <t>2021-02-24T16:24:07.191+01</t>
  </si>
  <si>
    <t>316</t>
  </si>
  <si>
    <t>e4afcfcc-a97a-4df6-8bc0-f53334d4a492</t>
  </si>
  <si>
    <t>2021-03-08T11:44:23</t>
  </si>
  <si>
    <t>2021-02-19T11:49:27.740+01</t>
  </si>
  <si>
    <t>2021-02-19T11:52:45.583+01</t>
  </si>
  <si>
    <t>94</t>
  </si>
  <si>
    <t>Tuyau PVC détaché</t>
  </si>
  <si>
    <t>519fa43f-9c8f-49d5-a122-797756176103</t>
  </si>
  <si>
    <t>2021-02-24T15:40:56.156+01</t>
  </si>
  <si>
    <t>2021-02-24T15:48:57.132+01</t>
  </si>
  <si>
    <t>208</t>
  </si>
  <si>
    <t>Des médicaments pour le traitement d'eau</t>
  </si>
  <si>
    <t>9152ee7b-f3ee-4ecc-bc8f-b735e921475d</t>
  </si>
  <si>
    <t>2021-03-08T11:44:29</t>
  </si>
  <si>
    <t>2021-02-19T12:00:03.988+01</t>
  </si>
  <si>
    <t>2021-02-19T12:02:05.611+01</t>
  </si>
  <si>
    <t>95</t>
  </si>
  <si>
    <t>05f704f9-52d0-4198-949b-188cdddbe702</t>
  </si>
  <si>
    <t>2021-03-08T11:44:36</t>
  </si>
  <si>
    <t>2021-02-20T10:15:37.879+01</t>
  </si>
  <si>
    <t>2021-02-20T10:18:43.757+01</t>
  </si>
  <si>
    <t>159</t>
  </si>
  <si>
    <t>28</t>
  </si>
  <si>
    <t>02666780-dfad-4846-888a-2912ad386ae6</t>
  </si>
  <si>
    <t>2021-03-08T11:44:40</t>
  </si>
  <si>
    <t>2021-02-25T08:29:38.162+01</t>
  </si>
  <si>
    <t>2021-02-25T08:37:49.336+01</t>
  </si>
  <si>
    <t>318</t>
  </si>
  <si>
    <t>Des cas de panne sur la pompe</t>
  </si>
  <si>
    <t>18080138-2e64-49f2-a5b3-bcb6dc563f36</t>
  </si>
  <si>
    <t>2021-03-08T11:44:42</t>
  </si>
  <si>
    <t>2021-02-24T16:04:10.878+01</t>
  </si>
  <si>
    <t>2021-02-24T16:06:17.151+01</t>
  </si>
  <si>
    <t>210</t>
  </si>
  <si>
    <t>a221f344-4916-48d0-a91a-ad16804e6a23</t>
  </si>
  <si>
    <t>2021-03-08T11:44:44</t>
  </si>
  <si>
    <t>2021-02-20T10:27:04.554+01</t>
  </si>
  <si>
    <t>2021-02-20T10:29:44.968+01</t>
  </si>
  <si>
    <t>161</t>
  </si>
  <si>
    <t>9e66a6d6-0cc0-47c5-ac29-3c460bd4ab7e</t>
  </si>
  <si>
    <t>2021-03-08T11:44:48</t>
  </si>
  <si>
    <t>2021-02-25T08:41:25.278+01</t>
  </si>
  <si>
    <t>2021-02-25T08:48:31.555+01</t>
  </si>
  <si>
    <t>319</t>
  </si>
  <si>
    <t>Manque de clôture autour du point d'eau</t>
  </si>
  <si>
    <t>Construction d'une clôture autour du point d'eau</t>
  </si>
  <si>
    <t>ad4de779-a96a-42ff-a0d5-fabe5eb8d2ec</t>
  </si>
  <si>
    <t>2021-03-08T11:44:51</t>
  </si>
  <si>
    <t>2021-02-19T12:05:44.338+01</t>
  </si>
  <si>
    <t>2021-02-19T12:09:13.504+01</t>
  </si>
  <si>
    <t>96</t>
  </si>
  <si>
    <t>43bcb9dc-f488-465d-96cb-3149a721f139</t>
  </si>
  <si>
    <t>2021-03-08T11:44:53</t>
  </si>
  <si>
    <t>2021-02-25T08:41:02.133+01</t>
  </si>
  <si>
    <t>2021-02-25T08:48:05.896+01</t>
  </si>
  <si>
    <t>212</t>
  </si>
  <si>
    <t>48506096-5a2f-49ab-93e4-dd67aa5a21b0</t>
  </si>
  <si>
    <t>2021-03-08T11:44:55</t>
  </si>
  <si>
    <t>2021-02-20T10:46:57.952+01</t>
  </si>
  <si>
    <t>2021-02-20T10:56:36.703+01</t>
  </si>
  <si>
    <t>165</t>
  </si>
  <si>
    <t>Mettre un verrou et réglementé</t>
  </si>
  <si>
    <t>502c8173-b083-4c25-aa20-65387b861199</t>
  </si>
  <si>
    <t>2021-03-08T11:45:06</t>
  </si>
  <si>
    <t>2021-02-25T08:54:05.495+01</t>
  </si>
  <si>
    <t>2021-02-25T09:08:27.201+01</t>
  </si>
  <si>
    <t>320</t>
  </si>
  <si>
    <t>Faibles revenus des usagers</t>
  </si>
  <si>
    <t>Cas de pannes.</t>
  </si>
  <si>
    <t>295a3764-8a68-4526-b7cb-bbfd8e3442bc</t>
  </si>
  <si>
    <t>2021-02-19T12:14:10.564+01</t>
  </si>
  <si>
    <t>2021-02-19T12:17:01.567+01</t>
  </si>
  <si>
    <t>97</t>
  </si>
  <si>
    <t>d3b90d29-5acc-4537-8f6a-9eb263dc654f</t>
  </si>
  <si>
    <t>2021-02-19T12:30:37.675+01</t>
  </si>
  <si>
    <t>2021-02-19T12:31:49.583+01</t>
  </si>
  <si>
    <t>98</t>
  </si>
  <si>
    <t>41264762-39a5-4b1c-a382-029e998cf302</t>
  </si>
  <si>
    <t>2021-03-08T11:45:21</t>
  </si>
  <si>
    <t>2021-02-25T09:15:07.830+01</t>
  </si>
  <si>
    <t>2021-02-25T09:20:43.554+01</t>
  </si>
  <si>
    <t>321</t>
  </si>
  <si>
    <t>Entretien régulier du point d'eau</t>
  </si>
  <si>
    <t>ee79c227-7c03-4ccb-bc33-9cf8aad3089b</t>
  </si>
  <si>
    <t>2021-03-08T11:45:34</t>
  </si>
  <si>
    <t>2021-02-20T11:28:52.516+01</t>
  </si>
  <si>
    <t>2021-02-20T11:31:58.135+01</t>
  </si>
  <si>
    <t>166</t>
  </si>
  <si>
    <t>d8a228c6-7f40-4274-b355-acaad1100a2e</t>
  </si>
  <si>
    <t>2021-03-08T11:45:36</t>
  </si>
  <si>
    <t>2021-02-19T14:35:29.647+01</t>
  </si>
  <si>
    <t>2021-02-19T14:38:45.177+01</t>
  </si>
  <si>
    <t>40cfadb4-211a-4260-b32f-0599e3f1d91a</t>
  </si>
  <si>
    <t>2021-03-08T11:45:39</t>
  </si>
  <si>
    <t>2021-02-25T08:53:12.633+01</t>
  </si>
  <si>
    <t>2021-02-25T08:54:12.639+01</t>
  </si>
  <si>
    <t>213</t>
  </si>
  <si>
    <t>92425fc6-70e7-402e-b307-a63bee13ccb5</t>
  </si>
  <si>
    <t>2021-03-08T11:45:45</t>
  </si>
  <si>
    <t>2021-02-20T11:37:35.394+01</t>
  </si>
  <si>
    <t>2021-02-20T11:40:26.170+01</t>
  </si>
  <si>
    <t>167</t>
  </si>
  <si>
    <t>944911e7-c1bf-459a-ac56-9e4dc8ef32da</t>
  </si>
  <si>
    <t>2021-03-08T11:45:53</t>
  </si>
  <si>
    <t>2021-02-19T10:29:22.624+01</t>
  </si>
  <si>
    <t>2021-02-19T10:35:33.132+01</t>
  </si>
  <si>
    <t>182</t>
  </si>
  <si>
    <t>83477674-ba9f-45e7-856f-9d8fb5a5290f</t>
  </si>
  <si>
    <t>2021-03-08T11:45:54</t>
  </si>
  <si>
    <t>2021-02-19T14:43:59.301+01</t>
  </si>
  <si>
    <t>2021-02-19T14:48:44.402+01</t>
  </si>
  <si>
    <t>L'eau n'est pas potable</t>
  </si>
  <si>
    <t>22ccf7f4-b5af-4ea4-9ef3-8ce448f6614d</t>
  </si>
  <si>
    <t>2021-03-08T11:45:55</t>
  </si>
  <si>
    <t>2021-02-25T08:56:12.710+01</t>
  </si>
  <si>
    <t>2021-02-25T08:58:48.902+01</t>
  </si>
  <si>
    <t>05c97464-6ba5-45dc-84a2-e7364992483c</t>
  </si>
  <si>
    <t>2021-03-08T11:46:01</t>
  </si>
  <si>
    <t>2021-02-25T09:27:17.820+01</t>
  </si>
  <si>
    <t>2021-02-25T09:38:26.204+01</t>
  </si>
  <si>
    <t>323</t>
  </si>
  <si>
    <t>Faible débit d'eau ; cas de panne.</t>
  </si>
  <si>
    <t>43fbb092-92e6-4113-aeef-7479101d017d</t>
  </si>
  <si>
    <t>2021-03-08T11:46:09</t>
  </si>
  <si>
    <t>2021-02-19T14:52:06.209+01</t>
  </si>
  <si>
    <t>2021-02-19T14:55:39.585+01</t>
  </si>
  <si>
    <t>101</t>
  </si>
  <si>
    <t>Pas de l'eau dans le puits pendant les saison sèches</t>
  </si>
  <si>
    <t>71fd3540-7409-428b-a713-b2612b8f0d0d</t>
  </si>
  <si>
    <t>2021-03-08T11:46:14</t>
  </si>
  <si>
    <t>2021-02-23T10:39:34.423+01:00</t>
  </si>
  <si>
    <t>2021-02-23T10:51:17.619+01:00</t>
  </si>
  <si>
    <t>356676102907869</t>
  </si>
  <si>
    <t>4065d840-9933-4816-ab6d-f1b096030227</t>
  </si>
  <si>
    <t>2021-03-08T11:46:19</t>
  </si>
  <si>
    <t>2021-02-25T09:06:13.525+01</t>
  </si>
  <si>
    <t>2021-02-25T09:07:09.959+01</t>
  </si>
  <si>
    <t>215</t>
  </si>
  <si>
    <t>53fbe8e1-cad9-4b8a-b838-2bbbddc23fcf</t>
  </si>
  <si>
    <t>2021-03-08T11:46:20</t>
  </si>
  <si>
    <t>2021-02-23T11:12:21.845+01:00</t>
  </si>
  <si>
    <t>2021-02-23T11:16:42.249+01:00</t>
  </si>
  <si>
    <t>c646d35f-b499-4819-b288-2f20636b114c</t>
  </si>
  <si>
    <t>2021-03-08T11:46:22</t>
  </si>
  <si>
    <t>2021-02-23T11:22:46.769+01:00</t>
  </si>
  <si>
    <t>2021-02-23T11:29:16.896+01:00</t>
  </si>
  <si>
    <t>ca6b13f4-84b6-4ff4-b3be-3ed4fb32e992</t>
  </si>
  <si>
    <t>2021-03-08T11:46:24</t>
  </si>
  <si>
    <t>2021-02-20T11:46:42.630+01</t>
  </si>
  <si>
    <t>2021-02-20T11:50:50.909+01</t>
  </si>
  <si>
    <t>169</t>
  </si>
  <si>
    <t>e34855a2-9147-45c8-a227-16d2900a57ff</t>
  </si>
  <si>
    <t>2021-03-08T11:46:29</t>
  </si>
  <si>
    <t>2021-02-25T09:44:37.421+01</t>
  </si>
  <si>
    <t>2021-02-25T09:51:11.511+01</t>
  </si>
  <si>
    <t>324</t>
  </si>
  <si>
    <t>Faible débit en saison sèche</t>
  </si>
  <si>
    <t>9565c773-7569-4e47-a2f0-a12e01175104</t>
  </si>
  <si>
    <t>2021-02-25T09:09:07.772+01</t>
  </si>
  <si>
    <t>2021-02-25T09:11:27.901+01</t>
  </si>
  <si>
    <t>216</t>
  </si>
  <si>
    <t>1ea9943f-ef5e-46c5-84d4-3082c0c0ead0</t>
  </si>
  <si>
    <t>2021-03-08T11:46:39</t>
  </si>
  <si>
    <t>2021-02-25T09:58:33.629+01</t>
  </si>
  <si>
    <t>2021-02-25T10:05:15.987+01</t>
  </si>
  <si>
    <t>325</t>
  </si>
  <si>
    <t>deb64253-9fa2-4297-be9c-535e24ac704a</t>
  </si>
  <si>
    <t>2021-03-08T11:46:47</t>
  </si>
  <si>
    <t>2021-02-20T11:57:05.535+01</t>
  </si>
  <si>
    <t>2021-02-20T12:00:56.558+01</t>
  </si>
  <si>
    <t>171</t>
  </si>
  <si>
    <t>909653ab-de9b-414e-a5d9-2509b32a5931</t>
  </si>
  <si>
    <t>2021-03-08T11:46:48</t>
  </si>
  <si>
    <t>2021-02-19T15:04:57.335+01</t>
  </si>
  <si>
    <t>2021-02-19T15:05:55.794+01</t>
  </si>
  <si>
    <t>103</t>
  </si>
  <si>
    <t>33b44157-e6e4-4e84-97f0-0c529ae9b4d9</t>
  </si>
  <si>
    <t>2021-02-25T09:15:41.075+01</t>
  </si>
  <si>
    <t>2021-02-25T09:17:24.115+01</t>
  </si>
  <si>
    <t>217</t>
  </si>
  <si>
    <t>c1ebe369-a84b-4693-a19f-b08dc48f6d83</t>
  </si>
  <si>
    <t>2021-03-08T11:46:56</t>
  </si>
  <si>
    <t>2021-02-19T10:41:08.498+01</t>
  </si>
  <si>
    <t>2021-02-19T10:49:34.226+01</t>
  </si>
  <si>
    <t>183</t>
  </si>
  <si>
    <t>93867426-a098-40cc-be2e-65a07a0e3c3a</t>
  </si>
  <si>
    <t>2021-03-08T11:47:00</t>
  </si>
  <si>
    <t>2021-02-19T11:56:48.209+01</t>
  </si>
  <si>
    <t>2021-02-19T12:03:39.461+01</t>
  </si>
  <si>
    <t>120</t>
  </si>
  <si>
    <t>Chef de bloc</t>
  </si>
  <si>
    <t>Dotation de produits de traitement</t>
  </si>
  <si>
    <t>Dotation de cordes et seau</t>
  </si>
  <si>
    <t>93fc5e21-bfd0-41dc-a900-e204e2a0c75f</t>
  </si>
  <si>
    <t>2021-03-08T11:48:33</t>
  </si>
  <si>
    <t>2021-02-25T10:17:34.134+01</t>
  </si>
  <si>
    <t>2021-02-25T10:23:22.528+01</t>
  </si>
  <si>
    <t>326</t>
  </si>
  <si>
    <t>9f983452-09a5-4c94-b291-63c8566bb44c</t>
  </si>
  <si>
    <t>2021-03-08T11:47:05</t>
  </si>
  <si>
    <t>2021-02-20T12:06:16.818+01</t>
  </si>
  <si>
    <t>2021-02-20T12:14:50.651+01</t>
  </si>
  <si>
    <t>172</t>
  </si>
  <si>
    <t>f8c10a7d-71d0-4559-becb-4381188b65aa</t>
  </si>
  <si>
    <t>2021-03-08T11:47:06</t>
  </si>
  <si>
    <t>2021-02-19T15:10:27.672+01</t>
  </si>
  <si>
    <t>2021-02-19T15:14:10.608+01</t>
  </si>
  <si>
    <t>104</t>
  </si>
  <si>
    <t>Défaut de traitement</t>
  </si>
  <si>
    <t>Traitement</t>
  </si>
  <si>
    <t>784f6c64-016f-4b8a-9fb6-d8d03d3ff97f</t>
  </si>
  <si>
    <t>2021-03-08T11:47:07</t>
  </si>
  <si>
    <t>2021-02-19T10:57:29.457+01</t>
  </si>
  <si>
    <t>2021-02-19T11:05:29.536+01</t>
  </si>
  <si>
    <t>184</t>
  </si>
  <si>
    <t>69bb443a-4c91-44ff-bfe5-47d3ba5f97d9</t>
  </si>
  <si>
    <t>2021-03-08T11:47:08</t>
  </si>
  <si>
    <t>2021-02-25T09:22:57.462+01</t>
  </si>
  <si>
    <t>2021-02-25T09:26:53.528+01</t>
  </si>
  <si>
    <t>218</t>
  </si>
  <si>
    <t>0e7db73c-6713-4219-9efd-1ae85b708886</t>
  </si>
  <si>
    <t>2021-03-08T11:47:17</t>
  </si>
  <si>
    <t>2021-02-25T10:26:12.587+01</t>
  </si>
  <si>
    <t>2021-02-25T10:30:45.512+01</t>
  </si>
  <si>
    <t>327</t>
  </si>
  <si>
    <t>b6cf4c63-6bee-4cc2-a648-6d5484fca667</t>
  </si>
  <si>
    <t>2021-03-08T11:47:25</t>
  </si>
  <si>
    <t>2021-02-20T12:20:32.975+01</t>
  </si>
  <si>
    <t>2021-02-20T12:22:50.115+01</t>
  </si>
  <si>
    <t>173</t>
  </si>
  <si>
    <t>f0071e32-c9a0-4dcd-8c20-0715517b465d</t>
  </si>
  <si>
    <t>2021-02-19T15:22:17.223+01</t>
  </si>
  <si>
    <t>2021-02-19T15:25:58.312+01</t>
  </si>
  <si>
    <t>105</t>
  </si>
  <si>
    <t>65e0811a-f5b6-4191-b4ec-453fd8e37531</t>
  </si>
  <si>
    <t>2021-03-08T11:47:27</t>
  </si>
  <si>
    <t>2021-02-25T09:32:05.177+01</t>
  </si>
  <si>
    <t>2021-02-25T09:39:05.852+01</t>
  </si>
  <si>
    <t>219</t>
  </si>
  <si>
    <t>feed6157-8a26-489e-9565-342099139074</t>
  </si>
  <si>
    <t>2021-03-08T11:47:37</t>
  </si>
  <si>
    <t>2021-02-20T12:30:25.719+01</t>
  </si>
  <si>
    <t>2021-02-20T12:43:10.045+01</t>
  </si>
  <si>
    <t>Mise en place d'un comité pour la gestion de Point d'eau</t>
  </si>
  <si>
    <t>066b5f9c-87a6-438f-9859-958afcdf4559</t>
  </si>
  <si>
    <t>2021-03-08T11:47:45</t>
  </si>
  <si>
    <t>2021-02-25T11:02:05.343+01</t>
  </si>
  <si>
    <t>2021-02-25T11:09:40.514+01</t>
  </si>
  <si>
    <t>328</t>
  </si>
  <si>
    <t>8987daf0-95f3-4c9f-b1e6-56f271dea57e</t>
  </si>
  <si>
    <t>2021-02-19T15:30:30.419+01</t>
  </si>
  <si>
    <t>2021-02-19T15:33:57.740+01</t>
  </si>
  <si>
    <t>106</t>
  </si>
  <si>
    <t>Manque de moyens pour entretenir l'eau</t>
  </si>
  <si>
    <t>94ad9fcf-64f2-4b4e-8223-2a4efb6b1854</t>
  </si>
  <si>
    <t>2021-03-08T11:47:46</t>
  </si>
  <si>
    <t>2021-02-23T12:25:20.426+01:00</t>
  </si>
  <si>
    <t>2021-02-23T12:34:25.622+01:00</t>
  </si>
  <si>
    <t>6ce92f6e-b9dc-49ba-99b3-9851ce3300f9</t>
  </si>
  <si>
    <t>2021-03-08T11:47:55</t>
  </si>
  <si>
    <t>2021-02-25T10:05:04.249+01</t>
  </si>
  <si>
    <t>2021-02-25T10:08:04.626+01</t>
  </si>
  <si>
    <t>220</t>
  </si>
  <si>
    <t>0fe6efa5-1c84-4905-90e7-1ab6d4548fd9</t>
  </si>
  <si>
    <t>2021-02-23T14:34:08.452+01:00</t>
  </si>
  <si>
    <t>2021-02-23T14:42:13.242+01:00</t>
  </si>
  <si>
    <t>32</t>
  </si>
  <si>
    <t>d48cba97-134e-4d99-a08d-c673e45645c5</t>
  </si>
  <si>
    <t>2021-03-08T11:47:57</t>
  </si>
  <si>
    <t>2021-02-23T14:52:13.054+01:00</t>
  </si>
  <si>
    <t>2021-02-23T15:54:53.960+01:00</t>
  </si>
  <si>
    <t>6b1ed67b-6bf5-40eb-b930-d16c8ee4ccc2</t>
  </si>
  <si>
    <t>2021-03-08T11:47:59</t>
  </si>
  <si>
    <t>2021-02-23T15:55:02.401+01:00</t>
  </si>
  <si>
    <t>2021-02-23T16:01:08.379+01:00</t>
  </si>
  <si>
    <t>80da85bf-79a2-46bd-9903-c79c6421a736</t>
  </si>
  <si>
    <t>2021-03-08T11:48:02</t>
  </si>
  <si>
    <t>2021-02-25T11:13:11.098+01</t>
  </si>
  <si>
    <t>2021-02-25T11:17:51.721+01</t>
  </si>
  <si>
    <t>329</t>
  </si>
  <si>
    <t>Les latrines sont trop petites</t>
  </si>
  <si>
    <t>db9e8d57-0c47-4f4c-b3ef-3e726a4a6ad1</t>
  </si>
  <si>
    <t>2021-03-08T11:48:03</t>
  </si>
  <si>
    <t>2021-02-20T12:50:39.812+01</t>
  </si>
  <si>
    <t>2021-02-20T12:54:23.562+01</t>
  </si>
  <si>
    <t>eda8dfac-5d27-462c-999d-2ac91e39f895</t>
  </si>
  <si>
    <t>2021-02-19T15:37:09.389+01</t>
  </si>
  <si>
    <t>2021-02-19T15:38:04.480+01</t>
  </si>
  <si>
    <t>107</t>
  </si>
  <si>
    <t>5f08545d-3e07-4002-8eb6-32a78c8fb58e</t>
  </si>
  <si>
    <t>2021-02-24T08:29:41.645+01:00</t>
  </si>
  <si>
    <t>2021-02-24T08:38:15.174+01:00</t>
  </si>
  <si>
    <t>Changer le COGES</t>
  </si>
  <si>
    <t>507aec84-6e7c-460c-aa89-b5e15452dc57</t>
  </si>
  <si>
    <t>2021-03-08T11:48:04</t>
  </si>
  <si>
    <t>2021-02-24T08:44:57.050+01:00</t>
  </si>
  <si>
    <t>2021-02-24T08:49:02.222+01:00</t>
  </si>
  <si>
    <t>Vol des portes</t>
  </si>
  <si>
    <t>bd338611-26db-4404-934b-1f7745771f4f</t>
  </si>
  <si>
    <t>2021-03-08T11:48:07</t>
  </si>
  <si>
    <t>2021-02-24T09:26:57.922+01:00</t>
  </si>
  <si>
    <t>2021-02-24T09:30:55.690+01:00</t>
  </si>
  <si>
    <t>Traitement de l'eau</t>
  </si>
  <si>
    <t>3da86936-ba96-4ef9-b653-d6e39249450e</t>
  </si>
  <si>
    <t>2021-03-08T11:48:09</t>
  </si>
  <si>
    <t>2021-02-24T09:35:06.165+01:00</t>
  </si>
  <si>
    <t>2021-02-24T09:38:43.731+01:00</t>
  </si>
  <si>
    <t>221</t>
  </si>
  <si>
    <t>La majorité de la population sont déplacés vers pk3</t>
  </si>
  <si>
    <t>Marque de moyens pour traiter l'eau</t>
  </si>
  <si>
    <t>187d1162-9bad-44db-bafa-f3fd8a49e37a</t>
  </si>
  <si>
    <t>2021-03-08T11:48:12</t>
  </si>
  <si>
    <t>2021-02-24T09:42:18.059+01:00</t>
  </si>
  <si>
    <t>2021-02-24T09:48:32.499+01:00</t>
  </si>
  <si>
    <t>Désinfection de du puit</t>
  </si>
  <si>
    <t>568c5738-c142-4d32-bde7-2e514446745f</t>
  </si>
  <si>
    <t>2021-03-08T11:48:14</t>
  </si>
  <si>
    <t>2021-02-24T14:39:23.174+01:00</t>
  </si>
  <si>
    <t>2021-02-24T14:50:26.931+01:00</t>
  </si>
  <si>
    <t>226</t>
  </si>
  <si>
    <t>b11e34c1-623a-4f70-99fb-b86e78e42f74</t>
  </si>
  <si>
    <t>2021-03-08T11:48:15</t>
  </si>
  <si>
    <t>2021-02-24T14:50:33.768+01:00</t>
  </si>
  <si>
    <t>2021-02-24T14:54:44.050+01:00</t>
  </si>
  <si>
    <t>227</t>
  </si>
  <si>
    <t>Désinfection</t>
  </si>
  <si>
    <t>f971df55-09a1-46f3-bbfd-00e3a36f9794</t>
  </si>
  <si>
    <t>2021-03-08T11:48:17</t>
  </si>
  <si>
    <t>2021-02-24T15:01:29.517+01:00</t>
  </si>
  <si>
    <t>2021-02-24T15:06:28.682+01:00</t>
  </si>
  <si>
    <t>228</t>
  </si>
  <si>
    <t xml:space="preserve">Le tuyau PVC est détaché </t>
  </si>
  <si>
    <t>Inspecteur de eau et foret</t>
  </si>
  <si>
    <t>ef8bec0f-2803-46f2-9a96-57b1db962276</t>
  </si>
  <si>
    <t>2021-03-08T11:48:19</t>
  </si>
  <si>
    <t>2021-02-19T11:29:29.915+01</t>
  </si>
  <si>
    <t>2021-02-19T11:34:59.773+01</t>
  </si>
  <si>
    <t>Manque de produits de traitement</t>
  </si>
  <si>
    <t>795d2381-911f-4136-8f0f-aea48889f335</t>
  </si>
  <si>
    <t>2021-02-25T11:11:00.402+01</t>
  </si>
  <si>
    <t>2021-02-25T11:11:46.343+01</t>
  </si>
  <si>
    <t>899aac57-5f8e-42dc-8ed4-4ca1a8b6710d</t>
  </si>
  <si>
    <t>2021-03-08T11:48:20</t>
  </si>
  <si>
    <t>2021-02-24T15:07:03.979+01:00</t>
  </si>
  <si>
    <t>2021-02-24T15:13:34.111+01:00</t>
  </si>
  <si>
    <t>229</t>
  </si>
  <si>
    <t>edf563da-6192-454d-b292-71fa3b96e32e</t>
  </si>
  <si>
    <t>2021-03-08T11:48:21</t>
  </si>
  <si>
    <t>2021-02-24T15:17:24.456+01:00</t>
  </si>
  <si>
    <t>2021-02-24T15:21:25.046+01:00</t>
  </si>
  <si>
    <t>230</t>
  </si>
  <si>
    <t>Création d'un coges</t>
  </si>
  <si>
    <t>dbf3226c-ee2f-405c-acae-0316871fa824</t>
  </si>
  <si>
    <t>2021-03-08T11:48:23</t>
  </si>
  <si>
    <t>2021-02-24T15:24:39.247+01:00</t>
  </si>
  <si>
    <t>2021-02-24T15:26:29.972+01:00</t>
  </si>
  <si>
    <t>231</t>
  </si>
  <si>
    <t>32ac5f1f-eb1a-4515-b16e-249677be83da</t>
  </si>
  <si>
    <t>2021-03-08T11:48:24</t>
  </si>
  <si>
    <t>2021-02-19T11:39:19.564+01</t>
  </si>
  <si>
    <t>2021-02-19T11:51:00.499+01</t>
  </si>
  <si>
    <t>Appui en produits de traitement</t>
  </si>
  <si>
    <t>Dotation en produits de traitement</t>
  </si>
  <si>
    <t>78df336a-d243-421b-97ef-b673804e33c7</t>
  </si>
  <si>
    <t>2021-03-08T11:48:26</t>
  </si>
  <si>
    <t>2021-02-20T13:55:57.555+01</t>
  </si>
  <si>
    <t>2021-02-20T14:02:54.909+01</t>
  </si>
  <si>
    <t>35</t>
  </si>
  <si>
    <t>b2aebba4-8ed4-4674-b1a8-42b2fa60f45c</t>
  </si>
  <si>
    <t>2021-02-24T15:31:34.125+01:00</t>
  </si>
  <si>
    <t>2021-02-24T15:38:28.320+01:00</t>
  </si>
  <si>
    <t>232</t>
  </si>
  <si>
    <t>Pas d'eau dans le puits au mois de mars</t>
  </si>
  <si>
    <t>Entretien du point d'eau</t>
  </si>
  <si>
    <t>7b266d44-7959-4dc7-97ee-1788b25a3b04</t>
  </si>
  <si>
    <t>2021-03-08T11:48:27</t>
  </si>
  <si>
    <t>2021-02-19T15:41:18.310+01</t>
  </si>
  <si>
    <t>2021-02-19T15:47:02.807+01</t>
  </si>
  <si>
    <t>108</t>
  </si>
  <si>
    <t>912feb0b-714d-4824-9c4a-bde8b93ab13c</t>
  </si>
  <si>
    <t>2021-02-24T15:42:02.237+01:00</t>
  </si>
  <si>
    <t>2021-02-24T15:46:32.937+01:00</t>
  </si>
  <si>
    <t>233</t>
  </si>
  <si>
    <t>e16b33bd-9ed1-4c63-bff4-d55e840ca5e2</t>
  </si>
  <si>
    <t>2021-03-08T11:48:29</t>
  </si>
  <si>
    <t>2021-02-25T08:16:36.642+01:00</t>
  </si>
  <si>
    <t>2021-02-25T08:17:52.567+01:00</t>
  </si>
  <si>
    <t>256</t>
  </si>
  <si>
    <t>05977af3-5733-4302-a1a3-967aace59283</t>
  </si>
  <si>
    <t>2021-03-08T11:48:31</t>
  </si>
  <si>
    <t>2021-02-23T16:01:14.558+01</t>
  </si>
  <si>
    <t>2021-02-23T16:10:43.216+01</t>
  </si>
  <si>
    <t>153</t>
  </si>
  <si>
    <t>93026bd7-158d-4473-86a0-6055d5a25101</t>
  </si>
  <si>
    <t>2021-03-08T11:51:11</t>
  </si>
  <si>
    <t>2021-02-23T14:41:24.001+01</t>
  </si>
  <si>
    <t>2021-02-23T14:55:38.706+01</t>
  </si>
  <si>
    <t>Équipé par OXFAM</t>
  </si>
  <si>
    <t>2188a2c3-9a42-4c14-a0ca-6a5f624f072c</t>
  </si>
  <si>
    <t>2021-03-08T11:51:12</t>
  </si>
  <si>
    <t>2021-02-25T11:14:29.486+01</t>
  </si>
  <si>
    <t>2021-02-25T11:17:09.460+01</t>
  </si>
  <si>
    <t>410a8a53-dafb-4872-a884-ad5fd6642338</t>
  </si>
  <si>
    <t>2021-03-08T11:48:38</t>
  </si>
  <si>
    <t>2021-02-20T14:07:03.124+01</t>
  </si>
  <si>
    <t>2021-02-20T14:11:47.467+01</t>
  </si>
  <si>
    <t>299e5d1f-d42a-4f64-9cfe-7260243a802d</t>
  </si>
  <si>
    <t>2021-03-08T11:48:46</t>
  </si>
  <si>
    <t>2021-02-23T10:18:12.283+01</t>
  </si>
  <si>
    <t>2021-02-23T11:08:43.476+01</t>
  </si>
  <si>
    <t xml:space="preserve">Oui nous avons un problème de moyens pour entretenir de l'eau, donnc nous voulons vous informer la juste la rétablissement du point d'eau avec au château </t>
  </si>
  <si>
    <t>01a99f44-1813-4553-b972-ceb62eadda9f</t>
  </si>
  <si>
    <t>2021-03-08T11:48:48</t>
  </si>
  <si>
    <t>2021-02-25T11:19:16.137+01</t>
  </si>
  <si>
    <t>2021-02-25T11:23:13.281+01</t>
  </si>
  <si>
    <t>223</t>
  </si>
  <si>
    <t>5526284d-1ed2-41de-83c1-a94be579e5d8</t>
  </si>
  <si>
    <t>2021-03-08T11:48:56</t>
  </si>
  <si>
    <t>2021-02-20T14:18:00.396+01</t>
  </si>
  <si>
    <t>2021-02-20T14:19:31.382+01</t>
  </si>
  <si>
    <t>179</t>
  </si>
  <si>
    <t>297157dd-8a15-4a7a-8249-46b21b51bfb0</t>
  </si>
  <si>
    <t>2021-03-08T11:49:04</t>
  </si>
  <si>
    <t>2021-02-25T12:09:55.819+01</t>
  </si>
  <si>
    <t>2021-02-25T12:10:55.971+01</t>
  </si>
  <si>
    <t>224</t>
  </si>
  <si>
    <t>72950ebd-1ef6-4ac6-982c-143143632192</t>
  </si>
  <si>
    <t>2021-03-08T11:49:15</t>
  </si>
  <si>
    <t>2021-02-23T10:13:53.187+01:00</t>
  </si>
  <si>
    <t>2021-02-23T10:29:45.103+01:00</t>
  </si>
  <si>
    <t xml:space="preserve">Seul point d'eau dans le 2 quartier Issa ndele 3&amp;4 utiliser </t>
  </si>
  <si>
    <t>76394edb-8bbd-4887-a01c-c2368f0b7902</t>
  </si>
  <si>
    <t>2021-03-08T11:49:21</t>
  </si>
  <si>
    <t>2021-02-20T14:26:09.708+01</t>
  </si>
  <si>
    <t>2021-02-20T14:30:05.184+01</t>
  </si>
  <si>
    <t>da79f4e2-93a6-4960-8f7c-d2dafba6f3a0</t>
  </si>
  <si>
    <t>2021-03-08T11:49:22</t>
  </si>
  <si>
    <t>2021-02-23T11:09:14.573+01</t>
  </si>
  <si>
    <t>2021-02-23T11:34:00.130+01</t>
  </si>
  <si>
    <t>bcda2a15-2f2c-4c43-9396-7b4aa6aed9c4</t>
  </si>
  <si>
    <t>2021-02-23T11:29:46.846+01:00</t>
  </si>
  <si>
    <t>2021-02-23T11:52:41.414+01:00</t>
  </si>
  <si>
    <t>211</t>
  </si>
  <si>
    <t>34</t>
  </si>
  <si>
    <t>Savon pour la ménage</t>
  </si>
  <si>
    <t>e795277b-d3aa-40e3-a747-b4132ee365fb</t>
  </si>
  <si>
    <t>2021-03-08T11:49:24</t>
  </si>
  <si>
    <t>2021-02-19T12:08:58.485+01</t>
  </si>
  <si>
    <t>2021-02-19T12:14:47.744+01</t>
  </si>
  <si>
    <t>e5b1c37e-2756-4518-8c5a-37a5576a3e28</t>
  </si>
  <si>
    <t>2021-03-08T11:49:39</t>
  </si>
  <si>
    <t>2021-02-19T12:22:24.662+01</t>
  </si>
  <si>
    <t>2021-02-19T12:35:35.164+01</t>
  </si>
  <si>
    <t>40710b41-e1b5-4391-aa55-6de3cf8183f6</t>
  </si>
  <si>
    <t>2021-03-08T11:49:50</t>
  </si>
  <si>
    <t>2021-02-23T11:39:05.652+01</t>
  </si>
  <si>
    <t>2021-02-23T12:59:38.910+01</t>
  </si>
  <si>
    <t>144</t>
  </si>
  <si>
    <t>c64db352-72c5-475a-ba60-9be3a77f41ca</t>
  </si>
  <si>
    <t>2021-03-08T11:49:52</t>
  </si>
  <si>
    <t>2021-02-25T15:12:10.372+01</t>
  </si>
  <si>
    <t>2021-02-25T15:21:00.435+01</t>
  </si>
  <si>
    <t>225</t>
  </si>
  <si>
    <t>d5ede639-e034-49d6-a944-5344cf1acdbf</t>
  </si>
  <si>
    <t>2021-02-20T14:35:20.022+01</t>
  </si>
  <si>
    <t>2021-02-20T14:38:12.729+01</t>
  </si>
  <si>
    <t>7fb4b152-a6be-4066-b7e3-0bf6e0ee505b</t>
  </si>
  <si>
    <t>2021-03-08T11:49:54</t>
  </si>
  <si>
    <t>2021-02-19T14:46:33.985+01</t>
  </si>
  <si>
    <t>2021-02-19T14:52:15.206+01</t>
  </si>
  <si>
    <t>eaf007b7-4a4b-40f3-a5d7-4c4c4582c398</t>
  </si>
  <si>
    <t>2021-03-08T11:49:56</t>
  </si>
  <si>
    <t>2021-02-25T15:41:50.600+01</t>
  </si>
  <si>
    <t>2021-02-25T15:46:49.554+01</t>
  </si>
  <si>
    <t>f04e053a-c3ff-4fc9-ab66-9805a678b7e5</t>
  </si>
  <si>
    <t>2021-03-08T11:49:59</t>
  </si>
  <si>
    <t>2021-02-23T11:54:50.664+01</t>
  </si>
  <si>
    <t>2021-02-23T12:59:49.424+01</t>
  </si>
  <si>
    <t>Eau puis</t>
  </si>
  <si>
    <t>26316d04-63ec-4ed0-8a93-c2f2084744c8</t>
  </si>
  <si>
    <t>2021-03-08T11:50:00</t>
  </si>
  <si>
    <t>2021-02-20T14:43:08.550+01</t>
  </si>
  <si>
    <t>2021-02-20T14:45:43.525+01</t>
  </si>
  <si>
    <t>e807f9be-807c-4de0-a59a-0b0670b81756</t>
  </si>
  <si>
    <t>2021-03-08T11:50:02</t>
  </si>
  <si>
    <t>2021-02-23T12:10:58.780+01</t>
  </si>
  <si>
    <t>2021-02-23T12:58:50.703+01</t>
  </si>
  <si>
    <t>2b013174-3564-4683-9cb4-fa2728d7addd</t>
  </si>
  <si>
    <t>2021-03-08T11:50:07</t>
  </si>
  <si>
    <t>2021-02-23T09:57:42.233+01</t>
  </si>
  <si>
    <t>2021-02-23T10:38:16.098+01</t>
  </si>
  <si>
    <t>Manque de point d'eau</t>
  </si>
  <si>
    <t>01934fc8-2b18-4ebd-8fd6-cd1b94f82939</t>
  </si>
  <si>
    <t>2021-03-08T11:50:09</t>
  </si>
  <si>
    <t>2021-02-23T12:24:46.009+01</t>
  </si>
  <si>
    <t>2021-02-23T12:59:23.244+01</t>
  </si>
  <si>
    <t>147</t>
  </si>
  <si>
    <t>1bbf6674-1dd0-4d06-acad-0f4a473f065b</t>
  </si>
  <si>
    <t>2021-03-08T11:50:14</t>
  </si>
  <si>
    <t>2021-02-23T10:56:20.374+01</t>
  </si>
  <si>
    <t>2021-02-23T11:13:09.299+01</t>
  </si>
  <si>
    <t xml:space="preserve">École d'urgence Idéal A site Pk3 </t>
  </si>
  <si>
    <t>14</t>
  </si>
  <si>
    <t>Pas de bâtiment</t>
  </si>
  <si>
    <t>16fc283c-326e-4047-9da5-02b283fa4392</t>
  </si>
  <si>
    <t>2021-03-08T11:50:17</t>
  </si>
  <si>
    <t>2021-02-23T12:41:01.124+01</t>
  </si>
  <si>
    <t>2021-02-23T12:59:02.257+01</t>
  </si>
  <si>
    <t>80be2a42-7806-4313-b638-17e293c4d484</t>
  </si>
  <si>
    <t>2021-03-08T11:50:25</t>
  </si>
  <si>
    <t>2021-02-23T11:39:34.933+01</t>
  </si>
  <si>
    <t>2021-02-23T11:47:55.631+01</t>
  </si>
  <si>
    <t>Dotation de produits de traitement d'eau</t>
  </si>
  <si>
    <t>6eef0a22-27d6-409e-8713-d4feed4507ee</t>
  </si>
  <si>
    <t>2021-03-08T11:50:28</t>
  </si>
  <si>
    <t>2021-02-19T14:57:37.405+01</t>
  </si>
  <si>
    <t>2021-02-19T15:04:21.222+01</t>
  </si>
  <si>
    <t>59b3e1a7-0a4e-4abb-bc53-56b9aa540c6e</t>
  </si>
  <si>
    <t>2021-03-08T11:50:31</t>
  </si>
  <si>
    <t>2021-02-24T14:49:22.347+01</t>
  </si>
  <si>
    <t>2021-02-24T14:53:54.676+01</t>
  </si>
  <si>
    <t>206</t>
  </si>
  <si>
    <t>25aad09b-3139-497a-8f61-8635060c3bc1</t>
  </si>
  <si>
    <t>2021-03-08T11:50:35</t>
  </si>
  <si>
    <t>2021-02-23T14:50:33.346+01</t>
  </si>
  <si>
    <t>2021-02-23T15:02:30.747+01</t>
  </si>
  <si>
    <t>242addfb-5e1f-44f1-b6c4-71d11842254e</t>
  </si>
  <si>
    <t>2021-03-08T11:50:37</t>
  </si>
  <si>
    <t>2021-02-19T15:15:41.671+01</t>
  </si>
  <si>
    <t>2021-02-19T15:20:41.683+01</t>
  </si>
  <si>
    <t>7e309758-4583-4a0a-9ded-6e08626e3cec</t>
  </si>
  <si>
    <t>2021-03-08T11:50:44</t>
  </si>
  <si>
    <t>2021-02-23T15:07:45.461+01</t>
  </si>
  <si>
    <t>2021-02-23T15:14:23.685+01</t>
  </si>
  <si>
    <t>22de5183-523a-440c-ae89-e9e5ccd57585</t>
  </si>
  <si>
    <t>2021-03-08T11:50:47</t>
  </si>
  <si>
    <t>2021-02-23T11:54:07.997+01</t>
  </si>
  <si>
    <t>2021-02-23T12:01:09.243+01</t>
  </si>
  <si>
    <t>Certains points d'eau ne fonctionne pas bien</t>
  </si>
  <si>
    <t>b9d34efa-e61e-4273-a45d-d5815fc9e385</t>
  </si>
  <si>
    <t>2021-02-23T12:07:37.085+01</t>
  </si>
  <si>
    <t>2021-02-23T12:13:20.900+01</t>
  </si>
  <si>
    <t>4178fd6b-cf62-45e0-b50f-84ae552e0608</t>
  </si>
  <si>
    <t>2021-03-08T11:50:55</t>
  </si>
  <si>
    <t>2021-02-23T15:19:16.833+01</t>
  </si>
  <si>
    <t>2021-02-23T15:24:08.924+01</t>
  </si>
  <si>
    <t>151</t>
  </si>
  <si>
    <t>2169c228-ee7a-4beb-ac59-9097dade3832</t>
  </si>
  <si>
    <t>2021-03-08T11:50:56</t>
  </si>
  <si>
    <t>2021-02-19T15:27:14.011+01</t>
  </si>
  <si>
    <t>2021-02-19T15:31:25.161+01</t>
  </si>
  <si>
    <t>194</t>
  </si>
  <si>
    <t>9839ee4e-d50b-43de-a0a1-7731eaf195b5</t>
  </si>
  <si>
    <t>2021-02-19T15:37:05.595+01</t>
  </si>
  <si>
    <t>2021-02-19T15:45:02.317+01</t>
  </si>
  <si>
    <t>Dotation en produit de traitement d'eau</t>
  </si>
  <si>
    <t>588e7c26-f023-430e-a6a9-e673e2756191</t>
  </si>
  <si>
    <t>2021-03-08T11:51:01</t>
  </si>
  <si>
    <t>2021-02-23T12:27:54.540+01</t>
  </si>
  <si>
    <t>2021-02-23T12:34:01.937+01</t>
  </si>
  <si>
    <t>Manque de corde</t>
  </si>
  <si>
    <t>88ef9ecc-fdfd-4907-84e4-864dc64bbd2e</t>
  </si>
  <si>
    <t>2021-02-23T15:43:17.733+01</t>
  </si>
  <si>
    <t>2021-02-23T15:52:35.618+01</t>
  </si>
  <si>
    <t>d24c2243-72ac-4a14-99bb-9e057555492f</t>
  </si>
  <si>
    <t>2021-03-08T11:51:05</t>
  </si>
  <si>
    <t>2021-02-23T12:38:23.226+01</t>
  </si>
  <si>
    <t>2021-02-23T12:44:46.477+01</t>
  </si>
  <si>
    <t>115</t>
  </si>
  <si>
    <t>Appui en produit de traitement</t>
  </si>
  <si>
    <t>Équipé les puits protègé</t>
  </si>
  <si>
    <t>2802027b-769d-4bec-9217-882460a8c705</t>
  </si>
  <si>
    <t>2021-03-08T11:51:07</t>
  </si>
  <si>
    <t>2021-02-24T08:32:43.094+01</t>
  </si>
  <si>
    <t>2021-02-24T08:40:40.339+01</t>
  </si>
  <si>
    <t>dbe68f12-5f5b-4c89-8c70-a93aecc65bf8</t>
  </si>
  <si>
    <t>2021-03-08T11:51:16</t>
  </si>
  <si>
    <t>2021-02-23T15:08:05.448+01</t>
  </si>
  <si>
    <t>2021-02-23T15:17:05.346+01</t>
  </si>
  <si>
    <t>e408f4b2-0cb5-48f3-bbf1-4df8a9d23faa</t>
  </si>
  <si>
    <t>2021-03-08T11:51:18</t>
  </si>
  <si>
    <t>2021-02-19T15:49:28.114+01</t>
  </si>
  <si>
    <t>2021-02-19T15:53:44.541+01</t>
  </si>
  <si>
    <t>Manque de produits de traitement d'eau</t>
  </si>
  <si>
    <t>6bf945c1-58e1-4b96-b6ac-decbfa46f06e</t>
  </si>
  <si>
    <t>2021-03-08T11:51:20</t>
  </si>
  <si>
    <t>2021-02-24T08:45:29.704+01</t>
  </si>
  <si>
    <t>2021-02-24T08:56:30.670+01</t>
  </si>
  <si>
    <t>155</t>
  </si>
  <si>
    <t>eb09d275-2120-4595-a278-1ee46c6fd033</t>
  </si>
  <si>
    <t>2021-03-08T11:51:21</t>
  </si>
  <si>
    <t>2021-02-23T15:20:08.015+01</t>
  </si>
  <si>
    <t>2021-02-23T15:29:12.066+01</t>
  </si>
  <si>
    <t>Dotation de kits de d'hygiène</t>
  </si>
  <si>
    <t>0a7a9753-a957-44ba-a9bc-fccab609f804</t>
  </si>
  <si>
    <t>2021-03-08T11:51:23</t>
  </si>
  <si>
    <t>2021-02-24T09:01:12.536+01</t>
  </si>
  <si>
    <t>2021-02-24T09:10:24.789+01</t>
  </si>
  <si>
    <t>0037db0e-5fb7-4b20-b3f1-322ac8131ba0</t>
  </si>
  <si>
    <t>2021-03-08T11:51:26</t>
  </si>
  <si>
    <t>2021-02-23T15:40:37.258+01</t>
  </si>
  <si>
    <t>2021-02-23T15:48:47.973+01</t>
  </si>
  <si>
    <t>8df04846-2578-4d86-8aee-21d5a386190d</t>
  </si>
  <si>
    <t>2021-03-08T11:51:28</t>
  </si>
  <si>
    <t>2021-02-24T09:17:13.518+01</t>
  </si>
  <si>
    <t>2021-02-24T09:25:10.557+01</t>
  </si>
  <si>
    <t>157</t>
  </si>
  <si>
    <t>e00c794a-fd77-47ca-aca7-1ecda10c35ac</t>
  </si>
  <si>
    <t>2021-03-08T11:51:31</t>
  </si>
  <si>
    <t>2021-02-24T08:35:49.438+01</t>
  </si>
  <si>
    <t>2021-02-24T08:43:04.954+01</t>
  </si>
  <si>
    <t>3275b15e-4b78-4b61-94b2-7ca0146e45e4</t>
  </si>
  <si>
    <t>2021-03-08T11:51:33</t>
  </si>
  <si>
    <t>2021-02-24T08:47:15.109+01</t>
  </si>
  <si>
    <t>2021-02-24T08:52:49.003+01</t>
  </si>
  <si>
    <t>ec59903b-a96c-4d5e-858a-d095afcd467f</t>
  </si>
  <si>
    <t>2021-03-08T11:51:37</t>
  </si>
  <si>
    <t>2021-02-24T09:42:53.316+01</t>
  </si>
  <si>
    <t>2021-02-24T09:48:43.053+01</t>
  </si>
  <si>
    <t>158</t>
  </si>
  <si>
    <t>4179bb6c-8f44-421e-9349-ca955b64f7e9</t>
  </si>
  <si>
    <t>2021-03-08T11:51:40</t>
  </si>
  <si>
    <t>2021-02-19T15:57:45.145+01</t>
  </si>
  <si>
    <t>2021-02-19T16:12:05.951+01</t>
  </si>
  <si>
    <t>0ce7b788-25da-49a7-81a1-be9bae5a49be</t>
  </si>
  <si>
    <t>2021-02-24T08:55:39.287+01</t>
  </si>
  <si>
    <t>2021-02-24T09:02:02.997+01</t>
  </si>
  <si>
    <t>3df4ced8-2a79-446e-90ec-2a536879c845</t>
  </si>
  <si>
    <t>2021-03-08T11:51:41</t>
  </si>
  <si>
    <t>2021-02-24T09:54:32.595+01</t>
  </si>
  <si>
    <t>2021-02-24T10:02:09.037+01</t>
  </si>
  <si>
    <t>533b4e55-0954-44a2-8e6c-0cce84c84b5c</t>
  </si>
  <si>
    <t>2021-03-08T11:51:44</t>
  </si>
  <si>
    <t>2021-02-19T16:22:17.976+01</t>
  </si>
  <si>
    <t>2021-02-19T16:27:03.436+01</t>
  </si>
  <si>
    <t>8c6e79af-4696-4bad-8992-4b7c0496f653</t>
  </si>
  <si>
    <t>2021-03-08T11:51:46</t>
  </si>
  <si>
    <t>2021-02-24T10:06:58.786+01</t>
  </si>
  <si>
    <t>2021-02-24T10:12:58.437+01</t>
  </si>
  <si>
    <t>160</t>
  </si>
  <si>
    <t>87a414d2-047a-4465-8883-f19e26cce83f</t>
  </si>
  <si>
    <t>2021-03-08T11:51:49</t>
  </si>
  <si>
    <t>2021-02-24T09:05:31.237+01</t>
  </si>
  <si>
    <t>2021-02-24T09:09:55.470+01</t>
  </si>
  <si>
    <t>e2fccda7-fd3c-4894-8bbd-7c68e6accf7c</t>
  </si>
  <si>
    <t>2021-03-08T11:51:50</t>
  </si>
  <si>
    <t>2021-02-24T10:17:48.095+01</t>
  </si>
  <si>
    <t>2021-02-24T10:23:24.762+01</t>
  </si>
  <si>
    <t>fd00efef-3a1a-4794-abc5-d5e5e3cc9c72</t>
  </si>
  <si>
    <t>2021-03-08T11:51:54</t>
  </si>
  <si>
    <t>2021-02-24T09:12:30.858+01</t>
  </si>
  <si>
    <t>2021-02-24T09:18:28.442+01</t>
  </si>
  <si>
    <t>bb499d7d-9437-491d-864b-158e427e9d33</t>
  </si>
  <si>
    <t>2021-03-08T11:51:55</t>
  </si>
  <si>
    <t>2021-02-24T10:30:55.353+01</t>
  </si>
  <si>
    <t>2021-02-24T10:34:35.804+01</t>
  </si>
  <si>
    <t>162</t>
  </si>
  <si>
    <t>98fb7cf1-3938-44df-9e50-66b6f9fb28d9</t>
  </si>
  <si>
    <t>2021-03-08T11:52:00</t>
  </si>
  <si>
    <t>2021-02-24T09:23:35.993+01</t>
  </si>
  <si>
    <t>2021-02-24T09:30:09.889+01</t>
  </si>
  <si>
    <t>42cfd916-7578-4d73-a89c-d266af46938c</t>
  </si>
  <si>
    <t>2021-03-08T11:52:02</t>
  </si>
  <si>
    <t>2021-02-24T12:09:19.280+01</t>
  </si>
  <si>
    <t>2021-02-24T12:12:03.848+01</t>
  </si>
  <si>
    <t>163</t>
  </si>
  <si>
    <t>63235b8b-8ff3-4bbb-8f3e-4a31dbd6137a</t>
  </si>
  <si>
    <t>2021-03-08T11:52:05</t>
  </si>
  <si>
    <t>2021-02-24T09:56:29.851+01</t>
  </si>
  <si>
    <t>2021-02-24T10:08:28.927+01</t>
  </si>
  <si>
    <t>3dc883e2-1913-41cc-b9ad-5081c750d530</t>
  </si>
  <si>
    <t>2021-03-08T11:52:07</t>
  </si>
  <si>
    <t>2021-02-24T12:23:36.128+01</t>
  </si>
  <si>
    <t>2021-02-24T12:30:48.342+01</t>
  </si>
  <si>
    <t>164</t>
  </si>
  <si>
    <t>dae62fa1-79bf-4ab8-86c0-610c8d166785</t>
  </si>
  <si>
    <t>2021-03-08T11:52:10</t>
  </si>
  <si>
    <t>2021-02-24T11:08:38.190+01</t>
  </si>
  <si>
    <t>2021-02-24T11:17:09.016+01</t>
  </si>
  <si>
    <t>1bb69038-f887-4656-8be2-f33a06a5c46e</t>
  </si>
  <si>
    <t>2021-03-08T11:52:11</t>
  </si>
  <si>
    <t>2021-02-24T11:28:26.492+01</t>
  </si>
  <si>
    <t>2021-02-24T11:35:49.989+01</t>
  </si>
  <si>
    <t>Manque de kits hygiéniques</t>
  </si>
  <si>
    <t>990edafa-5a17-48e9-927e-83798f756cc5</t>
  </si>
  <si>
    <t>2021-03-08T11:52:21</t>
  </si>
  <si>
    <t>2021-02-24T12:34:35.820+01</t>
  </si>
  <si>
    <t>2021-02-24T12:38:00.273+01</t>
  </si>
  <si>
    <t>748acf1d-38bf-41b6-b75a-cc69108e56cf</t>
  </si>
  <si>
    <t>2021-03-08T11:52:23</t>
  </si>
  <si>
    <t>2021-02-24T11:39:44.563+01</t>
  </si>
  <si>
    <t>2021-02-24T11:42:46.757+01</t>
  </si>
  <si>
    <t>Manque de kits d'hygiène</t>
  </si>
  <si>
    <t>b7ea67b1-d8c2-40b8-b273-022d0b07df0f</t>
  </si>
  <si>
    <t>2021-03-08T11:52:31</t>
  </si>
  <si>
    <t>2021-02-24T14:54:22.631+01</t>
  </si>
  <si>
    <t>2021-02-24T14:59:55.397+01</t>
  </si>
  <si>
    <t>672ea64c-e5e7-4f34-becd-91ab3f97741a</t>
  </si>
  <si>
    <t>2021-03-08T11:52:33</t>
  </si>
  <si>
    <t>2021-02-24T15:05:14.090+01</t>
  </si>
  <si>
    <t>2021-02-24T15:12:47.432+01</t>
  </si>
  <si>
    <t>823702eb-49c3-47d5-9de3-700b1a5c55a5</t>
  </si>
  <si>
    <t>2021-03-08T11:52:38</t>
  </si>
  <si>
    <t>2021-02-24T15:00:30.632+01</t>
  </si>
  <si>
    <t>2021-02-24T15:08:55.587+01</t>
  </si>
  <si>
    <t>111</t>
  </si>
  <si>
    <t>2edaeb0a-9345-4088-99c4-ad93b5191254</t>
  </si>
  <si>
    <t>2021-03-08T11:52:41</t>
  </si>
  <si>
    <t>2021-02-24T15:56:56.770+01</t>
  </si>
  <si>
    <t>2021-02-24T16:00:31.877+01</t>
  </si>
  <si>
    <t>168</t>
  </si>
  <si>
    <t>4e14fd8f-0ce4-4189-8c31-2dbff4fc7ec6</t>
  </si>
  <si>
    <t>2021-03-08T11:52:43</t>
  </si>
  <si>
    <t>2021-02-24T15:20:43.901+01</t>
  </si>
  <si>
    <t>2021-02-24T15:27:14.583+01</t>
  </si>
  <si>
    <t>113</t>
  </si>
  <si>
    <t>Dotation de kits hygiéniques</t>
  </si>
  <si>
    <t>24e3dfbf-9015-4ebc-ad25-d784dffde6b9</t>
  </si>
  <si>
    <t>2021-03-08T11:52:46</t>
  </si>
  <si>
    <t>2021-02-24T16:05:56.665+01</t>
  </si>
  <si>
    <t>2021-02-24T16:09:04.029+01</t>
  </si>
  <si>
    <t>5ca43c3d-048d-460b-90eb-fddabc70f9aa</t>
  </si>
  <si>
    <t>2021-03-08T11:52:48</t>
  </si>
  <si>
    <t>2021-02-23T12:22:11.538+01</t>
  </si>
  <si>
    <t>2021-02-23T12:29:04.724+01</t>
  </si>
  <si>
    <t>122</t>
  </si>
  <si>
    <t>86baa199-b501-4def-963f-fa33c03f23dd</t>
  </si>
  <si>
    <t>2021-03-08T11:54:21</t>
  </si>
  <si>
    <t>2021-02-24T15:34:03.720+01</t>
  </si>
  <si>
    <t>2021-02-24T15:38:39.906+01</t>
  </si>
  <si>
    <t>114</t>
  </si>
  <si>
    <t>d79437fa-5f1e-49fa-9849-9c2a84e99cc2</t>
  </si>
  <si>
    <t>2021-03-08T11:52:51</t>
  </si>
  <si>
    <t>2021-02-23T10:05:22.767+01</t>
  </si>
  <si>
    <t>2021-02-23T10:21:26.024+01</t>
  </si>
  <si>
    <t>4d290fa8-4a3e-466d-a0ef-840d78033834</t>
  </si>
  <si>
    <t>2021-03-08T11:52:53</t>
  </si>
  <si>
    <t>2021-02-25T08:53:48.677+01</t>
  </si>
  <si>
    <t>2021-02-25T09:00:27.250+01</t>
  </si>
  <si>
    <t>9f0660d4-6377-4c74-af50-3821c6c32e55</t>
  </si>
  <si>
    <t>2021-03-08T11:52:54</t>
  </si>
  <si>
    <t>2021-02-24T15:48:37.686+01</t>
  </si>
  <si>
    <t>2021-02-24T15:55:40.879+01</t>
  </si>
  <si>
    <t>116</t>
  </si>
  <si>
    <t>Dotation de kits hygiéniques et dispositifs de lavage des mains</t>
  </si>
  <si>
    <t>e42db327-1763-4610-ac66-e676793c09fc</t>
  </si>
  <si>
    <t>2021-03-08T11:52:57</t>
  </si>
  <si>
    <t>2021-02-25T09:04:22.948+01</t>
  </si>
  <si>
    <t>2021-02-25T09:10:12.522+01</t>
  </si>
  <si>
    <t>b1508e32-72cd-4c47-a143-161e5b65869d</t>
  </si>
  <si>
    <t>2021-03-08T11:52:59</t>
  </si>
  <si>
    <t>2021-02-24T16:06:41.223+01</t>
  </si>
  <si>
    <t>2021-02-24T16:13:53.169+01</t>
  </si>
  <si>
    <t>117</t>
  </si>
  <si>
    <t>2081cda4-3de0-4f0e-8a8c-a673d80ce33f</t>
  </si>
  <si>
    <t>2021-03-08T11:53:02</t>
  </si>
  <si>
    <t>2021-02-23T10:25:42.010+01</t>
  </si>
  <si>
    <t>2021-02-23T10:35:20.846+01</t>
  </si>
  <si>
    <t>112</t>
  </si>
  <si>
    <t>1f9eb14c-a2a2-45ff-b4cf-981e21422a08</t>
  </si>
  <si>
    <t>2021-03-08T11:53:04</t>
  </si>
  <si>
    <t>2021-02-25T09:19:20.252+01</t>
  </si>
  <si>
    <t>2021-02-25T09:25:36.764+01</t>
  </si>
  <si>
    <t>1f400b47-d8e1-4b53-94ac-35e2f383843a</t>
  </si>
  <si>
    <t>2021-02-25T08:30:31.684+01</t>
  </si>
  <si>
    <t>2021-02-25T08:36:11.512+01</t>
  </si>
  <si>
    <t>7e28a2c6-73b2-4f83-a849-f31719c3dc4d</t>
  </si>
  <si>
    <t>2021-03-08T11:53:06</t>
  </si>
  <si>
    <t>2021-02-25T09:55:36.044+01</t>
  </si>
  <si>
    <t>2021-02-25T10:00:18.223+01</t>
  </si>
  <si>
    <t>8fa4bcbb-c7ee-4b34-8ec8-01c0c000af30</t>
  </si>
  <si>
    <t>2021-03-08T11:53:08</t>
  </si>
  <si>
    <t>2021-02-25T09:02:14.106+01</t>
  </si>
  <si>
    <t>2021-02-25T09:09:02.065+01</t>
  </si>
  <si>
    <t>123</t>
  </si>
  <si>
    <t>3914ff79-2115-4720-b4f7-a86020353910</t>
  </si>
  <si>
    <t>2021-03-08T11:53:11</t>
  </si>
  <si>
    <t>2021-02-25T10:12:28.226+01</t>
  </si>
  <si>
    <t>2021-02-25T10:17:52.349+01</t>
  </si>
  <si>
    <t>8a7946a2-1424-4054-9544-12eb461c27f8</t>
  </si>
  <si>
    <t>2021-03-08T11:53:13</t>
  </si>
  <si>
    <t>2021-02-25T09:21:24.382+01</t>
  </si>
  <si>
    <t>2021-02-25T09:27:26.695+01</t>
  </si>
  <si>
    <t>15779e2a-d780-4d38-9c52-38135a77f364</t>
  </si>
  <si>
    <t>2021-03-08T11:53:16</t>
  </si>
  <si>
    <t>2021-02-25T10:28:30.341+01</t>
  </si>
  <si>
    <t>2021-02-25T10:34:49.500+01</t>
  </si>
  <si>
    <t>5bdeed84-4bce-472a-9a9b-e2c4f1a3939e</t>
  </si>
  <si>
    <t>2021-03-08T11:53:20</t>
  </si>
  <si>
    <t>2021-02-25T09:32:54.875+01</t>
  </si>
  <si>
    <t>2021-02-25T09:40:40.872+01</t>
  </si>
  <si>
    <t>125</t>
  </si>
  <si>
    <t>Construction des latrines pour enfants</t>
  </si>
  <si>
    <t>0c488d41-65e5-4717-99f6-4223063fd1d9</t>
  </si>
  <si>
    <t>2021-03-08T11:53:21</t>
  </si>
  <si>
    <t>2021-02-25T10:41:37.904+01</t>
  </si>
  <si>
    <t>2021-02-25T10:43:50.289+01</t>
  </si>
  <si>
    <t>0d939765-0d92-4c6b-8891-16177c008f5e</t>
  </si>
  <si>
    <t>2021-03-08T11:53:24</t>
  </si>
  <si>
    <t>2021-02-25T09:48:37.530+01</t>
  </si>
  <si>
    <t>2021-02-25T09:56:37.979+01</t>
  </si>
  <si>
    <t>501855ef-238a-4e20-b8f3-db5eddfebc30</t>
  </si>
  <si>
    <t>2021-03-08T11:53:25</t>
  </si>
  <si>
    <t>2021-02-25T10:46:32.468+01</t>
  </si>
  <si>
    <t>2021-02-25T10:52:37.517+01</t>
  </si>
  <si>
    <t>b1bd4463-ae9b-4f8f-8cb7-2ab03835555d</t>
  </si>
  <si>
    <t>2021-03-08T11:53:29</t>
  </si>
  <si>
    <t>2021-02-25T10:02:33.648+01</t>
  </si>
  <si>
    <t>2021-02-25T10:12:35.503+01</t>
  </si>
  <si>
    <t>9d5b58fa-9e30-4a2c-8ff5-496524b8bc1b</t>
  </si>
  <si>
    <t>2021-03-08T11:53:31</t>
  </si>
  <si>
    <t>2021-02-23T10:39:22.584+01</t>
  </si>
  <si>
    <t>2021-02-23T10:51:59.085+01</t>
  </si>
  <si>
    <t>e5086ba7-0dcf-4098-8522-500fdfc4bba1</t>
  </si>
  <si>
    <t>2021-03-08T11:53:33</t>
  </si>
  <si>
    <t>2021-02-25T11:06:55.109+01</t>
  </si>
  <si>
    <t>2021-02-25T11:13:15.290+01</t>
  </si>
  <si>
    <t>8e59862b-023a-4508-960e-a4b4a4418242</t>
  </si>
  <si>
    <t>2021-03-08T11:53:36</t>
  </si>
  <si>
    <t>2021-02-25T10:25:54.261+01</t>
  </si>
  <si>
    <t>2021-02-25T10:31:28.576+01</t>
  </si>
  <si>
    <t>fee09938-b287-41d3-a7ef-da801bde9c67</t>
  </si>
  <si>
    <t>2021-03-08T11:53:41</t>
  </si>
  <si>
    <t>2021-02-25T12:20:42.002+01</t>
  </si>
  <si>
    <t>2021-02-25T12:22:35.746+01</t>
  </si>
  <si>
    <t>e8c68584-638e-4711-a65a-b03dfca9be25</t>
  </si>
  <si>
    <t>2021-03-08T11:53:42</t>
  </si>
  <si>
    <t>2021-02-23T10:57:36.934+01</t>
  </si>
  <si>
    <t>2021-02-23T11:05:22.393+01</t>
  </si>
  <si>
    <t>e959fa0e-a21a-436c-a299-c84b503850af</t>
  </si>
  <si>
    <t>2021-03-08T11:53:43</t>
  </si>
  <si>
    <t>2021-02-25T12:31:40.836+01</t>
  </si>
  <si>
    <t>2021-02-25T12:33:13.901+01</t>
  </si>
  <si>
    <t>8431769f-dcf7-41bc-94fa-5f4355f26b7c</t>
  </si>
  <si>
    <t>2021-03-08T11:53:47</t>
  </si>
  <si>
    <t>2021-02-23T11:11:19.439+01</t>
  </si>
  <si>
    <t>2021-02-23T11:19:46.652+01</t>
  </si>
  <si>
    <t>979cd7f9-9a70-4dd1-ab0e-d63c9167124c</t>
  </si>
  <si>
    <t>2021-03-08T11:53:48</t>
  </si>
  <si>
    <t>2021-02-25T15:21:45.266+01</t>
  </si>
  <si>
    <t>2021-02-25T15:26:26.900+01</t>
  </si>
  <si>
    <t>04ffe1cc-f00e-4f49-861a-f715e5e7e01d</t>
  </si>
  <si>
    <t>2021-03-08T11:53:53</t>
  </si>
  <si>
    <t>2021-02-23T11:21:57.421+01</t>
  </si>
  <si>
    <t>2021-02-23T11:29:33.629+01</t>
  </si>
  <si>
    <t>159ccda5-1578-4aed-851f-a0961fe41d0b</t>
  </si>
  <si>
    <t>2021-03-08T11:53:55</t>
  </si>
  <si>
    <t>2021-02-25T15:42:30.200+01</t>
  </si>
  <si>
    <t>2021-02-25T15:45:12.448+01</t>
  </si>
  <si>
    <t>a425ea2a-6c21-4512-bc21-4addfc59728e</t>
  </si>
  <si>
    <t>2021-03-08T11:53:57</t>
  </si>
  <si>
    <t>2021-02-23T11:34:52.809+01</t>
  </si>
  <si>
    <t>2021-02-23T11:40:16.832+01</t>
  </si>
  <si>
    <t>3ea5f85d-2c8d-4da6-83a3-ac0c442e35a5</t>
  </si>
  <si>
    <t>2021-03-08T11:53:59</t>
  </si>
  <si>
    <t>2021-02-25T15:51:34.678+01</t>
  </si>
  <si>
    <t>2021-02-25T15:53:00.188+01</t>
  </si>
  <si>
    <t>5ced0e36-8cd2-4372-bb4c-7cd35be45ebf</t>
  </si>
  <si>
    <t>2021-03-08T11:54:02</t>
  </si>
  <si>
    <t>2021-02-23T11:44:30.015+01</t>
  </si>
  <si>
    <t>2021-02-23T11:49:22.282+01</t>
  </si>
  <si>
    <t>ae4e121c-d5f5-4faa-9e30-3dc1b24a62e8</t>
  </si>
  <si>
    <t>2021-03-08T11:54:04</t>
  </si>
  <si>
    <t>2021-02-19T11:26:37.914+01</t>
  </si>
  <si>
    <t>2021-02-19T11:34:12.275+01</t>
  </si>
  <si>
    <t>135</t>
  </si>
  <si>
    <t>66</t>
  </si>
  <si>
    <t>15dba621-cf75-44fe-b3e1-19fd36236e44</t>
  </si>
  <si>
    <t>2021-03-08T11:54:05</t>
  </si>
  <si>
    <t>2021-02-23T11:52:22.796+01</t>
  </si>
  <si>
    <t>2021-02-23T11:59:12.882+01</t>
  </si>
  <si>
    <t>119</t>
  </si>
  <si>
    <t>b9b9e739-6f6f-4a54-9422-7ec88ad51e99</t>
  </si>
  <si>
    <t>2021-03-08T11:54:09</t>
  </si>
  <si>
    <t>2021-02-19T15:55:25.999+01</t>
  </si>
  <si>
    <t>2021-02-19T16:01:03.691+01</t>
  </si>
  <si>
    <t>Manque de kit d'entretien</t>
  </si>
  <si>
    <t>Eau javel</t>
  </si>
  <si>
    <t>76af5861-6485-475e-8b3f-168f4f309f73</t>
  </si>
  <si>
    <t>2021-03-08T11:54:11</t>
  </si>
  <si>
    <t>2021-02-23T12:00:52.720+01</t>
  </si>
  <si>
    <t>2021-02-23T12:06:51.442+01</t>
  </si>
  <si>
    <t>dc2114fb-6b9a-4e38-a01f-a99313516682</t>
  </si>
  <si>
    <t>2021-03-08T11:54:13</t>
  </si>
  <si>
    <t>2021-02-23T12:12:07.369+01</t>
  </si>
  <si>
    <t>2021-02-23T12:17:18.446+01</t>
  </si>
  <si>
    <t>7386736b-e057-4525-86e6-ce39b804fae2</t>
  </si>
  <si>
    <t>2021-03-08T11:54:17</t>
  </si>
  <si>
    <t>2021-02-24T11:59:12.157+01</t>
  </si>
  <si>
    <t>2021-02-24T12:01:38.383+01</t>
  </si>
  <si>
    <t>979e04e4-961f-4304-ac00-a94329c666da</t>
  </si>
  <si>
    <t>2021-03-08T11:56:14</t>
  </si>
  <si>
    <t>2021-02-23T12:33:38.353+01</t>
  </si>
  <si>
    <t>2021-02-23T12:41:00.597+01</t>
  </si>
  <si>
    <t>c128f647-5c03-4fa9-9e6b-48f26d39bdab</t>
  </si>
  <si>
    <t>2021-03-08T11:54:25</t>
  </si>
  <si>
    <t>2021-02-23T14:36:37.050+01</t>
  </si>
  <si>
    <t>2021-02-23T14:43:09.936+01</t>
  </si>
  <si>
    <t>c55bf35f-37fa-48e6-b1fd-068759a99e0d</t>
  </si>
  <si>
    <t>2021-03-08T11:54:30</t>
  </si>
  <si>
    <t>2021-02-23T14:52:33.629+01</t>
  </si>
  <si>
    <t>2021-02-23T14:58:41.548+01</t>
  </si>
  <si>
    <t>c5c6a37a-3ecb-4c6c-b2c8-07af88e99f58</t>
  </si>
  <si>
    <t>2021-03-08T11:54:33</t>
  </si>
  <si>
    <t>2021-02-23T15:04:24.906+01</t>
  </si>
  <si>
    <t>2021-02-23T15:13:48.500+01</t>
  </si>
  <si>
    <t>f5729dcd-bef4-4e81-af42-474e89bac23a</t>
  </si>
  <si>
    <t>2021-03-08T11:54:38</t>
  </si>
  <si>
    <t>2021-02-23T15:52:27.705+01</t>
  </si>
  <si>
    <t>2021-02-23T15:56:26.828+01</t>
  </si>
  <si>
    <t>81ae9530-8163-4c91-a234-5a5d69703b5b</t>
  </si>
  <si>
    <t>2021-03-08T11:54:42</t>
  </si>
  <si>
    <t>2021-02-24T08:19:51.424+01</t>
  </si>
  <si>
    <t>2021-02-24T08:27:24.731+01</t>
  </si>
  <si>
    <t>74b0882c-b6e4-47dd-8d0d-9197e4cd9ae6</t>
  </si>
  <si>
    <t>2021-03-08T11:54:47</t>
  </si>
  <si>
    <t>2021-02-24T08:35:27.373+01</t>
  </si>
  <si>
    <t>2021-02-24T08:39:05.330+01</t>
  </si>
  <si>
    <t>4887ae3a-ad75-4095-a920-1fc8e515a7d5</t>
  </si>
  <si>
    <t>2021-03-08T11:54:54</t>
  </si>
  <si>
    <t>2021-02-24T09:00:21.481+01</t>
  </si>
  <si>
    <t>2021-02-24T09:06:10.938+01</t>
  </si>
  <si>
    <t>389e34a2-7d65-4507-9e13-625c11e8f5ce</t>
  </si>
  <si>
    <t>2021-03-08T11:54:58</t>
  </si>
  <si>
    <t>2021-02-24T09:30:30.632+01</t>
  </si>
  <si>
    <t>2021-02-24T09:33:12.266+01</t>
  </si>
  <si>
    <t>683c3be2-2d65-4871-a707-35c03489a628</t>
  </si>
  <si>
    <t>2021-03-08T11:55:03</t>
  </si>
  <si>
    <t>2021-02-24T09:36:35.727+01</t>
  </si>
  <si>
    <t>2021-02-24T09:43:34.482+01</t>
  </si>
  <si>
    <t>06e4ee90-6c7e-4aa3-a7e1-f3ed89aef045</t>
  </si>
  <si>
    <t>2021-03-08T11:55:08</t>
  </si>
  <si>
    <t>2021-02-24T09:49:55.610+01</t>
  </si>
  <si>
    <t>2021-02-24T09:52:42.522+01</t>
  </si>
  <si>
    <t>69594c2d-9c6d-4f2b-a6cf-64bef9e447fe</t>
  </si>
  <si>
    <t>2021-03-08T11:55:15</t>
  </si>
  <si>
    <t>2021-02-24T09:52:51.056+01</t>
  </si>
  <si>
    <t>2021-02-24T09:59:22.938+01</t>
  </si>
  <si>
    <t>671b1719-4dca-4e80-88f6-5aee61b8e1e5</t>
  </si>
  <si>
    <t>2021-03-08T11:56:03</t>
  </si>
  <si>
    <t>2021-02-24T11:54:19.686+01</t>
  </si>
  <si>
    <t>2021-02-24T11:56:25.103+01</t>
  </si>
  <si>
    <t>6ca86331-4070-43bb-b630-95a05d2990ba</t>
  </si>
  <si>
    <t>2021-03-08T11:56:09</t>
  </si>
  <si>
    <t>2021-02-24T12:08:17.958+01</t>
  </si>
  <si>
    <t>2021-02-24T12:10:30.828+01</t>
  </si>
  <si>
    <t>77ffbc33-1616-457b-a908-9cf04e1197a1</t>
  </si>
  <si>
    <t>2021-03-08T11:56:22</t>
  </si>
  <si>
    <t>2021-02-24T14:27:42.641+01</t>
  </si>
  <si>
    <t>2021-02-24T14:31:31.003+01</t>
  </si>
  <si>
    <t>138</t>
  </si>
  <si>
    <t>60601bdb-5ef9-4f5c-8f07-29560dacf951</t>
  </si>
  <si>
    <t>2021-03-08T11:56:26</t>
  </si>
  <si>
    <t>2021-02-24T14:51:19.971+01</t>
  </si>
  <si>
    <t>2021-02-24T14:54:49.010+01</t>
  </si>
  <si>
    <t>f7cbf6fe-6284-45d4-82dc-0a2b5bd69220</t>
  </si>
  <si>
    <t>2021-03-08T11:56:31</t>
  </si>
  <si>
    <t>2021-02-24T15:37:02.387+01</t>
  </si>
  <si>
    <t>2021-02-24T15:39:11.412+01</t>
  </si>
  <si>
    <t>82135d3a-5dbd-4c30-8e9b-96b663888e96</t>
  </si>
  <si>
    <t>2021-03-08T11:56:37</t>
  </si>
  <si>
    <t>2021-02-24T15:41:49.013+01</t>
  </si>
  <si>
    <t>2021-02-24T15:46:01.929+01</t>
  </si>
  <si>
    <t>c0ebe46a-7444-4bbf-b225-c794be1a4134</t>
  </si>
  <si>
    <t>2021-03-08T11:56:47</t>
  </si>
  <si>
    <t>2021-02-24T15:49:00.823+01</t>
  </si>
  <si>
    <t>2021-02-24T15:51:09.223+01</t>
  </si>
  <si>
    <t>ed7df432-de06-4d37-b9f2-d6d783dbe78a</t>
  </si>
  <si>
    <t>2021-03-08T11:56:51</t>
  </si>
  <si>
    <t>2021-02-24T15:55:58.296+01</t>
  </si>
  <si>
    <t>2021-02-24T15:58:48.777+01</t>
  </si>
  <si>
    <t>4237ee6c-4967-4d92-8a1c-3fa51344ade9</t>
  </si>
  <si>
    <t>2021-03-08T11:56:55</t>
  </si>
  <si>
    <t>2021-02-25T08:41:23.734+01</t>
  </si>
  <si>
    <t>2021-02-25T08:43:46.512+01</t>
  </si>
  <si>
    <t>71a4cf7c-970e-4fc6-bb63-20a60e4e4866</t>
  </si>
  <si>
    <t>2021-03-08T11:56:59</t>
  </si>
  <si>
    <t>2021-02-25T08:46:06.417+01</t>
  </si>
  <si>
    <t>2021-02-25T08:47:35.453+01</t>
  </si>
  <si>
    <t>eb7449d4-d419-4aa3-a7b2-f198554aae3e</t>
  </si>
  <si>
    <t>2021-03-08T11:57:06</t>
  </si>
  <si>
    <t>2021-02-25T09:05:10.473+01</t>
  </si>
  <si>
    <t>2021-02-25T09:08:23.185+01</t>
  </si>
  <si>
    <t>093ca96b-8a32-41ae-867c-246abecda09b</t>
  </si>
  <si>
    <t>2021-03-08T11:57:10</t>
  </si>
  <si>
    <t>2021-02-25T09:39:56.543+01</t>
  </si>
  <si>
    <t>2021-02-25T09:44:07.380+01</t>
  </si>
  <si>
    <t>8082be7a-8cd0-4367-8852-20c6a263e29d</t>
  </si>
  <si>
    <t>2021-03-08T11:57:14</t>
  </si>
  <si>
    <t>2021-02-25T09:57:41.108+01</t>
  </si>
  <si>
    <t>2021-02-25T10:03:04.662+01</t>
  </si>
  <si>
    <t>d1021057-4750-4493-8e52-797c2cd12d33</t>
  </si>
  <si>
    <t>2021-03-08T11:57:19</t>
  </si>
  <si>
    <t>2021-02-25T10:11:43.827+01</t>
  </si>
  <si>
    <t>2021-02-25T10:13:06.267+01</t>
  </si>
  <si>
    <t>0b910cb4-7dad-4bf7-bc5e-07944afe57c8</t>
  </si>
  <si>
    <t>2021-03-08T11:57:24</t>
  </si>
  <si>
    <t>2021-02-25T10:17:29.091+01</t>
  </si>
  <si>
    <t>2021-02-25T10:19:56.964+01</t>
  </si>
  <si>
    <t>60719bfd-aa08-4d22-81e7-210922f2f05b</t>
  </si>
  <si>
    <t>2021-03-08T11:57:29</t>
  </si>
  <si>
    <t>2021-02-25T10:25:05.166+01</t>
  </si>
  <si>
    <t>2021-02-25T10:28:10.563+01</t>
  </si>
  <si>
    <t>639d2de2-e1b8-4c10-b6a0-1fd08cb7a4a8</t>
  </si>
  <si>
    <t>2021-03-08T11:57:33</t>
  </si>
  <si>
    <t>2021-02-25T10:35:56.459+01</t>
  </si>
  <si>
    <t>2021-02-25T10:38:36.861+01</t>
  </si>
  <si>
    <t>65029011-db56-45d6-906c-dce4edf02dcd</t>
  </si>
  <si>
    <t>2021-03-08T11:57:37</t>
  </si>
  <si>
    <t>2021-02-25T10:45:07.701+01</t>
  </si>
  <si>
    <t>2021-02-25T10:46:46.930+01</t>
  </si>
  <si>
    <t>c9301831-bb9d-4825-b0a1-b7d4a7317ab2</t>
  </si>
  <si>
    <t>2021-03-08T11:57:42</t>
  </si>
  <si>
    <t>2021-02-25T10:50:13.737+01</t>
  </si>
  <si>
    <t>2021-02-25T10:52:26.353+01</t>
  </si>
  <si>
    <t>d25b0843-1b06-47fa-ae21-c534550f68ca</t>
  </si>
  <si>
    <t>2021-03-08T11:57:48</t>
  </si>
  <si>
    <t>2021-02-25T12:07:30.572+01</t>
  </si>
  <si>
    <t>2021-02-25T12:10:59.873+01</t>
  </si>
  <si>
    <t>1e96d93c-7db7-4290-a22e-a66698edbf77</t>
  </si>
  <si>
    <t>2021-03-08T11:57:53</t>
  </si>
  <si>
    <t>2021-02-25T15:05:40.206+01</t>
  </si>
  <si>
    <t>2021-02-25T15:08:00.314+01</t>
  </si>
  <si>
    <t>50735fb3-812d-4e69-9f82-bd1ee2d7fd61</t>
  </si>
  <si>
    <t>2021-03-08T11:57:57</t>
  </si>
  <si>
    <t>2021-02-25T15:37:59.333+01</t>
  </si>
  <si>
    <t>2021-02-25T15:40:51.873+01</t>
  </si>
  <si>
    <t>d233d95c-65c9-4b7b-9583-8ae56990e0a5</t>
  </si>
  <si>
    <t>2021-03-08T11:58:02</t>
  </si>
  <si>
    <t>eau</t>
  </si>
  <si>
    <t>oui_potable</t>
  </si>
  <si>
    <t>localite_environs</t>
  </si>
  <si>
    <t>moins_trente_min</t>
  </si>
  <si>
    <t>moins_une_heure</t>
  </si>
  <si>
    <t>pression</t>
  </si>
  <si>
    <t>rehab_equipements autre</t>
  </si>
  <si>
    <t>163418761</t>
  </si>
  <si>
    <t>submitted_via_web</t>
  </si>
  <si>
    <t>reach_rca</t>
  </si>
  <si>
    <t>puits_protege</t>
  </si>
  <si>
    <t>plusieurs_quartiers</t>
  </si>
  <si>
    <t>respect_mode_gestion</t>
  </si>
  <si>
    <t>dotation_materiaux rehab_equipements sensibilisation</t>
  </si>
  <si>
    <t>163418756</t>
  </si>
  <si>
    <t>education</t>
  </si>
  <si>
    <t>public</t>
  </si>
  <si>
    <t>durable</t>
  </si>
  <si>
    <t>f1</t>
  </si>
  <si>
    <t>appauvrissement ga exploitation_miniere enrolement</t>
  </si>
  <si>
    <t>oui_rc</t>
  </si>
  <si>
    <t>an</t>
  </si>
  <si>
    <t>achat_materiel</t>
  </si>
  <si>
    <t>ressources_fin materiel equipement</t>
  </si>
  <si>
    <t>subventions equipements constructions materiel_didactique formations_mp formations_ape</t>
  </si>
  <si>
    <t>163418731</t>
  </si>
  <si>
    <t>assechement_source</t>
  </si>
  <si>
    <t>moins_six_mois</t>
  </si>
  <si>
    <t>proprietaire</t>
  </si>
  <si>
    <t>163418675</t>
  </si>
  <si>
    <t>hangar</t>
  </si>
  <si>
    <t>moins_diplomes aug_effectifs</t>
  </si>
  <si>
    <t>materiel equipement</t>
  </si>
  <si>
    <t>ong_Internationales autre</t>
  </si>
  <si>
    <t>subventions equipements constructions formations_mp</t>
  </si>
  <si>
    <t>163418645</t>
  </si>
  <si>
    <t>plus_une_heure</t>
  </si>
  <si>
    <t>deplaces</t>
  </si>
  <si>
    <t>pression autre</t>
  </si>
  <si>
    <t>personnel_maintenance autre</t>
  </si>
  <si>
    <t>163418934</t>
  </si>
  <si>
    <t>oui_pas_potable</t>
  </si>
  <si>
    <t>quartier</t>
  </si>
  <si>
    <t>une_heure</t>
  </si>
  <si>
    <t>moins_trente_minutes</t>
  </si>
  <si>
    <t>dommages_evenements</t>
  </si>
  <si>
    <t>mauvaise_qualite</t>
  </si>
  <si>
    <t>rehab_equipements</t>
  </si>
  <si>
    <t>163418933</t>
  </si>
  <si>
    <t>oui_traitee</t>
  </si>
  <si>
    <t>pression respect_mode_gestion autre</t>
  </si>
  <si>
    <t>163418553</t>
  </si>
  <si>
    <t>financier pression</t>
  </si>
  <si>
    <t>163418514</t>
  </si>
  <si>
    <t>vols pression respect_mode_gestion autre</t>
  </si>
  <si>
    <t>construction formation_gestion</t>
  </si>
  <si>
    <t>163418496</t>
  </si>
  <si>
    <t>163418456</t>
  </si>
  <si>
    <t>contamination</t>
  </si>
  <si>
    <t>un_an_trois_ans</t>
  </si>
  <si>
    <t>construction</t>
  </si>
  <si>
    <t>163418442</t>
  </si>
  <si>
    <t>pompe_main</t>
  </si>
  <si>
    <t>formation_gestion</t>
  </si>
  <si>
    <t>163418923</t>
  </si>
  <si>
    <t>rehab_equipements formation_gestion</t>
  </si>
  <si>
    <t>163418382</t>
  </si>
  <si>
    <t>eau hygiene</t>
  </si>
  <si>
    <t>maisons_alentours</t>
  </si>
  <si>
    <t>religieux</t>
  </si>
  <si>
    <t>latrines_privees</t>
  </si>
  <si>
    <t>latrines_dur_porte</t>
  </si>
  <si>
    <t>fermees</t>
  </si>
  <si>
    <t>163418370</t>
  </si>
  <si>
    <t>puits_non_protege</t>
  </si>
  <si>
    <t>financier pression respect_mode_gestion</t>
  </si>
  <si>
    <t>subventions dotation_materiaux dotation_equipements formation_gestion</t>
  </si>
  <si>
    <t>163418227</t>
  </si>
  <si>
    <t>plus_trois_heure</t>
  </si>
  <si>
    <t>materiel vols pression</t>
  </si>
  <si>
    <t>construction autre</t>
  </si>
  <si>
    <t>163418171</t>
  </si>
  <si>
    <t>ong_internationales autre</t>
  </si>
  <si>
    <t>remplacement</t>
  </si>
  <si>
    <t>non_rc</t>
  </si>
  <si>
    <t>achat_materiel activites_recreatives autre</t>
  </si>
  <si>
    <t>materiel equipement sur_utilisation autre</t>
  </si>
  <si>
    <t>mairie gvt ong_Internationales ape</t>
  </si>
  <si>
    <t>equipements formations_mp</t>
  </si>
  <si>
    <t>equipements personnels constructions materiel_didactique formations_mp formation_admin formations_ape</t>
  </si>
  <si>
    <t>163418109</t>
  </si>
  <si>
    <t>deplces</t>
  </si>
  <si>
    <t>aug_effectifs</t>
  </si>
  <si>
    <t>achat_materiel activites_recreatives</t>
  </si>
  <si>
    <t>ressources_fin materiel professeurs_qualifies autre</t>
  </si>
  <si>
    <t>gouvernement ong_internationales</t>
  </si>
  <si>
    <t>equipements personnels constructions materiel_didactique formations_mp autre</t>
  </si>
  <si>
    <t>163418066</t>
  </si>
  <si>
    <t>difficilement</t>
  </si>
  <si>
    <t>subventions equipements rehabilitations formations_mp formations_ape</t>
  </si>
  <si>
    <t>rehabilitations materiel_didactique autre</t>
  </si>
  <si>
    <t>163418043</t>
  </si>
  <si>
    <t>bidon</t>
  </si>
  <si>
    <t>comite-gestion</t>
  </si>
  <si>
    <t>163418861</t>
  </si>
  <si>
    <t>salaires achat_materiel rehabilitation_infra</t>
  </si>
  <si>
    <t>vols autre</t>
  </si>
  <si>
    <t>mairie gvt ong_Internationales leaders_religieux ape</t>
  </si>
  <si>
    <t>constructions materiel_didactique</t>
  </si>
  <si>
    <t>163418017</t>
  </si>
  <si>
    <t>22</t>
  </si>
  <si>
    <t>destruction</t>
  </si>
  <si>
    <t>finance_maintenance</t>
  </si>
  <si>
    <t>163418843</t>
  </si>
  <si>
    <t>23</t>
  </si>
  <si>
    <t>consult_curatives premiers_soins consult_prenatales accouchement mas violences_sexuelles maladies_infectieuses urgences_vitales chirurgie pediatrie maternite soins_intensifs</t>
  </si>
  <si>
    <t>ok</t>
  </si>
  <si>
    <t>insecurite vols autre</t>
  </si>
  <si>
    <t>mairie gvt ong_Internationales leaders_communautaires leaders_religieux</t>
  </si>
  <si>
    <t>dotation_equipements personnel construction autre</t>
  </si>
  <si>
    <t>personnel dotation_equipements_medicaux</t>
  </si>
  <si>
    <t>ong_international</t>
  </si>
  <si>
    <t>163417946</t>
  </si>
  <si>
    <t>163418809</t>
  </si>
  <si>
    <t>rehabilitation</t>
  </si>
  <si>
    <t>subventions dotation_equipements sensibilisation formation_gestion</t>
  </si>
  <si>
    <t>163418811</t>
  </si>
  <si>
    <t>26</t>
  </si>
  <si>
    <t>ressources_fin medicaments_nb personnels communication vols autre</t>
  </si>
  <si>
    <t>159216468</t>
  </si>
  <si>
    <t>27</t>
  </si>
  <si>
    <t>159216719</t>
  </si>
  <si>
    <t>159216751</t>
  </si>
  <si>
    <t>29</t>
  </si>
  <si>
    <t>159217244</t>
  </si>
  <si>
    <t>159217291</t>
  </si>
  <si>
    <t>159217332</t>
  </si>
  <si>
    <t>159218520</t>
  </si>
  <si>
    <t>33</t>
  </si>
  <si>
    <t>159218562</t>
  </si>
  <si>
    <t>plus_deux_heures</t>
  </si>
  <si>
    <t>personnel_maintenance</t>
  </si>
  <si>
    <t>163421777</t>
  </si>
  <si>
    <t>163418992</t>
  </si>
  <si>
    <t>36</t>
  </si>
  <si>
    <t>financier materiel</t>
  </si>
  <si>
    <t>163418999</t>
  </si>
  <si>
    <t>37</t>
  </si>
  <si>
    <t>163419001</t>
  </si>
  <si>
    <t>38</t>
  </si>
  <si>
    <t>163419068</t>
  </si>
  <si>
    <t>39</t>
  </si>
  <si>
    <t>163419072</t>
  </si>
  <si>
    <t>163419074</t>
  </si>
  <si>
    <t>41</t>
  </si>
  <si>
    <t>163419122</t>
  </si>
  <si>
    <t>sensibilisation</t>
  </si>
  <si>
    <t>163419131</t>
  </si>
  <si>
    <t>43</t>
  </si>
  <si>
    <t>non_acces</t>
  </si>
  <si>
    <t>plus_trois_ans</t>
  </si>
  <si>
    <t>non_durable</t>
  </si>
  <si>
    <t>163419132</t>
  </si>
  <si>
    <t>44</t>
  </si>
  <si>
    <t>163419194</t>
  </si>
  <si>
    <t>163419198</t>
  </si>
  <si>
    <t>46</t>
  </si>
  <si>
    <t>163419200</t>
  </si>
  <si>
    <t>47</t>
  </si>
  <si>
    <t>163419306</t>
  </si>
  <si>
    <t>48</t>
  </si>
  <si>
    <t>163419311</t>
  </si>
  <si>
    <t>49</t>
  </si>
  <si>
    <t>163419313</t>
  </si>
  <si>
    <t>163419408</t>
  </si>
  <si>
    <t>51</t>
  </si>
  <si>
    <t>fin_droits</t>
  </si>
  <si>
    <t>sensibilisation formation_gestion</t>
  </si>
  <si>
    <t>163419435</t>
  </si>
  <si>
    <t>financier</t>
  </si>
  <si>
    <t>163419573</t>
  </si>
  <si>
    <t>53</t>
  </si>
  <si>
    <t>inadapte</t>
  </si>
  <si>
    <t>163419578</t>
  </si>
  <si>
    <t>54</t>
  </si>
  <si>
    <t>163419588</t>
  </si>
  <si>
    <t>163419735</t>
  </si>
  <si>
    <t>56</t>
  </si>
  <si>
    <t>163419747</t>
  </si>
  <si>
    <t>57</t>
  </si>
  <si>
    <t>rehab_equipements construction</t>
  </si>
  <si>
    <t>163419928</t>
  </si>
  <si>
    <t>58</t>
  </si>
  <si>
    <t>sensibilisation_eha</t>
  </si>
  <si>
    <t>163419953</t>
  </si>
  <si>
    <t>59</t>
  </si>
  <si>
    <t>163420040</t>
  </si>
  <si>
    <t>163420063</t>
  </si>
  <si>
    <t>61</t>
  </si>
  <si>
    <t>163420110</t>
  </si>
  <si>
    <t>62</t>
  </si>
  <si>
    <t>materiel</t>
  </si>
  <si>
    <t>163420165</t>
  </si>
  <si>
    <t>63</t>
  </si>
  <si>
    <t>163420223</t>
  </si>
  <si>
    <t>64</t>
  </si>
  <si>
    <t>rehabilitation_ecole securite</t>
  </si>
  <si>
    <t>materiel equipement professeurs_qualifies insecurite autre</t>
  </si>
  <si>
    <t>ong_nationales ong_Internationales leaders_communautaires ape</t>
  </si>
  <si>
    <t>equipements constructions materiel_didactique formations_mp autre</t>
  </si>
  <si>
    <t>163420225</t>
  </si>
  <si>
    <t>163420267</t>
  </si>
  <si>
    <t>dotation_equipements autre</t>
  </si>
  <si>
    <t>163420321</t>
  </si>
  <si>
    <t>67</t>
  </si>
  <si>
    <t>ecac</t>
  </si>
  <si>
    <t>f2</t>
  </si>
  <si>
    <t>aug_population</t>
  </si>
  <si>
    <t>salaires achat_materiel rehabilitation_infra activites_recreatives</t>
  </si>
  <si>
    <t>ape</t>
  </si>
  <si>
    <t>personnels materiel_didactique autre</t>
  </si>
  <si>
    <t>163420339</t>
  </si>
  <si>
    <t>68</t>
  </si>
  <si>
    <t>163420472</t>
  </si>
  <si>
    <t>pression respect_mode_gestion</t>
  </si>
  <si>
    <t>163420547</t>
  </si>
  <si>
    <t>secteur_prive</t>
  </si>
  <si>
    <t>salaires achat_materiel rehabilitation_infra activites_recreatives autre</t>
  </si>
  <si>
    <t>professeurs_qualifies</t>
  </si>
  <si>
    <t>ong_locales ape</t>
  </si>
  <si>
    <t>constructions formations_mp autre</t>
  </si>
  <si>
    <t>163420585</t>
  </si>
  <si>
    <t>71</t>
  </si>
  <si>
    <t>163420643</t>
  </si>
  <si>
    <t>163420702</t>
  </si>
  <si>
    <t>respect_mode_gestion autre</t>
  </si>
  <si>
    <t>163420722</t>
  </si>
  <si>
    <t>six_mois_un_an</t>
  </si>
  <si>
    <t>163420735</t>
  </si>
  <si>
    <t>finance_maintenance autre</t>
  </si>
  <si>
    <t>163420801</t>
  </si>
  <si>
    <t>hygiene</t>
  </si>
  <si>
    <t>latrines_communautaires</t>
  </si>
  <si>
    <t>pression respect_mode_gestion finance_maintenance</t>
  </si>
  <si>
    <t>163420850</t>
  </si>
  <si>
    <t>construction sensibilisation</t>
  </si>
  <si>
    <t>163420882</t>
  </si>
  <si>
    <t>163420887</t>
  </si>
  <si>
    <t>respect_mode_gestion finance_maintenance</t>
  </si>
  <si>
    <t>sensibilisation autre</t>
  </si>
  <si>
    <t>163420910</t>
  </si>
  <si>
    <t>dotation_equipements construction</t>
  </si>
  <si>
    <t>163420914</t>
  </si>
  <si>
    <t>81</t>
  </si>
  <si>
    <t>163420958</t>
  </si>
  <si>
    <t>82</t>
  </si>
  <si>
    <t>163420964</t>
  </si>
  <si>
    <t>83</t>
  </si>
  <si>
    <t>163420967</t>
  </si>
  <si>
    <t>163420970</t>
  </si>
  <si>
    <t>163421034</t>
  </si>
  <si>
    <t>163421037</t>
  </si>
  <si>
    <t>163421041</t>
  </si>
  <si>
    <t>ong_locales</t>
  </si>
  <si>
    <t>163421043</t>
  </si>
  <si>
    <t>163421091</t>
  </si>
  <si>
    <t>163421098</t>
  </si>
  <si>
    <t>endommage</t>
  </si>
  <si>
    <t>non_maintenance</t>
  </si>
  <si>
    <t>dotation_materiaux</t>
  </si>
  <si>
    <t>163421101</t>
  </si>
  <si>
    <t>163421102</t>
  </si>
  <si>
    <t>non_rehab</t>
  </si>
  <si>
    <t>proprietaire ong_internationales</t>
  </si>
  <si>
    <t>163421397</t>
  </si>
  <si>
    <t>163421184</t>
  </si>
  <si>
    <t>163421274</t>
  </si>
  <si>
    <t>latrines_dur</t>
  </si>
  <si>
    <t>endommagees</t>
  </si>
  <si>
    <t>rehab</t>
  </si>
  <si>
    <t>vols respect_mode_gestion</t>
  </si>
  <si>
    <t>163421280</t>
  </si>
  <si>
    <t>163421286</t>
  </si>
  <si>
    <t>rehab_equipements rehabilitation</t>
  </si>
  <si>
    <t>163421338</t>
  </si>
  <si>
    <t>vols pression respect_mode_gestion</t>
  </si>
  <si>
    <t>163421349</t>
  </si>
  <si>
    <t>163421350</t>
  </si>
  <si>
    <t>personnel_maintenance sensibilisation</t>
  </si>
  <si>
    <t>163421394</t>
  </si>
  <si>
    <t>163421449</t>
  </si>
  <si>
    <t>163421455</t>
  </si>
  <si>
    <t>gvt</t>
  </si>
  <si>
    <t>163421774</t>
  </si>
  <si>
    <t>personnel</t>
  </si>
  <si>
    <t>163421780</t>
  </si>
  <si>
    <t>163421785</t>
  </si>
  <si>
    <t>163421486</t>
  </si>
  <si>
    <t>materiel equipement insecurite vols</t>
  </si>
  <si>
    <t>equipements constructions materiel_didactique formations_mp</t>
  </si>
  <si>
    <t>163421506</t>
  </si>
  <si>
    <t>absent</t>
  </si>
  <si>
    <t>163421545</t>
  </si>
  <si>
    <t>163421566</t>
  </si>
  <si>
    <t>163421598</t>
  </si>
  <si>
    <t>163421607</t>
  </si>
  <si>
    <t>163421618</t>
  </si>
  <si>
    <t>163421626</t>
  </si>
  <si>
    <t>163421631</t>
  </si>
  <si>
    <t>pompe_pied</t>
  </si>
  <si>
    <t>163421635</t>
  </si>
  <si>
    <t>aug_population sensibilisation</t>
  </si>
  <si>
    <t>materiel equipement professeurs_qualifies</t>
  </si>
  <si>
    <t>leaders_religieux ape</t>
  </si>
  <si>
    <t>163421645</t>
  </si>
  <si>
    <t>mauvaise_qualite finance_maintenance</t>
  </si>
  <si>
    <t>163422248</t>
  </si>
  <si>
    <t>163421658</t>
  </si>
  <si>
    <t>163421671</t>
  </si>
  <si>
    <t>163421674</t>
  </si>
  <si>
    <t>dispensaire_religieux</t>
  </si>
  <si>
    <t>consult_curatives premiers_soins consult_prenatales accouchement mas violences_sexuelles maladies_infectieuses urgences_vitales pediatrie maternite soins_intensifs</t>
  </si>
  <si>
    <t>psy_qualifie ong</t>
  </si>
  <si>
    <t>degradation_insecu autre</t>
  </si>
  <si>
    <t>medicaments_nb insecurite</t>
  </si>
  <si>
    <t>medicaments</t>
  </si>
  <si>
    <t>moto</t>
  </si>
  <si>
    <t>163421675</t>
  </si>
  <si>
    <t>163421704</t>
  </si>
  <si>
    <t>camion</t>
  </si>
  <si>
    <t>leaders_communautaires</t>
  </si>
  <si>
    <t>163421708</t>
  </si>
  <si>
    <t>destruction augmentation_population</t>
  </si>
  <si>
    <t>dotation_equipements sensibilisation</t>
  </si>
  <si>
    <t>163421712</t>
  </si>
  <si>
    <t>non_inondees</t>
  </si>
  <si>
    <t>163421744</t>
  </si>
  <si>
    <t>163421746</t>
  </si>
  <si>
    <t>163421768</t>
  </si>
  <si>
    <t>163421795</t>
  </si>
  <si>
    <t>163421820</t>
  </si>
  <si>
    <t>prix_maintenance</t>
  </si>
  <si>
    <t>subventions dotation_materiaux dotation_equipements</t>
  </si>
  <si>
    <t>163421829</t>
  </si>
  <si>
    <t>163421834</t>
  </si>
  <si>
    <t>163421841</t>
  </si>
  <si>
    <t>163421846</t>
  </si>
  <si>
    <t>163421853</t>
  </si>
  <si>
    <t>163421857</t>
  </si>
  <si>
    <t>163421872</t>
  </si>
  <si>
    <t>fin_droits_indefinie</t>
  </si>
  <si>
    <t>163421873</t>
  </si>
  <si>
    <t>163421874</t>
  </si>
  <si>
    <t>163421947</t>
  </si>
  <si>
    <t>163422025</t>
  </si>
  <si>
    <t>163422038</t>
  </si>
  <si>
    <t>163422049</t>
  </si>
  <si>
    <t>163422073</t>
  </si>
  <si>
    <t>163422106</t>
  </si>
  <si>
    <t>163422110</t>
  </si>
  <si>
    <t>163422117</t>
  </si>
  <si>
    <t>163422131</t>
  </si>
  <si>
    <t>163422169</t>
  </si>
  <si>
    <t>rehabilitation autre</t>
  </si>
  <si>
    <t>163422197</t>
  </si>
  <si>
    <t>ong_internationales proprietaire</t>
  </si>
  <si>
    <t>dotation_materiaux dotation_equipements</t>
  </si>
  <si>
    <t>163422208</t>
  </si>
  <si>
    <t>163422213</t>
  </si>
  <si>
    <t>ong_Internationales leaders_communautaires</t>
  </si>
  <si>
    <t>163422219</t>
  </si>
  <si>
    <t>financier mauvaise_qualite</t>
  </si>
  <si>
    <t>163422221</t>
  </si>
  <si>
    <t>163422242</t>
  </si>
  <si>
    <t>163422245</t>
  </si>
  <si>
    <t>163422276</t>
  </si>
  <si>
    <t>163422316</t>
  </si>
  <si>
    <t>163422320</t>
  </si>
  <si>
    <t>163422323</t>
  </si>
  <si>
    <t>163422353</t>
  </si>
  <si>
    <t>augmentation_population</t>
  </si>
  <si>
    <t>163422370</t>
  </si>
  <si>
    <t>163422731</t>
  </si>
  <si>
    <t>menage</t>
  </si>
  <si>
    <t>163422380</t>
  </si>
  <si>
    <t>rehab_bâtiments sensibilisation</t>
  </si>
  <si>
    <t>163422383</t>
  </si>
  <si>
    <t>rehab_equipements formation_gestion autre</t>
  </si>
  <si>
    <t>163422385</t>
  </si>
  <si>
    <t>personnel_maintenance rehab_equipements</t>
  </si>
  <si>
    <t>163422389</t>
  </si>
  <si>
    <t>163422397</t>
  </si>
  <si>
    <t>170</t>
  </si>
  <si>
    <t>163422412</t>
  </si>
  <si>
    <t>163422413</t>
  </si>
  <si>
    <t>163422415</t>
  </si>
  <si>
    <t>163422447</t>
  </si>
  <si>
    <t>163422470</t>
  </si>
  <si>
    <t>163422472</t>
  </si>
  <si>
    <t>163422475</t>
  </si>
  <si>
    <t>latrines_tissu</t>
  </si>
  <si>
    <t>pas_eclairees</t>
  </si>
  <si>
    <t>163422519</t>
  </si>
  <si>
    <t>163422521</t>
  </si>
  <si>
    <t>dotation_materiaux rehab_equipements dotation_equipements formation_gestion</t>
  </si>
  <si>
    <t>163422528</t>
  </si>
  <si>
    <t>constructeur menage comite-gestion</t>
  </si>
  <si>
    <t>fin_droits fin_droits_indefinie</t>
  </si>
  <si>
    <t>materiel insecurite</t>
  </si>
  <si>
    <t>dotation_equipements dotation_materiaux personnel</t>
  </si>
  <si>
    <t>163422540</t>
  </si>
  <si>
    <t>ong_internationales proprietaire communaute</t>
  </si>
  <si>
    <t>163422550</t>
  </si>
  <si>
    <t>163422552</t>
  </si>
  <si>
    <t>163422554</t>
  </si>
  <si>
    <t>163422556</t>
  </si>
  <si>
    <t>maintenance</t>
  </si>
  <si>
    <t>rehab_bâtiments rehabilitation autre</t>
  </si>
  <si>
    <t>163422559</t>
  </si>
  <si>
    <t>saturees destruction autre</t>
  </si>
  <si>
    <t>rehab_bâtiments</t>
  </si>
  <si>
    <t>163422567</t>
  </si>
  <si>
    <t>construction rehab_equipements autre</t>
  </si>
  <si>
    <t>163422581</t>
  </si>
  <si>
    <t>163422601</t>
  </si>
  <si>
    <t>diminution_population</t>
  </si>
  <si>
    <t>163422612</t>
  </si>
  <si>
    <t>163422630</t>
  </si>
  <si>
    <t>vols</t>
  </si>
  <si>
    <t>163422642</t>
  </si>
  <si>
    <t>rehab_equipements formation_gestion sensibilisation</t>
  </si>
  <si>
    <t>163422655</t>
  </si>
  <si>
    <t>rehab_equipements sensibilisation</t>
  </si>
  <si>
    <t>163422658</t>
  </si>
  <si>
    <t>163422659</t>
  </si>
  <si>
    <t>vols mauvaise_qualite financier</t>
  </si>
  <si>
    <t>rehab_equipements construction autre</t>
  </si>
  <si>
    <t>163422668</t>
  </si>
  <si>
    <t>non_destruction</t>
  </si>
  <si>
    <t>vols mauvaise_qualite</t>
  </si>
  <si>
    <t>rehab_equipements construction autre sensibilisation</t>
  </si>
  <si>
    <t>163422675</t>
  </si>
  <si>
    <t>163422687</t>
  </si>
  <si>
    <t>163422693</t>
  </si>
  <si>
    <t>163422697</t>
  </si>
  <si>
    <t>autre mauvaise_qualite</t>
  </si>
  <si>
    <t>163422702</t>
  </si>
  <si>
    <t>creation_rehab</t>
  </si>
  <si>
    <t>163422703</t>
  </si>
  <si>
    <t>163422714</t>
  </si>
  <si>
    <t>163422720</t>
  </si>
  <si>
    <t>163423497</t>
  </si>
  <si>
    <t>sensibilisation_eha creation_rehab</t>
  </si>
  <si>
    <t>communaute ong_internationales autre</t>
  </si>
  <si>
    <t>163423505</t>
  </si>
  <si>
    <t>superieur</t>
  </si>
  <si>
    <t>163422746</t>
  </si>
  <si>
    <t>163422780</t>
  </si>
  <si>
    <t>fontaine</t>
  </si>
  <si>
    <t>une_deux_heures</t>
  </si>
  <si>
    <t>163422793</t>
  </si>
  <si>
    <t>163422822</t>
  </si>
  <si>
    <t>refus</t>
  </si>
  <si>
    <t>163422865</t>
  </si>
  <si>
    <t>163422915</t>
  </si>
  <si>
    <t>prix_equipement mode_gestion</t>
  </si>
  <si>
    <t>construction rehab_bâtiments</t>
  </si>
  <si>
    <t>163422939</t>
  </si>
  <si>
    <t>163422942</t>
  </si>
  <si>
    <t>163422944</t>
  </si>
  <si>
    <t>vols materiel financier</t>
  </si>
  <si>
    <t>dotation_equipements dotation_materiaux sensibilisation</t>
  </si>
  <si>
    <t>163422952</t>
  </si>
  <si>
    <t>163423024</t>
  </si>
  <si>
    <t>augmentation_population deplaces</t>
  </si>
  <si>
    <t>dotation_equipements personnel_maintenance construction</t>
  </si>
  <si>
    <t>163423090</t>
  </si>
  <si>
    <t>163423104</t>
  </si>
  <si>
    <t>163423107</t>
  </si>
  <si>
    <t>163423117</t>
  </si>
  <si>
    <t>respect_mode_gestion mauvaise_qualite</t>
  </si>
  <si>
    <t>163423127</t>
  </si>
  <si>
    <t>163423137</t>
  </si>
  <si>
    <t>163423150</t>
  </si>
  <si>
    <t>163423162</t>
  </si>
  <si>
    <t>163423197</t>
  </si>
  <si>
    <t>aug_population deplces sensibilisation</t>
  </si>
  <si>
    <t>materiel equipement insecurite vols autre</t>
  </si>
  <si>
    <t>materiel_didactique formations_mp</t>
  </si>
  <si>
    <t>equipements personnels constructions materiel_didactique formations_mp formation_admin</t>
  </si>
  <si>
    <t>163423205</t>
  </si>
  <si>
    <t>163423253</t>
  </si>
  <si>
    <t>etape_tente</t>
  </si>
  <si>
    <t>rehabilitation_ecoles_zone</t>
  </si>
  <si>
    <t>materiel_didactique</t>
  </si>
  <si>
    <t>163423281</t>
  </si>
  <si>
    <t>163423320</t>
  </si>
  <si>
    <t>construction rehabilitation</t>
  </si>
  <si>
    <t>163423330</t>
  </si>
  <si>
    <t>163423341</t>
  </si>
  <si>
    <t>163423347</t>
  </si>
  <si>
    <t>163423352</t>
  </si>
  <si>
    <t>234</t>
  </si>
  <si>
    <t>construction rehabilitation sensibilisation</t>
  </si>
  <si>
    <t>163423366</t>
  </si>
  <si>
    <t>235</t>
  </si>
  <si>
    <t>rehab_bâtiments rehab_equipements</t>
  </si>
  <si>
    <t>163423376</t>
  </si>
  <si>
    <t>236</t>
  </si>
  <si>
    <t>pression mauvaise_qualite</t>
  </si>
  <si>
    <t>rehab_equipements construction rehabilitation</t>
  </si>
  <si>
    <t>163423378</t>
  </si>
  <si>
    <t>237</t>
  </si>
  <si>
    <t>163423405</t>
  </si>
  <si>
    <t>238</t>
  </si>
  <si>
    <t>163423411</t>
  </si>
  <si>
    <t>239</t>
  </si>
  <si>
    <t>163423414</t>
  </si>
  <si>
    <t>240</t>
  </si>
  <si>
    <t>163423429</t>
  </si>
  <si>
    <t>241</t>
  </si>
  <si>
    <t>163423430</t>
  </si>
  <si>
    <t>163423448</t>
  </si>
  <si>
    <t>243</t>
  </si>
  <si>
    <t>163423461</t>
  </si>
  <si>
    <t>244</t>
  </si>
  <si>
    <t>163423527</t>
  </si>
  <si>
    <t>245</t>
  </si>
  <si>
    <t>point_eau_prive</t>
  </si>
  <si>
    <t>proprietaire ong_internationales autre</t>
  </si>
  <si>
    <t>163423542</t>
  </si>
  <si>
    <t>246</t>
  </si>
  <si>
    <t>163423556</t>
  </si>
  <si>
    <t>247</t>
  </si>
  <si>
    <t>163423558</t>
  </si>
  <si>
    <t>248</t>
  </si>
  <si>
    <t>163423574</t>
  </si>
  <si>
    <t>249</t>
  </si>
  <si>
    <t>163423593</t>
  </si>
  <si>
    <t>163423603</t>
  </si>
  <si>
    <t>251</t>
  </si>
  <si>
    <t>163423618</t>
  </si>
  <si>
    <t>252</t>
  </si>
  <si>
    <t>163423634</t>
  </si>
  <si>
    <t>253</t>
  </si>
  <si>
    <t>163423660</t>
  </si>
  <si>
    <t>254</t>
  </si>
  <si>
    <t>163423688</t>
  </si>
  <si>
    <t>255</t>
  </si>
  <si>
    <t>163423689</t>
  </si>
  <si>
    <t>163423698</t>
  </si>
  <si>
    <t>257</t>
  </si>
  <si>
    <t>163423719</t>
  </si>
  <si>
    <t>258</t>
  </si>
  <si>
    <t>163423742</t>
  </si>
  <si>
    <t>163423758</t>
  </si>
  <si>
    <t>260</t>
  </si>
  <si>
    <t>163423763</t>
  </si>
  <si>
    <t>261</t>
  </si>
  <si>
    <t>163423787</t>
  </si>
  <si>
    <t>262</t>
  </si>
  <si>
    <t>usagers</t>
  </si>
  <si>
    <t>163423798</t>
  </si>
  <si>
    <t>263</t>
  </si>
  <si>
    <t>163423816</t>
  </si>
  <si>
    <t>163423830</t>
  </si>
  <si>
    <t>163423848</t>
  </si>
  <si>
    <t>163423863</t>
  </si>
  <si>
    <t>267</t>
  </si>
  <si>
    <t>163423887</t>
  </si>
  <si>
    <t>163423897</t>
  </si>
  <si>
    <t>non_hygieniques</t>
  </si>
  <si>
    <t>163423974</t>
  </si>
  <si>
    <t>163423997</t>
  </si>
  <si>
    <t>163424059</t>
  </si>
  <si>
    <t>ong_nationales ong_internationales</t>
  </si>
  <si>
    <t>163424077</t>
  </si>
  <si>
    <t>163424117</t>
  </si>
  <si>
    <t>163424151</t>
  </si>
  <si>
    <t>163424162</t>
  </si>
  <si>
    <t>163424187</t>
  </si>
  <si>
    <t>163424200</t>
  </si>
  <si>
    <t>financier materiel finance_maintenance</t>
  </si>
  <si>
    <t>dotation_materiaux dotation_equipements personnel_maintenance</t>
  </si>
  <si>
    <t>163424729</t>
  </si>
  <si>
    <t>163424222</t>
  </si>
  <si>
    <t>materiel respect_mode_gestion</t>
  </si>
  <si>
    <t>163424235</t>
  </si>
  <si>
    <t>163424243</t>
  </si>
  <si>
    <t>282</t>
  </si>
  <si>
    <t>163424261</t>
  </si>
  <si>
    <t>163424273</t>
  </si>
  <si>
    <t>163424296</t>
  </si>
  <si>
    <t>financier personnels_qualifies</t>
  </si>
  <si>
    <t>dotation_materiaux personnel_maintenance</t>
  </si>
  <si>
    <t>163424305</t>
  </si>
  <si>
    <t>163424310</t>
  </si>
  <si>
    <t>construction sensibilisation autre</t>
  </si>
  <si>
    <t>163424327</t>
  </si>
  <si>
    <t>163424349</t>
  </si>
  <si>
    <t>163424366</t>
  </si>
  <si>
    <t>personnel rehab_bâtiments</t>
  </si>
  <si>
    <t>163424378</t>
  </si>
  <si>
    <t>construction rehabilitation sensibilisation formation_gestion</t>
  </si>
  <si>
    <t>163424399</t>
  </si>
  <si>
    <t>163424427</t>
  </si>
  <si>
    <t>construction rehabilitation sensibilisation autre</t>
  </si>
  <si>
    <t>163424441</t>
  </si>
  <si>
    <t>163424458</t>
  </si>
  <si>
    <t>163424473</t>
  </si>
  <si>
    <t>163424508</t>
  </si>
  <si>
    <t>163424537</t>
  </si>
  <si>
    <t>financier respect_mode_gestion</t>
  </si>
  <si>
    <t>personnel_maintenance rehab_bâtiments</t>
  </si>
  <si>
    <t>163424551</t>
  </si>
  <si>
    <t>163424562</t>
  </si>
  <si>
    <t>163424579</t>
  </si>
  <si>
    <t>163424582</t>
  </si>
  <si>
    <t>302</t>
  </si>
  <si>
    <t>financier materiel personnels_qualifies</t>
  </si>
  <si>
    <t>163424583</t>
  </si>
  <si>
    <t>163424597</t>
  </si>
  <si>
    <t>163424602</t>
  </si>
  <si>
    <t>163424628</t>
  </si>
  <si>
    <t>materiel personnels_qualifies mauvaise_qualite</t>
  </si>
  <si>
    <t>163424639</t>
  </si>
  <si>
    <t>163424645</t>
  </si>
  <si>
    <t>163424649</t>
  </si>
  <si>
    <t>163424663</t>
  </si>
  <si>
    <t>310</t>
  </si>
  <si>
    <t>163424669</t>
  </si>
  <si>
    <t>311</t>
  </si>
  <si>
    <t>163424674</t>
  </si>
  <si>
    <t>163424684</t>
  </si>
  <si>
    <t>163424694</t>
  </si>
  <si>
    <t>financier personnels_qualifies insecurite</t>
  </si>
  <si>
    <t>163424700</t>
  </si>
  <si>
    <t>amende</t>
  </si>
  <si>
    <t>163424715</t>
  </si>
  <si>
    <t>destruction assechement_source</t>
  </si>
  <si>
    <t>163425400</t>
  </si>
  <si>
    <t>destruction assechement_source non_acces</t>
  </si>
  <si>
    <t>163424742</t>
  </si>
  <si>
    <t>163424763</t>
  </si>
  <si>
    <t>materiel pression</t>
  </si>
  <si>
    <t>163424791</t>
  </si>
  <si>
    <t>163424820</t>
  </si>
  <si>
    <t>financier personnels_qualifies finance_maintenance</t>
  </si>
  <si>
    <t>163424858</t>
  </si>
  <si>
    <t>322</t>
  </si>
  <si>
    <t>163424889</t>
  </si>
  <si>
    <t>163424940</t>
  </si>
  <si>
    <t>163424964</t>
  </si>
  <si>
    <t>163424988</t>
  </si>
  <si>
    <t>destruction augmentation_population deplaces</t>
  </si>
  <si>
    <t>163425021</t>
  </si>
  <si>
    <t>163425055</t>
  </si>
  <si>
    <t>financier materiel respect_mode_gestion</t>
  </si>
  <si>
    <t>163425311</t>
  </si>
  <si>
    <t>163425356</t>
  </si>
  <si>
    <t>330</t>
  </si>
  <si>
    <t>163425440</t>
  </si>
  <si>
    <t>331</t>
  </si>
  <si>
    <t>163425464</t>
  </si>
  <si>
    <t>332</t>
  </si>
  <si>
    <t>dotation_materiaux dotation_equipements personnel</t>
  </si>
  <si>
    <t>163425505</t>
  </si>
  <si>
    <t>333</t>
  </si>
  <si>
    <t>163425565</t>
  </si>
  <si>
    <t>334</t>
  </si>
  <si>
    <t>163425645</t>
  </si>
  <si>
    <t>335</t>
  </si>
  <si>
    <t>163425663</t>
  </si>
  <si>
    <t>336</t>
  </si>
  <si>
    <t>163425691</t>
  </si>
  <si>
    <t>337</t>
  </si>
  <si>
    <t>163425710</t>
  </si>
  <si>
    <t>338</t>
  </si>
  <si>
    <t>163425756</t>
  </si>
  <si>
    <t>339</t>
  </si>
  <si>
    <t>163425781</t>
  </si>
  <si>
    <t>340</t>
  </si>
  <si>
    <t>oui_partiel</t>
  </si>
  <si>
    <t>163425804</t>
  </si>
  <si>
    <t>341</t>
  </si>
  <si>
    <t>dotation_materiaux dotation_equipements personnel_maintenance rehab_bâtiments</t>
  </si>
  <si>
    <t>163425835</t>
  </si>
  <si>
    <t>342</t>
  </si>
  <si>
    <t>163425858</t>
  </si>
  <si>
    <t>343</t>
  </si>
  <si>
    <t>163425911</t>
  </si>
  <si>
    <t>344</t>
  </si>
  <si>
    <t>163425946</t>
  </si>
  <si>
    <t>345</t>
  </si>
  <si>
    <t>163425984</t>
  </si>
  <si>
    <t>346</t>
  </si>
  <si>
    <t>163426025</t>
  </si>
  <si>
    <t>347</t>
  </si>
  <si>
    <t>163426062</t>
  </si>
  <si>
    <t>348</t>
  </si>
  <si>
    <t>163426088</t>
  </si>
  <si>
    <t>349</t>
  </si>
  <si>
    <t>163426115</t>
  </si>
  <si>
    <t>350</t>
  </si>
  <si>
    <t>163426138</t>
  </si>
  <si>
    <t>351</t>
  </si>
  <si>
    <t xml:space="preserve">Nb de points d'eau enquêtés : </t>
  </si>
  <si>
    <t xml:space="preserve">Nb de points d'eau répertoriés : </t>
  </si>
  <si>
    <r>
      <t xml:space="preserve">Proportion 
</t>
    </r>
    <r>
      <rPr>
        <i/>
        <sz val="9"/>
        <color theme="1"/>
        <rFont val="Arial Narrow"/>
        <family val="2"/>
      </rPr>
      <t>(tous les points d'eau enquêtés)</t>
    </r>
  </si>
  <si>
    <t xml:space="preserve">Fontaine publique </t>
  </si>
  <si>
    <t xml:space="preserve">par bidon </t>
  </si>
  <si>
    <t xml:space="preserve">Services déconcentrés de l'Etat (ANEA, Ministères, Préfecture, etc.) </t>
  </si>
  <si>
    <t>Ecole mixte Dounia</t>
  </si>
  <si>
    <t>Ecole Barangbake</t>
  </si>
  <si>
    <t xml:space="preserve">Etape tente </t>
  </si>
  <si>
    <t xml:space="preserve">=&gt; bâtiment durable + étape tente </t>
  </si>
  <si>
    <t>f1 f2</t>
  </si>
  <si>
    <t>gvt ong_internationales</t>
  </si>
  <si>
    <t xml:space="preserve">communaute ong_internationales </t>
  </si>
  <si>
    <t xml:space="preserve">Services déconcentrés de l'Etat : ANEA, Ministère de l'hydraulique, etc.  </t>
  </si>
  <si>
    <t>=&gt; l'administration coloniale</t>
  </si>
  <si>
    <t>Réussite des enfants au examen 97% au concours</t>
  </si>
  <si>
    <t xml:space="preserve">=&gt; Bonne qualité de l'enseignement </t>
  </si>
  <si>
    <t xml:space="preserve">an </t>
  </si>
  <si>
    <t xml:space="preserve">=&gt; Dons à l'APE, paiement du loyer </t>
  </si>
  <si>
    <t>materiel professeurs_qualifies</t>
  </si>
  <si>
    <t xml:space="preserve">=&gt; Insuffisance des bâtiments, manque de point d'eau, manque de matériel sportif </t>
  </si>
  <si>
    <t xml:space="preserve">=&gt; Inspection de Fondamentale 1 </t>
  </si>
  <si>
    <t>Unicef, COOPI et Plan International</t>
  </si>
  <si>
    <t>=&gt; UNICEF</t>
  </si>
  <si>
    <t xml:space="preserve">=&gt; Y compris des kits de lavage de mains </t>
  </si>
  <si>
    <t xml:space="preserve">constructions </t>
  </si>
  <si>
    <t>equipements materiel_didactique formations_mp autre</t>
  </si>
  <si>
    <t xml:space="preserve">=&gt; Construction du logement des directeurs, clôture de l'école, construction d'une cantine scolaire, recyclage des enseignants </t>
  </si>
  <si>
    <t xml:space="preserve">Nb de latrines enquêtées : </t>
  </si>
  <si>
    <t xml:space="preserve">Nombre de marchés enquêtés : </t>
  </si>
  <si>
    <t xml:space="preserve">Nb de structures de santé enquêtées : </t>
  </si>
  <si>
    <t xml:space="preserve">Nb d'écoles enquêtées : </t>
  </si>
  <si>
    <t xml:space="preserve">Nb de marchés répertoriés : </t>
  </si>
  <si>
    <t xml:space="preserve">Nb de structures de santé répertoriées :  </t>
  </si>
  <si>
    <t xml:space="preserve">Nb d'écoles répertoriées : </t>
  </si>
  <si>
    <t xml:space="preserve">Nb de latrines répertoriées : </t>
  </si>
  <si>
    <t xml:space="preserve">Latrines fonctionnelles ? </t>
  </si>
  <si>
    <t xml:space="preserve">=&gt; Vol de matériel </t>
  </si>
  <si>
    <t>Si fonctionnelles, fonctionnelles aussi en saison des pluies ?</t>
  </si>
  <si>
    <r>
      <t xml:space="preserve">Proportion 
</t>
    </r>
    <r>
      <rPr>
        <i/>
        <sz val="9"/>
        <color theme="1"/>
        <rFont val="Arial Narrow"/>
        <family val="2"/>
      </rPr>
      <t xml:space="preserve">(des latrines non fonctionnelles) </t>
    </r>
  </si>
  <si>
    <r>
      <t xml:space="preserve">Proportion 
</t>
    </r>
    <r>
      <rPr>
        <i/>
        <sz val="9"/>
        <color theme="1"/>
        <rFont val="Arial Narrow"/>
        <family val="2"/>
      </rPr>
      <t xml:space="preserve">(des latrines endommagées) </t>
    </r>
  </si>
  <si>
    <r>
      <t xml:space="preserve">Proportion
</t>
    </r>
    <r>
      <rPr>
        <i/>
        <sz val="9"/>
        <color theme="1"/>
        <rFont val="Arial Narrow"/>
        <family val="2"/>
      </rPr>
      <t xml:space="preserve">(de toutes les latrines)  </t>
    </r>
  </si>
  <si>
    <r>
      <t xml:space="preserve">Proportion
</t>
    </r>
    <r>
      <rPr>
        <i/>
        <sz val="9"/>
        <color theme="1"/>
        <rFont val="Arial Narrow"/>
        <family val="2"/>
      </rPr>
      <t xml:space="preserve">(de toutes les latrines) </t>
    </r>
  </si>
  <si>
    <t xml:space="preserve">OUI mais pas toutes </t>
  </si>
  <si>
    <r>
      <t xml:space="preserve">Proportion
</t>
    </r>
    <r>
      <rPr>
        <i/>
        <sz val="9"/>
        <color theme="1"/>
        <rFont val="Arial Narrow"/>
        <family val="2"/>
      </rPr>
      <t xml:space="preserve">(de toutes latrines fonctionnelles) </t>
    </r>
  </si>
  <si>
    <t>financier finance_maintenance</t>
  </si>
  <si>
    <t>materiel vols pression respect_mode_gestion</t>
  </si>
  <si>
    <t xml:space="preserve">=&gt; infrastructures insuffisantes ou trop petites </t>
  </si>
  <si>
    <t xml:space="preserve">chef_quartiers </t>
  </si>
  <si>
    <r>
      <t xml:space="preserve">Proportion 
</t>
    </r>
    <r>
      <rPr>
        <i/>
        <sz val="9"/>
        <color theme="1"/>
        <rFont val="Arial Narrow"/>
        <family val="2"/>
      </rPr>
      <t xml:space="preserve">(des latrines payantes) </t>
    </r>
  </si>
  <si>
    <t xml:space="preserve">dotation_equipements construction </t>
  </si>
  <si>
    <t>dotation_equipements construction sensibilisation</t>
  </si>
  <si>
    <t xml:space="preserve">=&gt; Surtout des kits d'hygiène / nettoyage </t>
  </si>
  <si>
    <t>Réhabilitation des équipements</t>
  </si>
  <si>
    <t>Réhabilitation de bâtiments / infrastructures</t>
  </si>
  <si>
    <t>Augmentation du nombre de kits de nettoyage</t>
  </si>
  <si>
    <t>Traitement de latrines</t>
  </si>
  <si>
    <t>Augmenter les kits de nettoyage et employer des gardiens pour le suivi de la propreté des latrines.</t>
  </si>
  <si>
    <t>personnel_maintenance rehab_equipements autre</t>
  </si>
  <si>
    <t xml:space="preserve">=&gt; Emploi de personnel pour l'entretien / l'hygiène </t>
  </si>
  <si>
    <t xml:space="preserve">=&gt; Traitement des latrines, installation de verrou, changement de COGES </t>
  </si>
  <si>
    <t>consult_curatives premiers_soins consult_prenatales accouchement mas violences_sexuelles maladies_infectieuses urgences_vitales pediatrie maternite</t>
  </si>
  <si>
    <t xml:space="preserve">nsp </t>
  </si>
  <si>
    <t xml:space="preserve">ong </t>
  </si>
  <si>
    <t>Clôture de ce centre de santé</t>
  </si>
  <si>
    <t xml:space="preserve">=&gt; absence de clôture et manque d'appui de certains services </t>
  </si>
  <si>
    <t>Dotations en médicaments</t>
  </si>
  <si>
    <t xml:space="preserve">=&gt; Dotation de médicaments </t>
  </si>
  <si>
    <t xml:space="preserve">=&gt; y compris kits de nettoyage / hygiène </t>
  </si>
  <si>
    <t>Construction des nouveaux bâtiments (laboratoire, salle de consultation, maternité, salle des soins). Dotation en générateur.</t>
  </si>
  <si>
    <t>symptomes transmission mesures_gvt</t>
  </si>
  <si>
    <t xml:space="preserve">=&gt; informations générales </t>
  </si>
  <si>
    <t>achat_individuel_grossistes achat_groupe_grossistes</t>
  </si>
  <si>
    <t>transport emplacement autre</t>
  </si>
  <si>
    <t xml:space="preserve">Taxe domaine </t>
  </si>
  <si>
    <t xml:space="preserve">Par an </t>
  </si>
  <si>
    <t xml:space="preserve">Entre 1 000 et 5 000 XAF </t>
  </si>
  <si>
    <t>TCV 23
MEN A</t>
  </si>
  <si>
    <t xml:space="preserve">Puits équipé / aménagé </t>
  </si>
  <si>
    <t>puits_equipe</t>
  </si>
  <si>
    <t>Autres puits tarissent</t>
  </si>
  <si>
    <t xml:space="preserve">Autre point d'eau détruit ou plus fonctionnel  </t>
  </si>
  <si>
    <t>Parce que les puits tarrisent pendant la saison sèche</t>
  </si>
  <si>
    <t xml:space="preserve">destruction </t>
  </si>
  <si>
    <t xml:space="preserve">=&gt; insuffisance de points d'eau ; eau traitée et de bonne qualité ; </t>
  </si>
  <si>
    <t xml:space="preserve">=&gt; L'eau n'est plus potable ; puits qui tarissent en saison sèche </t>
  </si>
  <si>
    <t xml:space="preserve">=&gt; MINUSCA </t>
  </si>
  <si>
    <t xml:space="preserve">bidon </t>
  </si>
  <si>
    <t>pression respect_mode_gestion mauvaise_qualite</t>
  </si>
  <si>
    <t>finance_maintenance mauvaise_qualite</t>
  </si>
  <si>
    <t>materiel respect_mode_gestion finance_maintenance</t>
  </si>
  <si>
    <t>materiel pression respect_mode_gestion finance_maintenance</t>
  </si>
  <si>
    <t xml:space="preserve">materiel </t>
  </si>
  <si>
    <t>materiel mauvaise_qualite</t>
  </si>
  <si>
    <t xml:space="preserve">=&gt; en particulier le matériel de traitement de l'eau </t>
  </si>
  <si>
    <t xml:space="preserve">=&gt; en particulier pour le traitement de l'eau </t>
  </si>
  <si>
    <t>pression mauvaise_qualite finance_maintenance</t>
  </si>
  <si>
    <t>respect_mode_gestionfinance_maintenance</t>
  </si>
  <si>
    <t xml:space="preserve">mauvaise_qualite </t>
  </si>
  <si>
    <t>materiel personnels_qualifies</t>
  </si>
  <si>
    <t xml:space="preserve">=&gt; ce qui engendre des cas de bagarres </t>
  </si>
  <si>
    <t xml:space="preserve">=&gt; Problèmes de suivi du COGES ; cas de panne ; absence de clôture </t>
  </si>
  <si>
    <t xml:space="preserve">autre </t>
  </si>
  <si>
    <t xml:space="preserve">=&gt; La communauté ; un particulier ; MINUSCA </t>
  </si>
  <si>
    <t xml:space="preserve">l'Etat </t>
  </si>
  <si>
    <t>gouvernement</t>
  </si>
  <si>
    <t xml:space="preserve">=&gt; Artisan réparateur </t>
  </si>
  <si>
    <t>=&gt; Inspecteur des Eaux et forêts</t>
  </si>
  <si>
    <t xml:space="preserve">=&gt; en particulier des produits de traitement </t>
  </si>
  <si>
    <t>dotation_equipements personnel_maintenance</t>
  </si>
  <si>
    <t xml:space="preserve">=&gt; traitement direct du point d'eau </t>
  </si>
  <si>
    <t xml:space="preserve">non_durable </t>
  </si>
  <si>
    <t>rehab_equipements dotation_equipements</t>
  </si>
  <si>
    <t>dotation_materiaux dotation_equipements rehab_equipements</t>
  </si>
  <si>
    <t>dotation_equipements personnel_maintenance rehab_equipements rehabilitation</t>
  </si>
  <si>
    <t>dotation_equipements rehab_bâtiments rehab_equipements</t>
  </si>
  <si>
    <t>dotation_equipements rehab_equipements</t>
  </si>
  <si>
    <t>dotation_equipements rehab_bâtiments</t>
  </si>
  <si>
    <t>dotation_equipements rehab_equipements construction</t>
  </si>
  <si>
    <t>dotation_equipements rehabilitation</t>
  </si>
  <si>
    <t>subventions personnel_maintenance sensibilisation formation_gestion</t>
  </si>
  <si>
    <t>Clôture au tour de ce point d'eau</t>
  </si>
  <si>
    <t xml:space="preserve">=&gt; Traitement direct des points d'eau ; mise en place de COGES </t>
  </si>
  <si>
    <t xml:space="preserve">=&gt; En particulier équipement de pompes </t>
  </si>
  <si>
    <t xml:space="preserve">rehab_equipements construction </t>
  </si>
  <si>
    <t xml:space="preserve">=&gt; Faibles revenus des habitants, prix revu à la baisse </t>
  </si>
  <si>
    <t>=&gt; Hôpital régional universitaire</t>
  </si>
  <si>
    <t xml:space="preserve">mais un hôpital régional universitaire </t>
  </si>
  <si>
    <t xml:space="preserve">=&gt; service gratuit N/A </t>
  </si>
  <si>
    <t>=&gt; vaccins anti-tétanique, anti-méningite, anti-typhoïde pour les bébés et contre la fièvre jaune</t>
  </si>
  <si>
    <t xml:space="preserve">=&gt; Manque de médicaments </t>
  </si>
  <si>
    <t>=&gt; La nouvelle souche de COVID</t>
  </si>
  <si>
    <t xml:space="preserve">Nb moyen de maître-parents </t>
  </si>
  <si>
    <t xml:space="preserve">=&gt; Manque de latrine et de dépôt d'ordures </t>
  </si>
  <si>
    <t xml:space="preserve">École d'urgence COOPI Coline </t>
  </si>
  <si>
    <t xml:space="preserve">equipements rehabilitations materiel_didactique formations_mp construction </t>
  </si>
  <si>
    <t xml:space="preserve">=&gt; Problème de matériel </t>
  </si>
  <si>
    <t xml:space="preserve">Ecole d'urgence COOPI - Directions 1 et 2 </t>
  </si>
  <si>
    <t xml:space="preserve">=&gt; Toutes écoles sont fonctionnelles, N/A </t>
  </si>
  <si>
    <t xml:space="preserve">=&gt; Toutes les structures sont fonctionnelles, N/A </t>
  </si>
  <si>
    <t xml:space="preserve">=&gt; Un forage </t>
  </si>
  <si>
    <t xml:space="preserve">=&gt; N/A, pas d'espace disponible </t>
  </si>
  <si>
    <t>Disponibilité d'un espace de quarantaine ?</t>
  </si>
  <si>
    <t xml:space="preserve">Bria </t>
  </si>
  <si>
    <t xml:space="preserve">La phase de collecte de données s'est déroulée en février 2021 </t>
  </si>
  <si>
    <r>
      <t xml:space="preserve">AGORA RCA </t>
    </r>
    <r>
      <rPr>
        <b/>
        <sz val="11"/>
        <color rgb="FF000000"/>
        <rFont val="Calibri"/>
        <family val="2"/>
      </rPr>
      <t>|</t>
    </r>
    <r>
      <rPr>
        <b/>
        <sz val="11"/>
        <color rgb="FF000000"/>
        <rFont val="Arial Narrow"/>
        <family val="2"/>
      </rPr>
      <t>Projet RELSUDE | Collecte HAUTE-KOTTO en février 2021</t>
    </r>
  </si>
  <si>
    <t>0323c93b-45db-4c92-b145-a2218afd207f</t>
  </si>
  <si>
    <t>2021-04-15T14:53:11.794+01</t>
  </si>
  <si>
    <t>2021-04-15T16:13:10.918+01</t>
  </si>
  <si>
    <t>2021-04-15</t>
  </si>
  <si>
    <t>356676101966163</t>
  </si>
  <si>
    <t>Marché Soudanais</t>
  </si>
  <si>
    <t>appro autre</t>
  </si>
  <si>
    <t>Intempéries</t>
  </si>
  <si>
    <t>alimentaires nfi medicaments</t>
  </si>
  <si>
    <t>La plupart des vendeurs sont des Soudanais qui viennent périodiquement surtout en saison sèche mais en saison pluvieuse eux ils ne viennent pas</t>
  </si>
  <si>
    <t>bangui autre</t>
  </si>
  <si>
    <t xml:space="preserve">Soudan </t>
  </si>
  <si>
    <t>local autre</t>
  </si>
  <si>
    <t>transport emplacement</t>
  </si>
  <si>
    <t>Par véhicules</t>
  </si>
  <si>
    <t>Pas de ticket</t>
  </si>
  <si>
    <t>taxation_ga</t>
  </si>
  <si>
    <t>rehabilitation_routes rehabilitation_ponts autre</t>
  </si>
  <si>
    <t>Construction d'un nouveau marché dans un autre lieu</t>
  </si>
  <si>
    <t>Construction d'un nouveau marché dans un lieu sur car ce marché est très saturé</t>
  </si>
  <si>
    <t>2021-04-15T15:18:11</t>
  </si>
  <si>
    <t>4772504e-26b0-4f68-bc0c-dcc534490e4c</t>
  </si>
  <si>
    <t>2021-04-15T08:32:01.160+01:00</t>
  </si>
  <si>
    <t>2021-04-15T08:49:36.206+01:00</t>
  </si>
  <si>
    <t>356676102871107</t>
  </si>
  <si>
    <t>Abdoulaye Adji</t>
  </si>
  <si>
    <t>mairie chef_quartiers</t>
  </si>
  <si>
    <t>materiel_didactique rehabilitations</t>
  </si>
  <si>
    <t>RAS</t>
  </si>
  <si>
    <t>2021-04-15T15:26:55</t>
  </si>
  <si>
    <t>7b88523d-cf69-4e7b-ae39-e381bce2d4c2</t>
  </si>
  <si>
    <t>2021-04-15T09:05:24.382+01:00</t>
  </si>
  <si>
    <t>2021-04-15T09:10:45.626+01:00</t>
  </si>
  <si>
    <t>cinquante_cent</t>
  </si>
  <si>
    <t>2021-04-15T15:26:59</t>
  </si>
  <si>
    <t>Collège Hadji</t>
  </si>
  <si>
    <t>1b4d2a9d-993d-42b0-a205-2510b254f7a5</t>
  </si>
  <si>
    <t>2021-04-15T11:31:42.860+01:00</t>
  </si>
  <si>
    <t>2021-04-20T08:38:27.849+01:00</t>
  </si>
  <si>
    <t>Lycée djalle de bria</t>
  </si>
  <si>
    <t>autre ong_internationales</t>
  </si>
  <si>
    <t>Opérateur économique Abdel Kader djalle en 1969</t>
  </si>
  <si>
    <t>securite autre</t>
  </si>
  <si>
    <t>PLADOYER DE APE</t>
  </si>
  <si>
    <t>peur_enseignants</t>
  </si>
  <si>
    <t>activites_recreatives achat_materiel</t>
  </si>
  <si>
    <t>equipement materiel professeurs_qualifies insecurite vols autre</t>
  </si>
  <si>
    <t>ong_Internationales ape autre leaders_religieux</t>
  </si>
  <si>
    <t>rehabilitations</t>
  </si>
  <si>
    <t>constructions equipements materiaux_rehab rehabilitations personnels materiel_didactique formations_mp formations_ape formation_admin</t>
  </si>
  <si>
    <t>2021-04-20T07:41:58</t>
  </si>
  <si>
    <t>MINUSCA Affaires civiles</t>
  </si>
  <si>
    <t>L'établissement n'est pas clôturé le passage des gens perturbé les cours et cela encourage le cambriolage</t>
  </si>
  <si>
    <t xml:space="preserve">Bria : 354
Chaque ligne correspond à 1 enquête menée avec 1 informateur clé. </t>
  </si>
  <si>
    <t>Question</t>
  </si>
  <si>
    <t>uuidor id unique</t>
  </si>
  <si>
    <t>Valeur ancienne</t>
  </si>
  <si>
    <t>Nouvelle valeur (si existante)</t>
  </si>
  <si>
    <t>Raison (ex: erreur de saisie, pas de correction nécessaire etc.)</t>
  </si>
  <si>
    <t>Modifiée dans la base de données nettoyée?</t>
  </si>
  <si>
    <t>BRIA</t>
  </si>
  <si>
    <t xml:space="preserve">Réponse hors sujet </t>
  </si>
  <si>
    <t xml:space="preserve">Pharmacie </t>
  </si>
  <si>
    <t xml:space="preserve">Supprimé </t>
  </si>
  <si>
    <t>consult_curatives premiers_soins consult_prenatales accouchement mas violences_sexuelles maladies_infectieuses urgences_vitales pediatrie maternite autre</t>
  </si>
  <si>
    <t>TCV 23
VPI
MEN A</t>
  </si>
  <si>
    <t xml:space="preserve">Redondance </t>
  </si>
  <si>
    <t xml:space="preserve">Erreur dans le questionnaire </t>
  </si>
  <si>
    <t>ressources_fin medicaments_nb personnels communication vols</t>
  </si>
  <si>
    <t>Paiement difficile de salaire</t>
  </si>
  <si>
    <t>symptomes transmission mesures_gvt autre</t>
  </si>
  <si>
    <t>Prévention</t>
  </si>
  <si>
    <t>Facilité de lecture</t>
  </si>
  <si>
    <t>achat_groupe_grossistes autre</t>
  </si>
  <si>
    <t xml:space="preserve">Erreur de saisie </t>
  </si>
  <si>
    <t>Quelques uns achètent individuellement</t>
  </si>
  <si>
    <t>transport autre</t>
  </si>
  <si>
    <t>vide</t>
  </si>
  <si>
    <t>Redevance mensuelle par catégorie 2000 par magasin et 1000/ boutique, taxe domaine varie entre 5000 à 10000f</t>
  </si>
  <si>
    <t>Taxe domaine</t>
  </si>
  <si>
    <t>Par mois pour la redevance, par an domaine.</t>
  </si>
  <si>
    <t>Construction des étalages et hangars</t>
  </si>
  <si>
    <t>Construction du marché (étalages et hangars)</t>
  </si>
  <si>
    <t>Construction d'un nouveau marché</t>
  </si>
  <si>
    <t>Construction du marché</t>
  </si>
  <si>
    <t xml:space="preserve">Staffs ONG </t>
  </si>
  <si>
    <t xml:space="preserve">Erreur de calcul de l'IC </t>
  </si>
  <si>
    <t xml:space="preserve">gvt </t>
  </si>
  <si>
    <t xml:space="preserve">Précision conservée </t>
  </si>
  <si>
    <t>IMC</t>
  </si>
  <si>
    <t>Supprimé</t>
  </si>
  <si>
    <t xml:space="preserve">Location </t>
  </si>
  <si>
    <t xml:space="preserve">Facilité de lecture </t>
  </si>
  <si>
    <t>Dounia, mixte</t>
  </si>
  <si>
    <t>Barangbake</t>
  </si>
  <si>
    <t xml:space="preserve">Ecole Barangbake </t>
  </si>
  <si>
    <t>f1 f2 autre</t>
  </si>
  <si>
    <t xml:space="preserve">Hors scope AGORA </t>
  </si>
  <si>
    <t>École maternelle</t>
  </si>
  <si>
    <t>7900b1fb-0806-4543-b735-0250d41abfa0</t>
  </si>
  <si>
    <t>Redondance</t>
  </si>
  <si>
    <t>COOPI</t>
  </si>
  <si>
    <t>ong_nationales autre</t>
  </si>
  <si>
    <t>ONG Idéal</t>
  </si>
  <si>
    <t>religieux autre</t>
  </si>
  <si>
    <t>Missionnaire sydonie palou</t>
  </si>
  <si>
    <t xml:space="preserve">Manque de précision du questionnaire - latrines du personnel comptabilisées  </t>
  </si>
  <si>
    <t>aug_population autre</t>
  </si>
  <si>
    <t>mois</t>
  </si>
  <si>
    <t>Conversion</t>
  </si>
  <si>
    <t>materiel professeurs_qualifies autre</t>
  </si>
  <si>
    <t>ressources_fin vols</t>
  </si>
  <si>
    <t>constructions</t>
  </si>
  <si>
    <t>materiel_didactique formations_mp autre</t>
  </si>
  <si>
    <t>insuffisant autre</t>
  </si>
  <si>
    <t>Latrine avec porte sans toiture</t>
  </si>
  <si>
    <t xml:space="preserve">C'est accessible pendant la prière où école coranique </t>
  </si>
  <si>
    <t>OXFAM</t>
  </si>
  <si>
    <t>Pas de rémunération pour les membres du comité de gestion.</t>
  </si>
  <si>
    <t>ong_Internationales leaders_communautaires autre</t>
  </si>
  <si>
    <t>leaders_communautaires autre</t>
  </si>
  <si>
    <t>Précision conservée</t>
  </si>
  <si>
    <t>Insuffisance de kits hygiéniques</t>
  </si>
  <si>
    <t xml:space="preserve"> Non </t>
  </si>
  <si>
    <t xml:space="preserve">fontaine </t>
  </si>
  <si>
    <t>Rampe d'eau</t>
  </si>
  <si>
    <t>Rampe d'eau (robinet)</t>
  </si>
  <si>
    <t xml:space="preserve">puits_equipe </t>
  </si>
  <si>
    <t xml:space="preserve">Manque catégorie dans questionnaire </t>
  </si>
  <si>
    <t>Puit aménagé</t>
  </si>
  <si>
    <t>Puits aménagé</t>
  </si>
  <si>
    <t>Puit équipe en pompe à main</t>
  </si>
  <si>
    <t>Puits équipé</t>
  </si>
  <si>
    <t>En panne depuis 2/02/2021</t>
  </si>
  <si>
    <t>destruction autre</t>
  </si>
  <si>
    <t>Les gens viennent chercher de l'eau pour faire des briques</t>
  </si>
  <si>
    <t>Beaucoup des habitants ont quittés</t>
  </si>
  <si>
    <t>MSF</t>
  </si>
  <si>
    <t>communaute ong_internationales</t>
  </si>
  <si>
    <t xml:space="preserve">proprietaire </t>
  </si>
  <si>
    <t>Personnel</t>
  </si>
  <si>
    <t>Puit non aménagé</t>
  </si>
  <si>
    <t xml:space="preserve">Conversion </t>
  </si>
  <si>
    <t>50 L</t>
  </si>
  <si>
    <t>Deux bidon de 25l a 25 f</t>
  </si>
  <si>
    <t>2 bidons à 25f</t>
  </si>
  <si>
    <t>Deux bidon de 25l a 25f</t>
  </si>
  <si>
    <t>Avant c'était gratuit</t>
  </si>
  <si>
    <t>respect_mode_gestion finance_maintenance autre</t>
  </si>
  <si>
    <t>pression respect_mode_gestion finance_maintenance autre</t>
  </si>
  <si>
    <t>mauvaise_qualite autre</t>
  </si>
  <si>
    <t xml:space="preserve">materiel mauvaise_qualite </t>
  </si>
  <si>
    <t>pression mauvaise_qualite autre</t>
  </si>
  <si>
    <t>financier autre</t>
  </si>
  <si>
    <t>materiel autre</t>
  </si>
  <si>
    <t>ACTED , OXFAM</t>
  </si>
  <si>
    <t>Reconstruire</t>
  </si>
  <si>
    <t>Personne</t>
  </si>
  <si>
    <t>ACTED</t>
  </si>
  <si>
    <t xml:space="preserve"> OXFAM</t>
  </si>
  <si>
    <t>dotation_materiaux rehab_equipements autre</t>
  </si>
  <si>
    <t>personnel_maintenance rehab_equipements rehabilitation autre</t>
  </si>
  <si>
    <t>rehab_bâtiments rehab_equipements autre</t>
  </si>
  <si>
    <t>rehab_bâtiments autre</t>
  </si>
  <si>
    <t>subventions sensibilisation formation_gestion autre</t>
  </si>
  <si>
    <t>La répondante n'a pas donné son point de vue parce qu'elle n'est pas la propriétaire du point d'eau.</t>
  </si>
  <si>
    <t>Refus du propriétaire.</t>
  </si>
  <si>
    <t>Faible débit d'eau en saison sèche</t>
  </si>
  <si>
    <t>Sensibilition sur le bon usage par la communauté</t>
  </si>
  <si>
    <t>Construction de plus de forages dans le bloc.</t>
  </si>
  <si>
    <t>Nous voulons Un appui pour nous permettre de creuser le puits d'avance et le rendre accessible à toutes la population</t>
  </si>
  <si>
    <t xml:space="preserve">construction autre </t>
  </si>
  <si>
    <t>Urgence Coopi</t>
  </si>
  <si>
    <t>École d'urgence</t>
  </si>
  <si>
    <t xml:space="preserve">Confusion directions 1 et 2 </t>
  </si>
  <si>
    <t xml:space="preserve">Addition directions 1 et 2 </t>
  </si>
  <si>
    <t xml:space="preserve">equipements rehabilitations materiel_didactique formations_mp </t>
  </si>
  <si>
    <t xml:space="preserve">Incohérence directions 1 et 2 </t>
  </si>
  <si>
    <t xml:space="preserve">Non - vérifié avec enquêteur </t>
  </si>
  <si>
    <t>Complexe fondation Hadji</t>
  </si>
  <si>
    <t xml:space="preserve">Marché PK 3 </t>
  </si>
  <si>
    <t>Collège Adji</t>
  </si>
  <si>
    <t xml:space="preserve">Cohérence lecture </t>
  </si>
  <si>
    <t>Munisca</t>
  </si>
  <si>
    <t xml:space="preserve">securite </t>
  </si>
  <si>
    <t>Avec le retour de la sécurité</t>
  </si>
  <si>
    <t>Munisca affaire civiles</t>
  </si>
  <si>
    <t xml:space="preserve">L'établissement n'est pas clôturé le passage des gens perturbé les cours et cela encourage le cinbriilage </t>
  </si>
  <si>
    <t xml:space="preserve">L'établissement n'est pas clôturé le passage des gens perturbé les cours et cela encourage le cambriolage </t>
  </si>
  <si>
    <t xml:space="preserve">BRIA </t>
  </si>
  <si>
    <t>ligne supprimée</t>
  </si>
  <si>
    <t xml:space="preserve">Doublon </t>
  </si>
  <si>
    <r>
      <rPr>
        <sz val="10"/>
        <color theme="1"/>
        <rFont val="Arial Narrow"/>
        <family val="2"/>
      </rPr>
      <t xml:space="preserve">Amélie Salmon </t>
    </r>
    <r>
      <rPr>
        <u/>
        <sz val="10"/>
        <color rgb="FF0000FF"/>
        <rFont val="Arial Narrow"/>
        <family val="2"/>
      </rPr>
      <t xml:space="preserve">(amelie.salmon@reach-initiatives.org), </t>
    </r>
    <r>
      <rPr>
        <sz val="10"/>
        <color theme="1"/>
        <rFont val="Arial Narrow"/>
        <family val="2"/>
      </rPr>
      <t>Samuel Carcanague (</t>
    </r>
    <r>
      <rPr>
        <u/>
        <sz val="10"/>
        <color rgb="FF0000FF"/>
        <rFont val="Arial Narrow"/>
        <family val="2"/>
      </rPr>
      <t xml:space="preserve">samuel.carcanague@impact-initiatives.org) </t>
    </r>
    <r>
      <rPr>
        <sz val="10"/>
        <rFont val="Arial Narrow"/>
        <family val="2"/>
      </rPr>
      <t xml:space="preserve">et Sarah Mc Arthur </t>
    </r>
    <r>
      <rPr>
        <u/>
        <sz val="10"/>
        <color rgb="FF0000FF"/>
        <rFont val="Arial Narrow"/>
        <family val="2"/>
      </rPr>
      <t xml:space="preserve">(sarah.mcarthur@impact-initiatives.org)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</si>
</sst>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C_H_F_-;\-* #,##0.00\ _C_H_F_-;_-* &quot;-&quot;??\ _C_H_F_-;_-@_-"/>
    <numFmt numFmtId="164" formatCode="_-* #,##0\ _C_H_F_-;\-* #,##0\ _C_H_F_-;_-* &quot;-&quot;??\ _C_H_F_-;_-@_-"/>
    <numFmt numFmtId="165" formatCode="_-* #,##0.0\ _C_H_F_-;\-* #,##0.0\ _C_H_F_-;_-* &quot;-&quot;??\ _C_H_F_-;_-@_-"/>
    <numFmt numFmtId="166" formatCode="0.0"/>
    <numFmt numFmtId="167" formatCode="0.0000000"/>
  </numFmts>
  <fonts count="31" x14ac:knownFonts="1">
    <font>
      <sz val="11"/>
      <color theme="1"/>
      <name val="Calibri"/>
      <family val="2"/>
      <scheme val="minor"/>
    </font>
    <font>
      <sz val="11"/>
      <color theme="1"/>
      <name val="Calibri"/>
      <family val="2"/>
      <scheme val="minor"/>
    </font>
    <font>
      <sz val="11"/>
      <color theme="1"/>
      <name val="Arial Narrow"/>
      <family val="2"/>
    </font>
    <font>
      <sz val="11"/>
      <color theme="0"/>
      <name val="Arial Narrow"/>
      <family val="2"/>
    </font>
    <font>
      <b/>
      <sz val="11"/>
      <color theme="1"/>
      <name val="Arial Narrow"/>
      <family val="2"/>
    </font>
    <font>
      <b/>
      <sz val="12"/>
      <color theme="1"/>
      <name val="Arial Narrow"/>
      <family val="2"/>
    </font>
    <font>
      <i/>
      <sz val="11"/>
      <color theme="1"/>
      <name val="Arial Narrow"/>
      <family val="2"/>
    </font>
    <font>
      <i/>
      <sz val="12"/>
      <color theme="1"/>
      <name val="Arial Narrow"/>
      <family val="2"/>
    </font>
    <font>
      <sz val="10"/>
      <color theme="1"/>
      <name val="Arial Narrow"/>
      <family val="2"/>
    </font>
    <font>
      <sz val="9"/>
      <color theme="1"/>
      <name val="Arial Narrow"/>
      <family val="2"/>
    </font>
    <font>
      <i/>
      <sz val="9"/>
      <color theme="1"/>
      <name val="Arial Narrow"/>
      <family val="2"/>
    </font>
    <font>
      <b/>
      <sz val="11"/>
      <color rgb="FF582122"/>
      <name val="Arial Narrow"/>
      <family val="2"/>
    </font>
    <font>
      <b/>
      <i/>
      <sz val="12"/>
      <color theme="1"/>
      <name val="Arial Narrow"/>
      <family val="2"/>
    </font>
    <font>
      <b/>
      <i/>
      <sz val="10"/>
      <color rgb="FF837E6F"/>
      <name val="Arial Narrow"/>
      <family val="2"/>
    </font>
    <font>
      <i/>
      <sz val="11"/>
      <color rgb="FF582122"/>
      <name val="Arial Narrow"/>
      <family val="2"/>
    </font>
    <font>
      <b/>
      <sz val="11"/>
      <color rgb="FF000000"/>
      <name val="Arial Narrow"/>
      <family val="2"/>
    </font>
    <font>
      <b/>
      <sz val="11"/>
      <color rgb="FF000000"/>
      <name val="Calibri"/>
      <family val="2"/>
    </font>
    <font>
      <b/>
      <sz val="10"/>
      <color rgb="FFFFFFFF"/>
      <name val="Arial Narrow"/>
      <family val="2"/>
    </font>
    <font>
      <sz val="10"/>
      <color theme="8" tint="-0.249977111117893"/>
      <name val="Arial Narrow"/>
      <family val="2"/>
    </font>
    <font>
      <u/>
      <sz val="11"/>
      <color theme="10"/>
      <name val="Calibri"/>
      <family val="2"/>
      <scheme val="minor"/>
    </font>
    <font>
      <sz val="10"/>
      <name val="Arial Narrow"/>
      <family val="2"/>
    </font>
    <font>
      <b/>
      <sz val="10"/>
      <color theme="8" tint="-0.249977111117893"/>
      <name val="Arial Narrow"/>
      <family val="2"/>
    </font>
    <font>
      <u/>
      <sz val="10"/>
      <color theme="10"/>
      <name val="Arial Narrow"/>
      <family val="2"/>
    </font>
    <font>
      <b/>
      <sz val="10"/>
      <name val="Arial Narrow"/>
      <family val="2"/>
    </font>
    <font>
      <u/>
      <sz val="10"/>
      <color rgb="FF0000FF"/>
      <name val="Arial Narrow"/>
      <family val="2"/>
    </font>
    <font>
      <i/>
      <sz val="10"/>
      <color rgb="FF582122"/>
      <name val="Arial Narrow"/>
      <family val="2"/>
    </font>
    <font>
      <i/>
      <sz val="10"/>
      <color theme="1"/>
      <name val="Arial Narrow"/>
      <family val="2"/>
    </font>
    <font>
      <sz val="11"/>
      <name val="Arial Narrow"/>
      <family val="2"/>
    </font>
    <font>
      <b/>
      <sz val="11"/>
      <color rgb="FFFFFFFF"/>
      <name val="Arial Narrow"/>
      <family val="2"/>
    </font>
    <font>
      <b/>
      <sz val="9"/>
      <color indexed="81"/>
      <name val="Tahoma"/>
      <family val="2"/>
    </font>
    <font>
      <sz val="9"/>
      <color indexed="81"/>
      <name val="Tahoma"/>
      <family val="2"/>
    </font>
  </fonts>
  <fills count="12">
    <fill>
      <patternFill patternType="none"/>
    </fill>
    <fill>
      <patternFill patternType="gray125"/>
    </fill>
    <fill>
      <patternFill patternType="solid">
        <fgColor rgb="FFFFFF00"/>
        <bgColor indexed="64"/>
      </patternFill>
    </fill>
    <fill>
      <patternFill patternType="solid">
        <fgColor rgb="FF582122"/>
        <bgColor indexed="64"/>
      </patternFill>
    </fill>
    <fill>
      <patternFill patternType="solid">
        <fgColor theme="5" tint="0.59999389629810485"/>
        <bgColor indexed="64"/>
      </patternFill>
    </fill>
    <fill>
      <patternFill patternType="solid">
        <fgColor theme="0"/>
        <bgColor indexed="64"/>
      </patternFill>
    </fill>
    <fill>
      <patternFill patternType="solid">
        <fgColor rgb="FFFFFF66"/>
        <bgColor indexed="64"/>
      </patternFill>
    </fill>
    <fill>
      <patternFill patternType="solid">
        <fgColor theme="2"/>
        <bgColor rgb="FFF8CBAD"/>
      </patternFill>
    </fill>
    <fill>
      <patternFill patternType="solid">
        <fgColor theme="2"/>
        <bgColor rgb="FFFCE4D6"/>
      </patternFill>
    </fill>
    <fill>
      <patternFill patternType="solid">
        <fgColor rgb="FFD9D9D9"/>
        <bgColor rgb="FFFCE4D6"/>
      </patternFill>
    </fill>
    <fill>
      <patternFill patternType="solid">
        <fgColor rgb="FFEE5859"/>
        <bgColor rgb="FF000000"/>
      </patternFill>
    </fill>
    <fill>
      <patternFill patternType="solid">
        <fgColor theme="5" tint="0.59999389629810485"/>
        <bgColor rgb="FF000000"/>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style="medium">
        <color rgb="FFFFFFFF"/>
      </right>
      <top style="medium">
        <color auto="1"/>
      </top>
      <bottom style="medium">
        <color rgb="FFFFFFFF"/>
      </bottom>
      <diagonal/>
    </border>
    <border>
      <left style="medium">
        <color rgb="FFFFFFFF"/>
      </left>
      <right style="medium">
        <color auto="1"/>
      </right>
      <top style="medium">
        <color auto="1"/>
      </top>
      <bottom style="medium">
        <color rgb="FFFFFFFF"/>
      </bottom>
      <diagonal/>
    </border>
    <border>
      <left style="medium">
        <color indexed="64"/>
      </left>
      <right/>
      <top style="thin">
        <color indexed="64"/>
      </top>
      <bottom/>
      <diagonal/>
    </border>
    <border>
      <left/>
      <right style="medium">
        <color auto="1"/>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auto="1"/>
      </left>
      <right style="medium">
        <color rgb="FFFFFFFF"/>
      </right>
      <top style="medium">
        <color rgb="FFFFFFFF"/>
      </top>
      <bottom style="medium">
        <color rgb="FFFFFFFF"/>
      </bottom>
      <diagonal/>
    </border>
    <border>
      <left style="medium">
        <color rgb="FFFFFFFF"/>
      </left>
      <right style="medium">
        <color auto="1"/>
      </right>
      <top style="medium">
        <color rgb="FFFFFFFF"/>
      </top>
      <bottom style="medium">
        <color rgb="FFFFFFFF"/>
      </bottom>
      <diagonal/>
    </border>
    <border>
      <left style="medium">
        <color auto="1"/>
      </left>
      <right style="medium">
        <color rgb="FFFFFFFF"/>
      </right>
      <top style="medium">
        <color rgb="FFFFFFFF"/>
      </top>
      <bottom style="medium">
        <color auto="1"/>
      </bottom>
      <diagonal/>
    </border>
    <border>
      <left style="medium">
        <color rgb="FFFFFFFF"/>
      </left>
      <right style="medium">
        <color auto="1"/>
      </right>
      <top style="medium">
        <color rgb="FFFFFFFF"/>
      </top>
      <bottom style="medium">
        <color auto="1"/>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1" fillId="0" borderId="0"/>
  </cellStyleXfs>
  <cellXfs count="233">
    <xf numFmtId="0" fontId="0" fillId="0" borderId="0" xfId="0"/>
    <xf numFmtId="0" fontId="2" fillId="0" borderId="0" xfId="0" applyFont="1"/>
    <xf numFmtId="0" fontId="2" fillId="0" borderId="0" xfId="0" applyNumberFormat="1" applyFont="1"/>
    <xf numFmtId="0" fontId="2" fillId="0" borderId="1" xfId="0" applyFont="1" applyBorder="1"/>
    <xf numFmtId="164" fontId="2" fillId="0" borderId="1" xfId="1" applyNumberFormat="1" applyFont="1" applyBorder="1"/>
    <xf numFmtId="0" fontId="3" fillId="4" borderId="1" xfId="0" applyFont="1" applyFill="1" applyBorder="1" applyAlignment="1">
      <alignment vertical="top" wrapText="1"/>
    </xf>
    <xf numFmtId="9" fontId="2" fillId="0" borderId="1" xfId="2" applyFont="1" applyBorder="1"/>
    <xf numFmtId="0" fontId="3" fillId="3" borderId="1" xfId="0" applyFont="1" applyFill="1" applyBorder="1" applyAlignment="1">
      <alignment horizontal="center" vertical="center" wrapText="1"/>
    </xf>
    <xf numFmtId="0" fontId="5" fillId="5" borderId="0" xfId="0" applyFont="1" applyFill="1"/>
    <xf numFmtId="0" fontId="2" fillId="5" borderId="0" xfId="0" applyFont="1" applyFill="1"/>
    <xf numFmtId="0" fontId="3" fillId="4" borderId="1" xfId="0" applyFont="1" applyFill="1" applyBorder="1" applyAlignment="1">
      <alignment horizontal="center" vertical="top" wrapText="1"/>
    </xf>
    <xf numFmtId="0" fontId="3" fillId="4" borderId="1" xfId="0" applyFont="1" applyFill="1" applyBorder="1" applyAlignment="1">
      <alignment horizontal="center" vertical="center" wrapText="1"/>
    </xf>
    <xf numFmtId="0" fontId="2" fillId="0" borderId="0" xfId="0" applyFont="1" applyAlignment="1">
      <alignment horizontal="center" vertical="top"/>
    </xf>
    <xf numFmtId="0" fontId="2" fillId="5" borderId="0" xfId="0" applyFont="1" applyFill="1" applyBorder="1"/>
    <xf numFmtId="9" fontId="2" fillId="5" borderId="0" xfId="2" applyFont="1" applyFill="1" applyBorder="1"/>
    <xf numFmtId="164" fontId="2" fillId="5" borderId="0" xfId="1" applyNumberFormat="1" applyFont="1" applyFill="1" applyBorder="1"/>
    <xf numFmtId="164" fontId="6" fillId="5" borderId="0" xfId="1" applyNumberFormat="1" applyFont="1" applyFill="1" applyBorder="1"/>
    <xf numFmtId="0" fontId="6" fillId="5" borderId="0" xfId="0" applyFont="1" applyFill="1"/>
    <xf numFmtId="164" fontId="4" fillId="5" borderId="0" xfId="1" applyNumberFormat="1" applyFont="1" applyFill="1"/>
    <xf numFmtId="0" fontId="2" fillId="5" borderId="0" xfId="0" applyFont="1" applyFill="1" applyAlignment="1">
      <alignment horizontal="center" vertical="top"/>
    </xf>
    <xf numFmtId="0" fontId="4" fillId="5" borderId="0" xfId="0" applyFont="1" applyFill="1"/>
    <xf numFmtId="0" fontId="4" fillId="5" borderId="0" xfId="0" applyFont="1" applyFill="1" applyAlignment="1">
      <alignment horizontal="center"/>
    </xf>
    <xf numFmtId="0" fontId="0" fillId="5" borderId="0" xfId="0" applyFill="1"/>
    <xf numFmtId="0" fontId="2" fillId="5" borderId="1" xfId="0" applyFont="1" applyFill="1" applyBorder="1"/>
    <xf numFmtId="164" fontId="2" fillId="5" borderId="1" xfId="0" applyNumberFormat="1" applyFont="1" applyFill="1" applyBorder="1"/>
    <xf numFmtId="9" fontId="2" fillId="5" borderId="0" xfId="0" applyNumberFormat="1" applyFont="1" applyFill="1"/>
    <xf numFmtId="165" fontId="2" fillId="5" borderId="0" xfId="1" applyNumberFormat="1" applyFont="1" applyFill="1"/>
    <xf numFmtId="165" fontId="4" fillId="5" borderId="0" xfId="1" applyNumberFormat="1" applyFont="1" applyFill="1"/>
    <xf numFmtId="0" fontId="7" fillId="5" borderId="0" xfId="0" applyFont="1" applyFill="1"/>
    <xf numFmtId="164" fontId="2" fillId="5" borderId="0" xfId="1" applyNumberFormat="1" applyFont="1" applyFill="1"/>
    <xf numFmtId="164" fontId="6" fillId="5" borderId="0" xfId="1" applyNumberFormat="1" applyFont="1" applyFill="1"/>
    <xf numFmtId="164" fontId="4" fillId="5" borderId="0" xfId="1" applyNumberFormat="1" applyFont="1" applyFill="1" applyBorder="1"/>
    <xf numFmtId="9" fontId="4" fillId="5" borderId="0" xfId="2" applyFont="1" applyFill="1" applyBorder="1"/>
    <xf numFmtId="0" fontId="6" fillId="5" borderId="0" xfId="0" applyFont="1" applyFill="1" applyBorder="1"/>
    <xf numFmtId="0" fontId="3" fillId="3" borderId="1" xfId="0" applyFont="1" applyFill="1" applyBorder="1" applyAlignment="1">
      <alignment horizontal="center" vertical="top" wrapText="1"/>
    </xf>
    <xf numFmtId="0" fontId="2" fillId="5" borderId="0" xfId="0" applyFont="1" applyFill="1" applyAlignment="1">
      <alignment vertical="top"/>
    </xf>
    <xf numFmtId="0" fontId="3" fillId="5" borderId="1" xfId="0" applyFont="1" applyFill="1" applyBorder="1" applyAlignment="1">
      <alignment horizontal="center" vertical="center" wrapText="1"/>
    </xf>
    <xf numFmtId="164" fontId="2" fillId="5" borderId="1" xfId="1" applyNumberFormat="1" applyFont="1" applyFill="1" applyBorder="1"/>
    <xf numFmtId="9" fontId="2" fillId="5" borderId="1" xfId="2" applyFont="1" applyFill="1" applyBorder="1"/>
    <xf numFmtId="0" fontId="3" fillId="4" borderId="1" xfId="0" applyFont="1" applyFill="1" applyBorder="1" applyAlignment="1">
      <alignment horizontal="left" vertical="top" wrapText="1"/>
    </xf>
    <xf numFmtId="0" fontId="2" fillId="5" borderId="0" xfId="0" applyFont="1" applyFill="1" applyAlignment="1">
      <alignment horizontal="left" vertical="top"/>
    </xf>
    <xf numFmtId="9" fontId="6" fillId="5" borderId="0" xfId="2" applyFont="1" applyFill="1" applyBorder="1"/>
    <xf numFmtId="0" fontId="2" fillId="0" borderId="1" xfId="0" applyFont="1" applyBorder="1" applyAlignment="1">
      <alignment vertical="top"/>
    </xf>
    <xf numFmtId="0" fontId="7" fillId="5" borderId="0" xfId="0" applyFont="1" applyFill="1" applyBorder="1"/>
    <xf numFmtId="0" fontId="7" fillId="5" borderId="0" xfId="0" applyFont="1" applyFill="1" applyAlignment="1">
      <alignment vertical="top"/>
    </xf>
    <xf numFmtId="0" fontId="2" fillId="5" borderId="0" xfId="0" applyFont="1" applyFill="1" applyBorder="1" applyAlignment="1">
      <alignment vertical="top"/>
    </xf>
    <xf numFmtId="9" fontId="2" fillId="5" borderId="0" xfId="2" applyFont="1" applyFill="1" applyBorder="1" applyAlignment="1">
      <alignment vertical="top"/>
    </xf>
    <xf numFmtId="0" fontId="8" fillId="5" borderId="0" xfId="0" applyFont="1" applyFill="1" applyAlignment="1">
      <alignment vertical="top"/>
    </xf>
    <xf numFmtId="0" fontId="2" fillId="0" borderId="0" xfId="0" applyFont="1" applyBorder="1"/>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2" fillId="0" borderId="1" xfId="0" applyFont="1" applyBorder="1" applyAlignment="1">
      <alignment wrapText="1"/>
    </xf>
    <xf numFmtId="0" fontId="2" fillId="0" borderId="1" xfId="0" applyFont="1" applyBorder="1" applyAlignment="1">
      <alignment vertical="top" wrapText="1"/>
    </xf>
    <xf numFmtId="9" fontId="2" fillId="0" borderId="1" xfId="2" applyFont="1" applyBorder="1" applyAlignment="1">
      <alignment vertical="top"/>
    </xf>
    <xf numFmtId="0" fontId="2" fillId="0" borderId="0" xfId="0" applyFont="1" applyAlignment="1">
      <alignment vertical="top"/>
    </xf>
    <xf numFmtId="9" fontId="7" fillId="5" borderId="0" xfId="2" applyFont="1" applyFill="1" applyBorder="1"/>
    <xf numFmtId="0" fontId="7" fillId="0" borderId="0" xfId="0" applyFont="1"/>
    <xf numFmtId="0" fontId="0" fillId="5" borderId="0" xfId="0" applyFill="1" applyAlignment="1">
      <alignment vertical="top"/>
    </xf>
    <xf numFmtId="164" fontId="4" fillId="5" borderId="1" xfId="0" applyNumberFormat="1" applyFont="1" applyFill="1" applyBorder="1"/>
    <xf numFmtId="0" fontId="2" fillId="5" borderId="0" xfId="0" applyFont="1" applyFill="1" applyAlignment="1">
      <alignment vertical="top" wrapText="1"/>
    </xf>
    <xf numFmtId="0" fontId="2" fillId="5" borderId="0" xfId="0" applyFont="1" applyFill="1" applyBorder="1" applyAlignment="1">
      <alignment vertical="top" wrapText="1"/>
    </xf>
    <xf numFmtId="43" fontId="4" fillId="5" borderId="0" xfId="1" applyFont="1" applyFill="1" applyBorder="1" applyAlignment="1">
      <alignment vertical="top" wrapText="1"/>
    </xf>
    <xf numFmtId="0" fontId="7" fillId="0" borderId="0" xfId="0" applyFont="1" applyBorder="1" applyAlignment="1">
      <alignment vertical="top"/>
    </xf>
    <xf numFmtId="0" fontId="11" fillId="5" borderId="0" xfId="0" applyFont="1" applyFill="1"/>
    <xf numFmtId="164" fontId="4" fillId="5" borderId="0" xfId="1" quotePrefix="1" applyNumberFormat="1" applyFont="1" applyFill="1"/>
    <xf numFmtId="165" fontId="11" fillId="5" borderId="0" xfId="1" applyNumberFormat="1" applyFont="1" applyFill="1" applyAlignment="1"/>
    <xf numFmtId="0" fontId="4" fillId="5" borderId="1" xfId="0" applyFont="1" applyFill="1" applyBorder="1" applyAlignment="1">
      <alignment horizontal="center" vertical="center" wrapText="1"/>
    </xf>
    <xf numFmtId="164" fontId="4" fillId="5" borderId="1" xfId="0" applyNumberFormat="1" applyFont="1" applyFill="1" applyBorder="1" applyAlignment="1">
      <alignment horizontal="center" vertical="center"/>
    </xf>
    <xf numFmtId="0" fontId="11" fillId="5" borderId="0" xfId="0" quotePrefix="1" applyFont="1" applyFill="1"/>
    <xf numFmtId="0" fontId="2" fillId="5" borderId="1" xfId="0" applyFont="1" applyFill="1" applyBorder="1" applyAlignment="1">
      <alignment vertical="top"/>
    </xf>
    <xf numFmtId="0" fontId="11" fillId="5" borderId="0" xfId="0" quotePrefix="1" applyFont="1" applyFill="1" applyBorder="1"/>
    <xf numFmtId="0" fontId="2" fillId="2" borderId="1" xfId="0" applyFont="1" applyFill="1" applyBorder="1"/>
    <xf numFmtId="0" fontId="12" fillId="5" borderId="0" xfId="0" applyFont="1" applyFill="1"/>
    <xf numFmtId="0" fontId="12" fillId="5" borderId="0" xfId="0" applyFont="1" applyFill="1" applyAlignment="1">
      <alignment vertical="top"/>
    </xf>
    <xf numFmtId="9" fontId="2" fillId="5" borderId="0" xfId="2" quotePrefix="1" applyFont="1" applyFill="1" applyBorder="1"/>
    <xf numFmtId="9" fontId="11" fillId="5" borderId="0" xfId="2" quotePrefix="1" applyFont="1" applyFill="1" applyBorder="1"/>
    <xf numFmtId="0" fontId="2" fillId="0" borderId="0" xfId="0" applyFont="1" applyBorder="1" applyAlignment="1">
      <alignment vertical="top" wrapText="1"/>
    </xf>
    <xf numFmtId="164" fontId="4" fillId="5" borderId="0" xfId="1" applyNumberFormat="1" applyFont="1" applyFill="1" applyAlignment="1">
      <alignment horizontal="left"/>
    </xf>
    <xf numFmtId="9" fontId="2" fillId="0" borderId="1" xfId="2" applyFont="1" applyBorder="1" applyAlignment="1"/>
    <xf numFmtId="0" fontId="2" fillId="0" borderId="0" xfId="0" applyFont="1" applyBorder="1" applyAlignment="1">
      <alignment wrapText="1"/>
    </xf>
    <xf numFmtId="0" fontId="2" fillId="5" borderId="0" xfId="0" applyFont="1" applyFill="1" applyAlignment="1">
      <alignment vertical="center"/>
    </xf>
    <xf numFmtId="0" fontId="2" fillId="0" borderId="0" xfId="0" applyFont="1" applyAlignment="1">
      <alignment vertical="center"/>
    </xf>
    <xf numFmtId="9" fontId="2" fillId="0" borderId="1" xfId="2" applyFont="1" applyBorder="1" applyAlignment="1">
      <alignment horizontal="center"/>
    </xf>
    <xf numFmtId="0" fontId="2" fillId="0" borderId="1" xfId="0" applyFont="1" applyBorder="1" applyAlignment="1">
      <alignment horizontal="left" wrapText="1"/>
    </xf>
    <xf numFmtId="9" fontId="4" fillId="0" borderId="1" xfId="2" applyFont="1" applyBorder="1" applyAlignment="1">
      <alignment horizontal="center"/>
    </xf>
    <xf numFmtId="0" fontId="13" fillId="5" borderId="0" xfId="0" applyFont="1" applyFill="1"/>
    <xf numFmtId="9" fontId="2" fillId="0" borderId="1" xfId="2" applyFont="1" applyBorder="1" applyAlignment="1">
      <alignment horizontal="right"/>
    </xf>
    <xf numFmtId="0" fontId="2" fillId="5" borderId="0" xfId="0" applyFont="1" applyFill="1" applyAlignment="1">
      <alignment horizontal="right"/>
    </xf>
    <xf numFmtId="0" fontId="2" fillId="0" borderId="0" xfId="0" applyFont="1" applyAlignment="1">
      <alignment horizontal="right"/>
    </xf>
    <xf numFmtId="0" fontId="2" fillId="5" borderId="0" xfId="0" applyFont="1" applyFill="1" applyBorder="1" applyAlignment="1">
      <alignment horizontal="right"/>
    </xf>
    <xf numFmtId="9" fontId="2" fillId="5" borderId="0" xfId="2" applyFont="1" applyFill="1" applyBorder="1" applyAlignment="1">
      <alignment horizontal="right"/>
    </xf>
    <xf numFmtId="164" fontId="4" fillId="0" borderId="1" xfId="0" applyNumberFormat="1" applyFont="1" applyBorder="1" applyAlignment="1"/>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xf>
    <xf numFmtId="0" fontId="0" fillId="5" borderId="0" xfId="0" applyFill="1" applyAlignment="1">
      <alignment vertical="center"/>
    </xf>
    <xf numFmtId="9" fontId="4" fillId="0" borderId="1" xfId="0" applyNumberFormat="1" applyFont="1" applyBorder="1" applyAlignment="1">
      <alignment horizontal="center"/>
    </xf>
    <xf numFmtId="0" fontId="2" fillId="0" borderId="1" xfId="0" applyFont="1" applyBorder="1" applyAlignment="1">
      <alignment horizontal="center" vertical="center"/>
    </xf>
    <xf numFmtId="9" fontId="2" fillId="0" borderId="1" xfId="0" applyNumberFormat="1" applyFont="1" applyBorder="1" applyAlignment="1">
      <alignment horizontal="center"/>
    </xf>
    <xf numFmtId="0" fontId="3" fillId="4" borderId="1" xfId="0" applyFont="1" applyFill="1" applyBorder="1" applyAlignment="1">
      <alignment vertical="center" wrapText="1"/>
    </xf>
    <xf numFmtId="9" fontId="4" fillId="5" borderId="1" xfId="2" applyFont="1" applyFill="1" applyBorder="1" applyAlignment="1">
      <alignment horizontal="center" vertical="center"/>
    </xf>
    <xf numFmtId="9" fontId="2" fillId="5" borderId="1" xfId="2" applyFont="1" applyFill="1" applyBorder="1" applyAlignment="1"/>
    <xf numFmtId="0" fontId="2" fillId="5" borderId="1" xfId="0" applyFont="1" applyFill="1" applyBorder="1" applyAlignment="1">
      <alignment wrapText="1"/>
    </xf>
    <xf numFmtId="0" fontId="2" fillId="6" borderId="1" xfId="0" applyFont="1" applyFill="1" applyBorder="1"/>
    <xf numFmtId="9" fontId="2" fillId="0" borderId="0" xfId="2" applyFont="1" applyBorder="1" applyAlignment="1">
      <alignment horizontal="center"/>
    </xf>
    <xf numFmtId="0" fontId="4" fillId="0" borderId="1" xfId="0" applyFont="1" applyFill="1" applyBorder="1" applyAlignment="1">
      <alignment horizontal="center" vertical="center" wrapText="1"/>
    </xf>
    <xf numFmtId="9" fontId="4" fillId="5" borderId="1" xfId="2" applyFont="1" applyFill="1" applyBorder="1" applyAlignment="1">
      <alignment horizontal="center"/>
    </xf>
    <xf numFmtId="0" fontId="2" fillId="5" borderId="1" xfId="0" applyFont="1" applyFill="1" applyBorder="1" applyAlignment="1">
      <alignment horizontal="center" vertical="center" wrapText="1"/>
    </xf>
    <xf numFmtId="9" fontId="2" fillId="5" borderId="1" xfId="2" applyFont="1" applyFill="1" applyBorder="1" applyAlignment="1">
      <alignment horizontal="center"/>
    </xf>
    <xf numFmtId="9" fontId="2" fillId="5" borderId="0" xfId="2" applyFont="1" applyFill="1" applyBorder="1" applyAlignment="1">
      <alignment horizontal="center"/>
    </xf>
    <xf numFmtId="0" fontId="2" fillId="5" borderId="0" xfId="0" applyFont="1" applyFill="1" applyBorder="1" applyAlignment="1">
      <alignment wrapText="1"/>
    </xf>
    <xf numFmtId="0" fontId="17" fillId="3" borderId="4" xfId="0" applyFont="1" applyFill="1" applyBorder="1" applyAlignment="1">
      <alignment vertical="center" wrapText="1"/>
    </xf>
    <xf numFmtId="0" fontId="17" fillId="3" borderId="5" xfId="0" applyFont="1" applyFill="1" applyBorder="1" applyAlignment="1">
      <alignment vertical="center" wrapText="1"/>
    </xf>
    <xf numFmtId="0" fontId="19" fillId="0" borderId="0" xfId="3"/>
    <xf numFmtId="0" fontId="20" fillId="7" borderId="7" xfId="0" applyFont="1" applyFill="1" applyBorder="1" applyAlignment="1">
      <alignment vertical="center" wrapText="1"/>
    </xf>
    <xf numFmtId="0" fontId="18" fillId="7" borderId="8" xfId="0" applyFont="1" applyFill="1" applyBorder="1" applyAlignment="1">
      <alignment vertical="center" wrapText="1"/>
    </xf>
    <xf numFmtId="0" fontId="20" fillId="8" borderId="7" xfId="0" applyFont="1" applyFill="1" applyBorder="1" applyAlignment="1">
      <alignment vertical="center" wrapText="1"/>
    </xf>
    <xf numFmtId="0" fontId="18" fillId="8" borderId="8" xfId="0" applyFont="1" applyFill="1" applyBorder="1" applyAlignment="1">
      <alignment horizontal="left" vertical="center" wrapText="1"/>
    </xf>
    <xf numFmtId="0" fontId="22" fillId="8" borderId="8" xfId="3" applyFont="1" applyFill="1" applyBorder="1" applyAlignment="1">
      <alignment horizontal="left" vertical="center" wrapText="1"/>
    </xf>
    <xf numFmtId="0" fontId="23" fillId="9" borderId="9" xfId="0" applyFont="1" applyFill="1" applyBorder="1" applyAlignment="1">
      <alignment vertical="center" wrapText="1"/>
    </xf>
    <xf numFmtId="0" fontId="24" fillId="9" borderId="10" xfId="3" applyFont="1" applyFill="1" applyBorder="1" applyAlignment="1">
      <alignment horizontal="left" vertical="center" wrapText="1"/>
    </xf>
    <xf numFmtId="0" fontId="14" fillId="5" borderId="0" xfId="0" applyFont="1" applyFill="1"/>
    <xf numFmtId="0" fontId="11" fillId="0" borderId="0" xfId="0" quotePrefix="1" applyFont="1" applyFill="1"/>
    <xf numFmtId="0" fontId="6" fillId="0" borderId="0" xfId="0" applyFont="1"/>
    <xf numFmtId="166" fontId="4" fillId="5" borderId="0" xfId="0" applyNumberFormat="1" applyFont="1" applyFill="1"/>
    <xf numFmtId="0" fontId="25" fillId="5" borderId="0" xfId="0" applyFont="1" applyFill="1"/>
    <xf numFmtId="0" fontId="2" fillId="5" borderId="0" xfId="0" applyFont="1" applyFill="1" applyBorder="1" applyAlignment="1">
      <alignment horizontal="left" wrapText="1"/>
    </xf>
    <xf numFmtId="9" fontId="4" fillId="5" borderId="0" xfId="2" applyFont="1" applyFill="1" applyBorder="1" applyAlignment="1">
      <alignment horizontal="center"/>
    </xf>
    <xf numFmtId="0" fontId="2" fillId="5" borderId="1" xfId="0" applyFont="1" applyFill="1" applyBorder="1" applyAlignment="1">
      <alignment horizontal="left" wrapText="1"/>
    </xf>
    <xf numFmtId="9" fontId="2" fillId="5" borderId="1" xfId="2" applyFont="1" applyFill="1" applyBorder="1" applyAlignment="1">
      <alignment horizontal="right"/>
    </xf>
    <xf numFmtId="164" fontId="2" fillId="5" borderId="1" xfId="0" applyNumberFormat="1" applyFont="1" applyFill="1" applyBorder="1" applyAlignment="1">
      <alignment horizontal="center" vertical="center"/>
    </xf>
    <xf numFmtId="164" fontId="2" fillId="0" borderId="1" xfId="0" applyNumberFormat="1" applyFont="1" applyBorder="1" applyAlignment="1"/>
    <xf numFmtId="166" fontId="2" fillId="5" borderId="0" xfId="2" applyNumberFormat="1" applyFont="1" applyFill="1" applyBorder="1"/>
    <xf numFmtId="164" fontId="2" fillId="5" borderId="0" xfId="0" applyNumberFormat="1" applyFont="1" applyFill="1" applyBorder="1" applyAlignment="1">
      <alignment horizontal="center" vertical="center"/>
    </xf>
    <xf numFmtId="1" fontId="2" fillId="5" borderId="0" xfId="2" applyNumberFormat="1" applyFont="1" applyFill="1" applyBorder="1"/>
    <xf numFmtId="0" fontId="4" fillId="5" borderId="0" xfId="0" applyFont="1" applyFill="1" applyBorder="1" applyAlignment="1">
      <alignment wrapText="1"/>
    </xf>
    <xf numFmtId="1" fontId="4" fillId="5" borderId="0" xfId="2" applyNumberFormat="1" applyFont="1" applyFill="1" applyBorder="1" applyAlignment="1">
      <alignment horizontal="left"/>
    </xf>
    <xf numFmtId="0" fontId="11" fillId="5" borderId="0" xfId="0" quotePrefix="1" applyFont="1" applyFill="1" applyAlignment="1">
      <alignment horizontal="left"/>
    </xf>
    <xf numFmtId="0" fontId="26" fillId="5" borderId="0" xfId="0" applyFont="1" applyFill="1" applyAlignment="1">
      <alignment horizontal="left"/>
    </xf>
    <xf numFmtId="2" fontId="4" fillId="5" borderId="0" xfId="0" applyNumberFormat="1" applyFont="1" applyFill="1"/>
    <xf numFmtId="166" fontId="4" fillId="5" borderId="0" xfId="0" applyNumberFormat="1" applyFont="1" applyFill="1" applyAlignment="1">
      <alignment horizontal="center" vertical="center"/>
    </xf>
    <xf numFmtId="166" fontId="2" fillId="5" borderId="0" xfId="0" applyNumberFormat="1" applyFont="1" applyFill="1"/>
    <xf numFmtId="0" fontId="2" fillId="5" borderId="0" xfId="0" quotePrefix="1" applyFont="1" applyFill="1"/>
    <xf numFmtId="0" fontId="11" fillId="5" borderId="0" xfId="0" quotePrefix="1" applyFont="1" applyFill="1" applyAlignment="1">
      <alignment vertical="top"/>
    </xf>
    <xf numFmtId="0" fontId="11" fillId="5" borderId="0" xfId="0" quotePrefix="1" applyFont="1" applyFill="1" applyAlignment="1">
      <alignment horizontal="left" vertical="top" wrapText="1"/>
    </xf>
    <xf numFmtId="164" fontId="4" fillId="5" borderId="0" xfId="1" applyNumberFormat="1" applyFont="1" applyFill="1" applyAlignment="1">
      <alignment horizontal="right" vertical="top"/>
    </xf>
    <xf numFmtId="164" fontId="4" fillId="5" borderId="1" xfId="0" applyNumberFormat="1" applyFont="1" applyFill="1" applyBorder="1" applyAlignment="1"/>
    <xf numFmtId="0" fontId="2" fillId="0" borderId="1" xfId="2" applyNumberFormat="1" applyFont="1" applyBorder="1"/>
    <xf numFmtId="0" fontId="2" fillId="0" borderId="0" xfId="0" applyNumberFormat="1" applyFont="1" applyAlignment="1">
      <alignment vertical="top"/>
    </xf>
    <xf numFmtId="49" fontId="2" fillId="0" borderId="0" xfId="0" applyNumberFormat="1" applyFont="1" applyAlignment="1">
      <alignment vertical="top"/>
    </xf>
    <xf numFmtId="0" fontId="2" fillId="0" borderId="0" xfId="0" applyNumberFormat="1" applyFont="1" applyFill="1" applyAlignment="1">
      <alignment vertical="top"/>
    </xf>
    <xf numFmtId="0" fontId="2" fillId="0" borderId="0" xfId="0" applyFont="1" applyAlignment="1">
      <alignment vertical="top" wrapText="1"/>
    </xf>
    <xf numFmtId="0" fontId="11" fillId="5" borderId="0" xfId="0" quotePrefix="1" applyFont="1" applyFill="1" applyAlignment="1">
      <alignment wrapText="1"/>
    </xf>
    <xf numFmtId="0" fontId="7" fillId="5" borderId="0" xfId="0" applyFont="1" applyFill="1" applyAlignment="1"/>
    <xf numFmtId="0" fontId="4" fillId="5" borderId="0" xfId="0" applyFont="1" applyFill="1" applyAlignment="1">
      <alignment horizontal="left"/>
    </xf>
    <xf numFmtId="0" fontId="2" fillId="5" borderId="0" xfId="0" applyFont="1" applyFill="1" applyAlignment="1">
      <alignment horizontal="left"/>
    </xf>
    <xf numFmtId="0" fontId="2" fillId="0" borderId="0" xfId="0" applyFont="1" applyFill="1"/>
    <xf numFmtId="0" fontId="2" fillId="0" borderId="0" xfId="0" applyNumberFormat="1" applyFont="1" applyFill="1"/>
    <xf numFmtId="167" fontId="2" fillId="5" borderId="0" xfId="0" applyNumberFormat="1" applyFont="1" applyFill="1"/>
    <xf numFmtId="2" fontId="2" fillId="5" borderId="0" xfId="2" applyNumberFormat="1" applyFont="1" applyFill="1" applyBorder="1"/>
    <xf numFmtId="2" fontId="2" fillId="0" borderId="0" xfId="0" applyNumberFormat="1" applyFont="1"/>
    <xf numFmtId="0" fontId="2" fillId="0" borderId="0" xfId="0" applyFont="1" applyFill="1" applyBorder="1" applyAlignment="1">
      <alignment horizontal="left" vertical="top"/>
    </xf>
    <xf numFmtId="0" fontId="2" fillId="0" borderId="0" xfId="0" applyNumberFormat="1" applyFont="1" applyBorder="1" applyAlignment="1">
      <alignment horizontal="left" vertical="top"/>
    </xf>
    <xf numFmtId="0" fontId="11" fillId="5" borderId="0" xfId="0" quotePrefix="1" applyFont="1" applyFill="1" applyAlignment="1">
      <alignment horizontal="left" vertical="top"/>
    </xf>
    <xf numFmtId="1" fontId="4" fillId="5" borderId="0" xfId="0" applyNumberFormat="1" applyFont="1" applyFill="1"/>
    <xf numFmtId="0" fontId="2" fillId="0" borderId="0" xfId="0" applyFont="1" applyAlignment="1">
      <alignment horizontal="left" vertical="top"/>
    </xf>
    <xf numFmtId="0" fontId="2" fillId="0" borderId="1" xfId="0" applyFont="1" applyFill="1" applyBorder="1"/>
    <xf numFmtId="0" fontId="2" fillId="0" borderId="0" xfId="0" applyFont="1" applyFill="1" applyBorder="1"/>
    <xf numFmtId="0" fontId="2" fillId="0" borderId="0" xfId="0" applyFont="1" applyFill="1" applyAlignment="1">
      <alignment horizontal="left" vertical="top"/>
    </xf>
    <xf numFmtId="164" fontId="11" fillId="5" borderId="0" xfId="1" quotePrefix="1" applyNumberFormat="1" applyFont="1" applyFill="1" applyBorder="1"/>
    <xf numFmtId="0" fontId="2" fillId="0" borderId="0" xfId="0" applyFont="1" applyFill="1" applyAlignment="1">
      <alignment vertical="top"/>
    </xf>
    <xf numFmtId="0" fontId="2" fillId="0" borderId="0" xfId="0" applyFont="1" applyFill="1" applyAlignment="1">
      <alignment vertical="top" wrapText="1"/>
    </xf>
    <xf numFmtId="0" fontId="4" fillId="5" borderId="0" xfId="0" applyFont="1" applyFill="1" applyAlignment="1">
      <alignment horizontal="right" vertical="top"/>
    </xf>
    <xf numFmtId="0" fontId="2" fillId="0" borderId="0" xfId="0" applyFont="1" applyFill="1" applyAlignment="1">
      <alignment horizontal="center" vertical="top"/>
    </xf>
    <xf numFmtId="0" fontId="4" fillId="5" borderId="0" xfId="0" applyFont="1" applyFill="1" applyAlignment="1">
      <alignment horizontal="center" vertical="top"/>
    </xf>
    <xf numFmtId="0" fontId="5" fillId="5" borderId="0" xfId="0" applyFont="1" applyFill="1" applyAlignment="1">
      <alignment horizontal="left" vertical="top" wrapText="1"/>
    </xf>
    <xf numFmtId="164" fontId="2" fillId="0" borderId="1" xfId="0" applyNumberFormat="1" applyFont="1" applyFill="1" applyBorder="1" applyAlignment="1">
      <alignment horizontal="center" vertical="center"/>
    </xf>
    <xf numFmtId="9" fontId="2" fillId="0" borderId="1" xfId="2" applyFont="1" applyFill="1" applyBorder="1" applyAlignment="1">
      <alignment horizontal="center"/>
    </xf>
    <xf numFmtId="9" fontId="2" fillId="0" borderId="1" xfId="2" applyFont="1" applyFill="1" applyBorder="1" applyAlignment="1">
      <alignment horizontal="right"/>
    </xf>
    <xf numFmtId="9" fontId="2" fillId="0" borderId="1" xfId="2" applyFont="1" applyFill="1" applyBorder="1"/>
    <xf numFmtId="0" fontId="4" fillId="0" borderId="0" xfId="0" applyFont="1" applyFill="1"/>
    <xf numFmtId="1" fontId="11" fillId="5" borderId="0" xfId="2" quotePrefix="1" applyNumberFormat="1" applyFont="1" applyFill="1" applyBorder="1" applyAlignment="1">
      <alignment horizontal="left"/>
    </xf>
    <xf numFmtId="0" fontId="27" fillId="0" borderId="0" xfId="0" applyFont="1" applyFill="1"/>
    <xf numFmtId="0" fontId="0" fillId="0" borderId="0" xfId="0" applyFill="1"/>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8" fillId="7" borderId="6" xfId="0" applyFont="1" applyFill="1" applyBorder="1" applyAlignment="1">
      <alignment horizontal="left" vertical="top" wrapText="1"/>
    </xf>
    <xf numFmtId="0" fontId="18" fillId="7" borderId="5" xfId="0" applyFont="1" applyFill="1" applyBorder="1" applyAlignment="1">
      <alignment horizontal="left" vertical="top" wrapText="1"/>
    </xf>
    <xf numFmtId="0" fontId="7" fillId="5" borderId="0" xfId="0" applyFont="1" applyFill="1" applyAlignment="1">
      <alignment horizontal="left" vertical="top"/>
    </xf>
    <xf numFmtId="0" fontId="5" fillId="5" borderId="0" xfId="0" applyFont="1" applyFill="1" applyAlignment="1">
      <alignment horizontal="left" vertical="top"/>
    </xf>
    <xf numFmtId="0" fontId="11" fillId="5" borderId="0" xfId="0" quotePrefix="1" applyFont="1" applyFill="1" applyAlignment="1">
      <alignment horizontal="left" vertical="top" wrapText="1"/>
    </xf>
    <xf numFmtId="0" fontId="7" fillId="5" borderId="0" xfId="0" applyFont="1" applyFill="1" applyAlignment="1">
      <alignment horizontal="left" vertical="top" wrapText="1"/>
    </xf>
    <xf numFmtId="0" fontId="12" fillId="5" borderId="0" xfId="0" applyFont="1" applyFill="1" applyAlignment="1">
      <alignment horizontal="left" vertical="top" wrapText="1"/>
    </xf>
    <xf numFmtId="0" fontId="7" fillId="5" borderId="0" xfId="0" applyFont="1" applyFill="1" applyAlignment="1">
      <alignment vertical="top" wrapText="1"/>
    </xf>
    <xf numFmtId="0" fontId="12" fillId="5" borderId="0" xfId="0" applyFont="1" applyFill="1" applyAlignment="1">
      <alignment vertical="top" wrapText="1"/>
    </xf>
    <xf numFmtId="0" fontId="11" fillId="5" borderId="11" xfId="0" quotePrefix="1" applyFont="1" applyFill="1" applyBorder="1" applyAlignment="1">
      <alignment horizontal="left" vertical="top" wrapText="1"/>
    </xf>
    <xf numFmtId="49" fontId="28" fillId="10" borderId="1" xfId="0" applyNumberFormat="1" applyFont="1" applyFill="1" applyBorder="1" applyAlignment="1" applyProtection="1">
      <alignment horizontal="left" vertical="top" wrapText="1"/>
    </xf>
    <xf numFmtId="0" fontId="28" fillId="10" borderId="1" xfId="0" applyFont="1" applyFill="1" applyBorder="1" applyAlignment="1" applyProtection="1">
      <alignment horizontal="left" vertical="top" wrapText="1"/>
    </xf>
    <xf numFmtId="49" fontId="28" fillId="11" borderId="12" xfId="0" applyNumberFormat="1" applyFont="1" applyFill="1" applyBorder="1" applyAlignment="1" applyProtection="1">
      <alignment horizontal="left" vertical="top" wrapText="1"/>
    </xf>
    <xf numFmtId="49" fontId="28" fillId="11" borderId="13" xfId="0" applyNumberFormat="1" applyFont="1" applyFill="1" applyBorder="1" applyAlignment="1" applyProtection="1">
      <alignment horizontal="left" vertical="top" wrapText="1"/>
    </xf>
    <xf numFmtId="49" fontId="28" fillId="11" borderId="14" xfId="0" applyNumberFormat="1" applyFont="1" applyFill="1" applyBorder="1" applyAlignment="1" applyProtection="1">
      <alignment horizontal="left" vertical="top" wrapText="1"/>
    </xf>
    <xf numFmtId="0" fontId="2" fillId="0" borderId="1" xfId="0" applyFont="1" applyFill="1" applyBorder="1" applyAlignment="1">
      <alignment horizontal="left" vertical="top"/>
    </xf>
    <xf numFmtId="0" fontId="2" fillId="0" borderId="0" xfId="0" applyFont="1" applyFill="1" applyAlignment="1">
      <alignment vertical="center"/>
    </xf>
    <xf numFmtId="0" fontId="2" fillId="0" borderId="1" xfId="0" applyFont="1" applyFill="1" applyBorder="1" applyAlignment="1">
      <alignment vertical="top"/>
    </xf>
    <xf numFmtId="0" fontId="2" fillId="0" borderId="1" xfId="0" applyFont="1" applyFill="1" applyBorder="1" applyAlignment="1">
      <alignment horizontal="left" vertical="top" wrapText="1"/>
    </xf>
    <xf numFmtId="0" fontId="2" fillId="0" borderId="1" xfId="0" applyFont="1" applyFill="1" applyBorder="1" applyAlignment="1">
      <alignment horizontal="left"/>
    </xf>
    <xf numFmtId="0" fontId="2" fillId="0" borderId="14" xfId="0" applyFont="1" applyFill="1" applyBorder="1"/>
    <xf numFmtId="0" fontId="2" fillId="0" borderId="14" xfId="0" applyFont="1" applyFill="1" applyBorder="1" applyAlignment="1">
      <alignment horizontal="left" vertical="top"/>
    </xf>
    <xf numFmtId="0" fontId="2" fillId="0" borderId="0" xfId="0" applyFont="1" applyFill="1" applyAlignment="1">
      <alignment horizontal="left"/>
    </xf>
    <xf numFmtId="0" fontId="2" fillId="0" borderId="1" xfId="0" applyNumberFormat="1" applyFont="1" applyFill="1" applyBorder="1" applyAlignment="1">
      <alignment horizontal="left" vertical="top"/>
    </xf>
    <xf numFmtId="0" fontId="2" fillId="0" borderId="15" xfId="0" applyFont="1" applyFill="1" applyBorder="1"/>
    <xf numFmtId="0" fontId="2" fillId="0" borderId="0" xfId="0" quotePrefix="1" applyFont="1" applyFill="1" applyAlignment="1">
      <alignment vertical="center"/>
    </xf>
    <xf numFmtId="0" fontId="2" fillId="0" borderId="1" xfId="0" applyNumberFormat="1" applyFont="1" applyFill="1" applyBorder="1" applyAlignment="1">
      <alignment horizontal="left"/>
    </xf>
    <xf numFmtId="0" fontId="2" fillId="0" borderId="1" xfId="0" applyFont="1" applyFill="1" applyBorder="1" applyAlignment="1">
      <alignment horizontal="left" vertical="center"/>
    </xf>
    <xf numFmtId="0" fontId="2" fillId="0" borderId="1" xfId="0" applyFont="1" applyBorder="1" applyAlignment="1">
      <alignment horizontal="left"/>
    </xf>
    <xf numFmtId="0" fontId="2" fillId="0" borderId="1" xfId="0" applyNumberFormat="1" applyFont="1" applyBorder="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3" fontId="2" fillId="0" borderId="1" xfId="0" applyNumberFormat="1" applyFont="1" applyBorder="1" applyAlignment="1">
      <alignment horizontal="left" vertical="top"/>
    </xf>
    <xf numFmtId="0" fontId="2" fillId="0" borderId="1" xfId="4" applyFont="1" applyBorder="1" applyAlignment="1">
      <alignment horizontal="left" vertical="top"/>
    </xf>
    <xf numFmtId="0" fontId="2" fillId="0" borderId="14" xfId="0" applyFont="1" applyBorder="1" applyAlignment="1">
      <alignment horizontal="left" vertical="top"/>
    </xf>
    <xf numFmtId="0" fontId="2" fillId="0" borderId="16" xfId="0" applyFont="1" applyFill="1" applyBorder="1" applyAlignment="1">
      <alignment horizontal="left" vertical="top"/>
    </xf>
    <xf numFmtId="0" fontId="2" fillId="0" borderId="17" xfId="0" quotePrefix="1" applyFont="1" applyFill="1" applyBorder="1"/>
    <xf numFmtId="0" fontId="2" fillId="0" borderId="0" xfId="0" applyFont="1" applyAlignment="1">
      <alignment horizontal="left"/>
    </xf>
    <xf numFmtId="0" fontId="2" fillId="0" borderId="15" xfId="0" applyFont="1" applyBorder="1"/>
    <xf numFmtId="0" fontId="2" fillId="0" borderId="15" xfId="0" applyFont="1" applyBorder="1" applyAlignment="1">
      <alignment horizontal="left" vertical="top"/>
    </xf>
    <xf numFmtId="0" fontId="2" fillId="0" borderId="15" xfId="0" applyFont="1" applyFill="1" applyBorder="1" applyAlignment="1">
      <alignment horizontal="left" vertical="top"/>
    </xf>
    <xf numFmtId="0" fontId="2" fillId="0" borderId="1" xfId="0" applyNumberFormat="1" applyFont="1" applyBorder="1" applyAlignment="1">
      <alignment horizontal="left"/>
    </xf>
    <xf numFmtId="0" fontId="2" fillId="0" borderId="1" xfId="0" applyNumberFormat="1" applyFont="1" applyBorder="1"/>
    <xf numFmtId="0" fontId="2" fillId="0" borderId="17" xfId="0" applyFont="1" applyFill="1" applyBorder="1" applyAlignment="1">
      <alignment horizontal="left" vertical="top"/>
    </xf>
    <xf numFmtId="0" fontId="2" fillId="0" borderId="1" xfId="0" applyNumberFormat="1" applyFont="1" applyFill="1" applyBorder="1"/>
    <xf numFmtId="49" fontId="28" fillId="11" borderId="12" xfId="0" applyNumberFormat="1" applyFont="1" applyFill="1" applyBorder="1" applyAlignment="1" applyProtection="1">
      <alignment horizontal="left" vertical="center" wrapText="1"/>
    </xf>
    <xf numFmtId="49" fontId="28" fillId="11" borderId="13" xfId="0" applyNumberFormat="1" applyFont="1" applyFill="1" applyBorder="1" applyAlignment="1" applyProtection="1">
      <alignment horizontal="left" vertical="center" wrapText="1"/>
    </xf>
    <xf numFmtId="49" fontId="28" fillId="11" borderId="14" xfId="0" applyNumberFormat="1" applyFont="1" applyFill="1" applyBorder="1" applyAlignment="1" applyProtection="1">
      <alignment horizontal="left" vertical="center" wrapText="1"/>
    </xf>
  </cellXfs>
  <cellStyles count="5">
    <cellStyle name="Comma" xfId="1" builtinId="3"/>
    <cellStyle name="Hyperlink" xfId="3" builtinId="8"/>
    <cellStyle name="Normal" xfId="0" builtinId="0"/>
    <cellStyle name="Normal 2" xfId="4"/>
    <cellStyle name="Percent" xfId="2"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582122"/>
      <color rgb="FFFFFF66"/>
      <color rgb="FFDDD7C3"/>
      <color rgb="FF837E6F"/>
      <color rgb="FFFFFFCC"/>
      <color rgb="FF008080"/>
      <color rgb="FFD1D3D4"/>
      <color rgb="FF2958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at-we-do/publications/?pcountry=central-african-republic&amp;dates=Date&amp;ptype=&amp;initiative=agora"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82122"/>
  </sheetPr>
  <dimension ref="A1:C11"/>
  <sheetViews>
    <sheetView tabSelected="1" workbookViewId="0">
      <selection activeCell="B14" sqref="B14"/>
    </sheetView>
  </sheetViews>
  <sheetFormatPr defaultRowHeight="14.5" x14ac:dyDescent="0.35"/>
  <cols>
    <col min="1" max="1" width="55" customWidth="1"/>
    <col min="2" max="2" width="106.6328125" customWidth="1"/>
  </cols>
  <sheetData>
    <row r="1" spans="1:3" ht="15" thickBot="1" x14ac:dyDescent="0.4">
      <c r="A1" s="183" t="s">
        <v>4697</v>
      </c>
      <c r="B1" s="184"/>
    </row>
    <row r="2" spans="1:3" ht="15" thickBot="1" x14ac:dyDescent="0.4">
      <c r="A2" s="110" t="s">
        <v>1811</v>
      </c>
      <c r="B2" s="111"/>
    </row>
    <row r="3" spans="1:3" ht="65" customHeight="1" thickBot="1" x14ac:dyDescent="0.4">
      <c r="A3" s="185" t="s">
        <v>1829</v>
      </c>
      <c r="B3" s="186"/>
      <c r="C3" s="112"/>
    </row>
    <row r="4" spans="1:3" ht="15" thickBot="1" x14ac:dyDescent="0.4">
      <c r="A4" s="110" t="s">
        <v>1812</v>
      </c>
      <c r="B4" s="111" t="s">
        <v>1813</v>
      </c>
    </row>
    <row r="5" spans="1:3" ht="15" thickBot="1" x14ac:dyDescent="0.4">
      <c r="A5" s="113" t="s">
        <v>1814</v>
      </c>
      <c r="B5" s="114" t="s">
        <v>4696</v>
      </c>
    </row>
    <row r="6" spans="1:3" ht="15" thickBot="1" x14ac:dyDescent="0.4">
      <c r="A6" s="115" t="s">
        <v>1815</v>
      </c>
      <c r="B6" s="116" t="s">
        <v>4695</v>
      </c>
    </row>
    <row r="7" spans="1:3" ht="39.5" thickBot="1" x14ac:dyDescent="0.4">
      <c r="A7" s="115" t="s">
        <v>1816</v>
      </c>
      <c r="B7" s="116" t="s">
        <v>4751</v>
      </c>
    </row>
    <row r="8" spans="1:3" ht="65.5" thickBot="1" x14ac:dyDescent="0.4">
      <c r="A8" s="115" t="s">
        <v>1817</v>
      </c>
      <c r="B8" s="116" t="s">
        <v>1818</v>
      </c>
    </row>
    <row r="9" spans="1:3" ht="286.5" thickBot="1" x14ac:dyDescent="0.4">
      <c r="A9" s="115" t="s">
        <v>1819</v>
      </c>
      <c r="B9" s="116" t="s">
        <v>1823</v>
      </c>
    </row>
    <row r="10" spans="1:3" ht="15" thickBot="1" x14ac:dyDescent="0.4">
      <c r="A10" s="115" t="s">
        <v>1820</v>
      </c>
      <c r="B10" s="117" t="s">
        <v>1821</v>
      </c>
    </row>
    <row r="11" spans="1:3" ht="26.5" thickBot="1" x14ac:dyDescent="0.4">
      <c r="A11" s="118" t="s">
        <v>1822</v>
      </c>
      <c r="B11" s="119" t="s">
        <v>4890</v>
      </c>
    </row>
  </sheetData>
  <mergeCells count="2">
    <mergeCell ref="A1:B1"/>
    <mergeCell ref="A3:B3"/>
  </mergeCells>
  <hyperlinks>
    <hyperlink ref="B10"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G1194"/>
  <sheetViews>
    <sheetView workbookViewId="0">
      <selection activeCell="C6" sqref="C6"/>
    </sheetView>
  </sheetViews>
  <sheetFormatPr defaultRowHeight="14" x14ac:dyDescent="0.3"/>
  <cols>
    <col min="1" max="1" width="29.7265625" style="54" customWidth="1"/>
    <col min="2" max="2" width="32.26953125" style="54" customWidth="1"/>
    <col min="3" max="3" width="31.36328125" style="164" customWidth="1"/>
    <col min="4" max="4" width="48.36328125" style="164" customWidth="1"/>
    <col min="5" max="5" width="32.7265625" style="164" customWidth="1"/>
    <col min="6" max="6" width="18" style="164" customWidth="1"/>
    <col min="7" max="16384" width="8.7265625" style="1"/>
  </cols>
  <sheetData>
    <row r="1" spans="1:6" ht="42" x14ac:dyDescent="0.3">
      <c r="A1" s="195" t="s">
        <v>4752</v>
      </c>
      <c r="B1" s="196" t="s">
        <v>4753</v>
      </c>
      <c r="C1" s="196" t="s">
        <v>4754</v>
      </c>
      <c r="D1" s="196" t="s">
        <v>4755</v>
      </c>
      <c r="E1" s="196" t="s">
        <v>4756</v>
      </c>
      <c r="F1" s="196" t="s">
        <v>4757</v>
      </c>
    </row>
    <row r="2" spans="1:6" x14ac:dyDescent="0.3">
      <c r="A2" s="197" t="s">
        <v>4758</v>
      </c>
      <c r="B2" s="198"/>
      <c r="C2" s="198"/>
      <c r="D2" s="198"/>
      <c r="E2" s="198"/>
      <c r="F2" s="199"/>
    </row>
    <row r="3" spans="1:6" s="201" customFormat="1" x14ac:dyDescent="0.3">
      <c r="A3" s="165" t="s">
        <v>390</v>
      </c>
      <c r="B3" s="165" t="s">
        <v>1952</v>
      </c>
      <c r="C3" s="200">
        <v>1</v>
      </c>
      <c r="D3" s="200">
        <v>0</v>
      </c>
      <c r="E3" s="200" t="s">
        <v>4759</v>
      </c>
      <c r="F3" s="200" t="s">
        <v>1868</v>
      </c>
    </row>
    <row r="4" spans="1:6" s="201" customFormat="1" x14ac:dyDescent="0.3">
      <c r="A4" s="165" t="s">
        <v>391</v>
      </c>
      <c r="B4" s="165" t="s">
        <v>1952</v>
      </c>
      <c r="C4" s="200" t="s">
        <v>4760</v>
      </c>
      <c r="D4" s="200" t="s">
        <v>4761</v>
      </c>
      <c r="E4" s="200" t="s">
        <v>4759</v>
      </c>
      <c r="F4" s="200" t="s">
        <v>1868</v>
      </c>
    </row>
    <row r="5" spans="1:6" s="201" customFormat="1" x14ac:dyDescent="0.3">
      <c r="A5" s="165" t="s">
        <v>378</v>
      </c>
      <c r="B5" s="165" t="s">
        <v>1952</v>
      </c>
      <c r="C5" s="200" t="s">
        <v>4762</v>
      </c>
      <c r="D5" s="200" t="s">
        <v>4613</v>
      </c>
      <c r="E5" s="200" t="s">
        <v>4759</v>
      </c>
      <c r="F5" s="200" t="s">
        <v>1868</v>
      </c>
    </row>
    <row r="6" spans="1:6" s="169" customFormat="1" ht="42" x14ac:dyDescent="0.35">
      <c r="A6" s="202" t="s">
        <v>398</v>
      </c>
      <c r="B6" s="202" t="s">
        <v>1952</v>
      </c>
      <c r="C6" s="203" t="s">
        <v>4763</v>
      </c>
      <c r="D6" s="203" t="s">
        <v>4629</v>
      </c>
      <c r="E6" s="200" t="s">
        <v>4764</v>
      </c>
      <c r="F6" s="200" t="s">
        <v>1868</v>
      </c>
    </row>
    <row r="7" spans="1:6" s="201" customFormat="1" x14ac:dyDescent="0.3">
      <c r="A7" s="165" t="s">
        <v>458</v>
      </c>
      <c r="B7" s="165" t="s">
        <v>1952</v>
      </c>
      <c r="C7" s="200" t="s">
        <v>1840</v>
      </c>
      <c r="D7" s="200" t="s">
        <v>4761</v>
      </c>
      <c r="E7" s="204" t="s">
        <v>4765</v>
      </c>
      <c r="F7" s="204" t="s">
        <v>1868</v>
      </c>
    </row>
    <row r="8" spans="1:6" s="201" customFormat="1" x14ac:dyDescent="0.3">
      <c r="A8" s="165" t="s">
        <v>483</v>
      </c>
      <c r="B8" s="165" t="s">
        <v>1937</v>
      </c>
      <c r="C8" s="200" t="s">
        <v>3974</v>
      </c>
      <c r="D8" s="200" t="s">
        <v>4766</v>
      </c>
      <c r="E8" s="204" t="s">
        <v>4764</v>
      </c>
      <c r="F8" s="204" t="s">
        <v>1868</v>
      </c>
    </row>
    <row r="9" spans="1:6" s="201" customFormat="1" x14ac:dyDescent="0.3">
      <c r="A9" s="165" t="s">
        <v>499</v>
      </c>
      <c r="B9" s="165" t="s">
        <v>1937</v>
      </c>
      <c r="C9" s="200">
        <v>1</v>
      </c>
      <c r="D9" s="200">
        <v>0</v>
      </c>
      <c r="E9" s="204" t="s">
        <v>4764</v>
      </c>
      <c r="F9" s="204" t="s">
        <v>1868</v>
      </c>
    </row>
    <row r="10" spans="1:6" s="201" customFormat="1" x14ac:dyDescent="0.3">
      <c r="A10" s="165" t="s">
        <v>500</v>
      </c>
      <c r="B10" s="165" t="s">
        <v>1937</v>
      </c>
      <c r="C10" s="200" t="s">
        <v>4767</v>
      </c>
      <c r="D10" s="200" t="s">
        <v>4761</v>
      </c>
      <c r="E10" s="204" t="s">
        <v>4764</v>
      </c>
      <c r="F10" s="204" t="s">
        <v>1868</v>
      </c>
    </row>
    <row r="11" spans="1:6" s="201" customFormat="1" x14ac:dyDescent="0.3">
      <c r="A11" s="165" t="s">
        <v>565</v>
      </c>
      <c r="B11" s="205" t="s">
        <v>1937</v>
      </c>
      <c r="C11" s="200" t="s">
        <v>4768</v>
      </c>
      <c r="D11" s="200" t="s">
        <v>4622</v>
      </c>
      <c r="E11" s="204" t="s">
        <v>4764</v>
      </c>
      <c r="F11" s="204" t="s">
        <v>1868</v>
      </c>
    </row>
    <row r="12" spans="1:6" s="201" customFormat="1" x14ac:dyDescent="0.3">
      <c r="A12" s="165" t="s">
        <v>573</v>
      </c>
      <c r="B12" s="205" t="s">
        <v>1937</v>
      </c>
      <c r="C12" s="200">
        <v>1</v>
      </c>
      <c r="D12" s="200">
        <v>0</v>
      </c>
      <c r="E12" s="204" t="s">
        <v>4764</v>
      </c>
      <c r="F12" s="204" t="s">
        <v>1868</v>
      </c>
    </row>
    <row r="13" spans="1:6" s="201" customFormat="1" x14ac:dyDescent="0.3">
      <c r="A13" s="165" t="s">
        <v>574</v>
      </c>
      <c r="B13" s="205" t="s">
        <v>1937</v>
      </c>
      <c r="C13" s="167" t="s">
        <v>4769</v>
      </c>
      <c r="D13" s="200" t="s">
        <v>4761</v>
      </c>
      <c r="E13" s="204" t="s">
        <v>4764</v>
      </c>
      <c r="F13" s="204" t="s">
        <v>1868</v>
      </c>
    </row>
    <row r="14" spans="1:6" s="201" customFormat="1" x14ac:dyDescent="0.3">
      <c r="A14" s="165" t="s">
        <v>598</v>
      </c>
      <c r="B14" s="165" t="s">
        <v>1937</v>
      </c>
      <c r="C14" s="200">
        <v>999</v>
      </c>
      <c r="D14" s="206" t="s">
        <v>1840</v>
      </c>
      <c r="E14" s="204" t="s">
        <v>4770</v>
      </c>
      <c r="F14" s="204" t="s">
        <v>1735</v>
      </c>
    </row>
    <row r="15" spans="1:6" s="201" customFormat="1" x14ac:dyDescent="0.3">
      <c r="A15" s="165" t="s">
        <v>1435</v>
      </c>
      <c r="B15" s="165" t="s">
        <v>1937</v>
      </c>
      <c r="C15" s="200">
        <v>999</v>
      </c>
      <c r="D15" s="206">
        <v>0.5</v>
      </c>
      <c r="E15" s="200" t="s">
        <v>4765</v>
      </c>
      <c r="F15" s="200" t="s">
        <v>1735</v>
      </c>
    </row>
    <row r="16" spans="1:6" s="201" customFormat="1" x14ac:dyDescent="0.3">
      <c r="A16" s="165" t="s">
        <v>949</v>
      </c>
      <c r="B16" s="165" t="s">
        <v>1979</v>
      </c>
      <c r="C16" s="200" t="s">
        <v>4771</v>
      </c>
      <c r="D16" s="207" t="s">
        <v>4624</v>
      </c>
      <c r="E16" s="200" t="s">
        <v>4772</v>
      </c>
      <c r="F16" s="200" t="s">
        <v>1868</v>
      </c>
    </row>
    <row r="17" spans="1:7" s="201" customFormat="1" x14ac:dyDescent="0.3">
      <c r="A17" s="165" t="s">
        <v>957</v>
      </c>
      <c r="B17" s="165" t="s">
        <v>1979</v>
      </c>
      <c r="C17" s="200">
        <v>1</v>
      </c>
      <c r="D17" s="200">
        <v>0</v>
      </c>
      <c r="E17" s="200" t="s">
        <v>4772</v>
      </c>
      <c r="F17" s="200" t="s">
        <v>1868</v>
      </c>
    </row>
    <row r="18" spans="1:7" s="201" customFormat="1" x14ac:dyDescent="0.3">
      <c r="A18" s="165" t="s">
        <v>958</v>
      </c>
      <c r="B18" s="165" t="s">
        <v>1979</v>
      </c>
      <c r="C18" s="200" t="s">
        <v>4773</v>
      </c>
      <c r="D18" s="200" t="s">
        <v>4761</v>
      </c>
      <c r="E18" s="200" t="s">
        <v>4772</v>
      </c>
      <c r="F18" s="200" t="s">
        <v>1868</v>
      </c>
    </row>
    <row r="19" spans="1:7" s="201" customFormat="1" x14ac:dyDescent="0.3">
      <c r="A19" s="155" t="s">
        <v>951</v>
      </c>
      <c r="B19" s="165" t="s">
        <v>1979</v>
      </c>
      <c r="C19" s="200">
        <v>0</v>
      </c>
      <c r="D19" s="200">
        <v>1</v>
      </c>
      <c r="E19" s="200"/>
      <c r="F19" s="200"/>
    </row>
    <row r="20" spans="1:7" s="201" customFormat="1" x14ac:dyDescent="0.3">
      <c r="A20" s="165" t="s">
        <v>1472</v>
      </c>
      <c r="B20" s="165" t="s">
        <v>1979</v>
      </c>
      <c r="C20" s="200" t="s">
        <v>4774</v>
      </c>
      <c r="D20" s="200" t="s">
        <v>4625</v>
      </c>
      <c r="E20" s="200" t="s">
        <v>4772</v>
      </c>
      <c r="F20" s="200" t="s">
        <v>1868</v>
      </c>
    </row>
    <row r="21" spans="1:7" s="201" customFormat="1" x14ac:dyDescent="0.3">
      <c r="A21" s="165" t="s">
        <v>1474</v>
      </c>
      <c r="B21" s="165" t="s">
        <v>1979</v>
      </c>
      <c r="C21" s="200">
        <v>0</v>
      </c>
      <c r="D21" s="200">
        <v>1</v>
      </c>
      <c r="E21" s="200" t="s">
        <v>4772</v>
      </c>
      <c r="F21" s="200" t="s">
        <v>1868</v>
      </c>
    </row>
    <row r="22" spans="1:7" s="201" customFormat="1" x14ac:dyDescent="0.3">
      <c r="A22" s="165" t="s">
        <v>1486</v>
      </c>
      <c r="B22" s="165" t="s">
        <v>1979</v>
      </c>
      <c r="C22" s="167" t="s">
        <v>4775</v>
      </c>
      <c r="D22" s="200">
        <v>1500</v>
      </c>
      <c r="E22" s="200" t="s">
        <v>4772</v>
      </c>
      <c r="F22" s="200" t="s">
        <v>1868</v>
      </c>
    </row>
    <row r="23" spans="1:7" s="201" customFormat="1" x14ac:dyDescent="0.3">
      <c r="A23" s="165" t="s">
        <v>1499</v>
      </c>
      <c r="B23" s="165" t="s">
        <v>1979</v>
      </c>
      <c r="C23" s="200" t="s">
        <v>4776</v>
      </c>
      <c r="D23" s="200" t="s">
        <v>4777</v>
      </c>
      <c r="E23" s="200" t="s">
        <v>4772</v>
      </c>
      <c r="F23" s="200" t="s">
        <v>1868</v>
      </c>
    </row>
    <row r="24" spans="1:7" s="201" customFormat="1" x14ac:dyDescent="0.3">
      <c r="A24" s="165" t="s">
        <v>1501</v>
      </c>
      <c r="B24" s="165" t="s">
        <v>1979</v>
      </c>
      <c r="C24" s="200" t="s">
        <v>4778</v>
      </c>
      <c r="D24" s="200" t="s">
        <v>4627</v>
      </c>
      <c r="E24" s="200" t="s">
        <v>4772</v>
      </c>
      <c r="F24" s="200" t="s">
        <v>1868</v>
      </c>
    </row>
    <row r="25" spans="1:7" s="201" customFormat="1" x14ac:dyDescent="0.3">
      <c r="A25" s="165" t="s">
        <v>1502</v>
      </c>
      <c r="B25" s="165" t="s">
        <v>1979</v>
      </c>
      <c r="C25" s="200">
        <v>0</v>
      </c>
      <c r="D25" s="208" t="s">
        <v>4628</v>
      </c>
      <c r="E25" s="200" t="s">
        <v>4772</v>
      </c>
      <c r="F25" s="200" t="s">
        <v>1868</v>
      </c>
    </row>
    <row r="26" spans="1:7" s="201" customFormat="1" x14ac:dyDescent="0.3">
      <c r="A26" s="165" t="s">
        <v>1058</v>
      </c>
      <c r="B26" s="165" t="s">
        <v>1979</v>
      </c>
      <c r="C26" s="200" t="s">
        <v>1833</v>
      </c>
      <c r="D26" s="200" t="s">
        <v>1995</v>
      </c>
      <c r="E26" s="200" t="s">
        <v>4772</v>
      </c>
      <c r="F26" s="200" t="s">
        <v>1868</v>
      </c>
    </row>
    <row r="27" spans="1:7" s="201" customFormat="1" x14ac:dyDescent="0.3">
      <c r="A27" s="165" t="s">
        <v>1058</v>
      </c>
      <c r="B27" s="165" t="s">
        <v>1997</v>
      </c>
      <c r="C27" s="200" t="s">
        <v>1833</v>
      </c>
      <c r="D27" s="200" t="s">
        <v>1995</v>
      </c>
      <c r="E27" s="200" t="s">
        <v>4772</v>
      </c>
      <c r="F27" s="200" t="s">
        <v>1868</v>
      </c>
    </row>
    <row r="28" spans="1:7" s="201" customFormat="1" x14ac:dyDescent="0.3">
      <c r="A28" s="209" t="s">
        <v>1058</v>
      </c>
      <c r="B28" s="209" t="s">
        <v>2022</v>
      </c>
      <c r="C28" s="200" t="s">
        <v>1833</v>
      </c>
      <c r="D28" s="200" t="s">
        <v>1995</v>
      </c>
      <c r="E28" s="200" t="s">
        <v>4772</v>
      </c>
      <c r="F28" s="200" t="s">
        <v>1868</v>
      </c>
    </row>
    <row r="29" spans="1:7" s="201" customFormat="1" x14ac:dyDescent="0.3">
      <c r="A29" s="165" t="s">
        <v>1058</v>
      </c>
      <c r="B29" s="165" t="s">
        <v>2034</v>
      </c>
      <c r="C29" s="200" t="s">
        <v>1833</v>
      </c>
      <c r="D29" s="200" t="s">
        <v>1995</v>
      </c>
      <c r="E29" s="200" t="s">
        <v>4772</v>
      </c>
      <c r="F29" s="200" t="s">
        <v>1868</v>
      </c>
    </row>
    <row r="30" spans="1:7" s="201" customFormat="1" x14ac:dyDescent="0.3">
      <c r="A30" s="165" t="s">
        <v>1061</v>
      </c>
      <c r="B30" s="165" t="s">
        <v>1979</v>
      </c>
      <c r="C30" s="200">
        <v>0</v>
      </c>
      <c r="D30" s="200">
        <v>1</v>
      </c>
      <c r="E30" s="200" t="s">
        <v>4772</v>
      </c>
      <c r="F30" s="200" t="s">
        <v>1868</v>
      </c>
    </row>
    <row r="31" spans="1:7" s="201" customFormat="1" x14ac:dyDescent="0.3">
      <c r="A31" s="165" t="s">
        <v>1061</v>
      </c>
      <c r="B31" s="165" t="s">
        <v>1997</v>
      </c>
      <c r="C31" s="200">
        <v>0</v>
      </c>
      <c r="D31" s="200">
        <v>1</v>
      </c>
      <c r="E31" s="200" t="s">
        <v>4772</v>
      </c>
      <c r="F31" s="200" t="s">
        <v>1868</v>
      </c>
    </row>
    <row r="32" spans="1:7" s="201" customFormat="1" x14ac:dyDescent="0.3">
      <c r="A32" s="165" t="s">
        <v>1061</v>
      </c>
      <c r="B32" s="165" t="s">
        <v>2022</v>
      </c>
      <c r="C32" s="200">
        <v>0</v>
      </c>
      <c r="D32" s="200">
        <v>1</v>
      </c>
      <c r="E32" s="200" t="s">
        <v>4772</v>
      </c>
      <c r="F32" s="200" t="s">
        <v>1868</v>
      </c>
      <c r="G32" s="210"/>
    </row>
    <row r="33" spans="1:7" s="201" customFormat="1" x14ac:dyDescent="0.3">
      <c r="A33" s="165" t="s">
        <v>1061</v>
      </c>
      <c r="B33" s="165" t="s">
        <v>2034</v>
      </c>
      <c r="C33" s="200">
        <v>0</v>
      </c>
      <c r="D33" s="200">
        <v>1</v>
      </c>
      <c r="E33" s="200" t="s">
        <v>4772</v>
      </c>
      <c r="F33" s="200" t="s">
        <v>1868</v>
      </c>
    </row>
    <row r="34" spans="1:7" s="201" customFormat="1" x14ac:dyDescent="0.3">
      <c r="A34" s="165" t="s">
        <v>1067</v>
      </c>
      <c r="B34" s="165" t="s">
        <v>1979</v>
      </c>
      <c r="C34" s="200">
        <v>1</v>
      </c>
      <c r="D34" s="200">
        <v>0</v>
      </c>
      <c r="E34" s="200" t="s">
        <v>4772</v>
      </c>
      <c r="F34" s="200" t="s">
        <v>1868</v>
      </c>
    </row>
    <row r="35" spans="1:7" s="201" customFormat="1" x14ac:dyDescent="0.3">
      <c r="A35" s="165" t="s">
        <v>1067</v>
      </c>
      <c r="B35" s="165" t="s">
        <v>1997</v>
      </c>
      <c r="C35" s="200">
        <v>1</v>
      </c>
      <c r="D35" s="200">
        <v>0</v>
      </c>
      <c r="E35" s="200" t="s">
        <v>4772</v>
      </c>
      <c r="F35" s="200" t="s">
        <v>1868</v>
      </c>
    </row>
    <row r="36" spans="1:7" s="201" customFormat="1" x14ac:dyDescent="0.3">
      <c r="A36" s="165" t="s">
        <v>1067</v>
      </c>
      <c r="B36" s="165" t="s">
        <v>2022</v>
      </c>
      <c r="C36" s="200">
        <v>1</v>
      </c>
      <c r="D36" s="200">
        <v>0</v>
      </c>
      <c r="E36" s="200" t="s">
        <v>4772</v>
      </c>
      <c r="F36" s="200" t="s">
        <v>1868</v>
      </c>
    </row>
    <row r="37" spans="1:7" s="201" customFormat="1" x14ac:dyDescent="0.3">
      <c r="A37" s="165" t="s">
        <v>1067</v>
      </c>
      <c r="B37" s="165" t="s">
        <v>2034</v>
      </c>
      <c r="C37" s="200">
        <v>1</v>
      </c>
      <c r="D37" s="200">
        <v>0</v>
      </c>
      <c r="E37" s="200" t="s">
        <v>4772</v>
      </c>
      <c r="F37" s="200" t="s">
        <v>1868</v>
      </c>
    </row>
    <row r="38" spans="1:7" s="201" customFormat="1" x14ac:dyDescent="0.3">
      <c r="A38" s="165" t="s">
        <v>1068</v>
      </c>
      <c r="B38" s="165" t="s">
        <v>1979</v>
      </c>
      <c r="C38" s="200" t="s">
        <v>4779</v>
      </c>
      <c r="D38" s="200" t="s">
        <v>4761</v>
      </c>
      <c r="E38" s="200" t="s">
        <v>4772</v>
      </c>
      <c r="F38" s="200" t="s">
        <v>1868</v>
      </c>
    </row>
    <row r="39" spans="1:7" s="201" customFormat="1" x14ac:dyDescent="0.3">
      <c r="A39" s="165" t="s">
        <v>1068</v>
      </c>
      <c r="B39" s="165" t="s">
        <v>1997</v>
      </c>
      <c r="C39" s="200" t="s">
        <v>4780</v>
      </c>
      <c r="D39" s="200" t="s">
        <v>4761</v>
      </c>
      <c r="E39" s="200" t="s">
        <v>4772</v>
      </c>
      <c r="F39" s="200" t="s">
        <v>1868</v>
      </c>
    </row>
    <row r="40" spans="1:7" s="201" customFormat="1" x14ac:dyDescent="0.3">
      <c r="A40" s="165" t="s">
        <v>1068</v>
      </c>
      <c r="B40" s="165" t="s">
        <v>2022</v>
      </c>
      <c r="C40" s="200" t="s">
        <v>4781</v>
      </c>
      <c r="D40" s="200" t="s">
        <v>4761</v>
      </c>
      <c r="E40" s="200" t="s">
        <v>4772</v>
      </c>
      <c r="F40" s="200" t="s">
        <v>1868</v>
      </c>
    </row>
    <row r="41" spans="1:7" s="201" customFormat="1" x14ac:dyDescent="0.3">
      <c r="A41" s="165" t="s">
        <v>1068</v>
      </c>
      <c r="B41" s="165" t="s">
        <v>2034</v>
      </c>
      <c r="C41" s="200" t="s">
        <v>4782</v>
      </c>
      <c r="D41" s="200" t="s">
        <v>4761</v>
      </c>
      <c r="E41" s="200" t="s">
        <v>4772</v>
      </c>
      <c r="F41" s="200" t="s">
        <v>1868</v>
      </c>
      <c r="G41" s="210"/>
    </row>
    <row r="42" spans="1:7" s="201" customFormat="1" x14ac:dyDescent="0.3">
      <c r="A42" s="165" t="s">
        <v>365</v>
      </c>
      <c r="B42" s="165" t="s">
        <v>2270</v>
      </c>
      <c r="C42" s="200">
        <v>999</v>
      </c>
      <c r="D42" s="200" t="s">
        <v>1840</v>
      </c>
      <c r="E42" s="200" t="s">
        <v>4770</v>
      </c>
      <c r="F42" s="200"/>
      <c r="G42" s="210"/>
    </row>
    <row r="43" spans="1:7" s="201" customFormat="1" x14ac:dyDescent="0.3">
      <c r="A43" s="165" t="s">
        <v>367</v>
      </c>
      <c r="B43" s="165" t="s">
        <v>2270</v>
      </c>
      <c r="C43" s="211">
        <v>99</v>
      </c>
      <c r="D43" s="200" t="s">
        <v>4614</v>
      </c>
      <c r="E43" s="200" t="s">
        <v>4772</v>
      </c>
      <c r="F43" s="200" t="s">
        <v>1868</v>
      </c>
      <c r="G43" s="210"/>
    </row>
    <row r="44" spans="1:7" s="201" customFormat="1" x14ac:dyDescent="0.3">
      <c r="A44" s="165" t="s">
        <v>368</v>
      </c>
      <c r="B44" s="165" t="s">
        <v>2270</v>
      </c>
      <c r="C44" s="200">
        <v>9</v>
      </c>
      <c r="D44" s="200" t="s">
        <v>1840</v>
      </c>
      <c r="E44" s="200" t="s">
        <v>4772</v>
      </c>
      <c r="F44" s="200" t="s">
        <v>1868</v>
      </c>
      <c r="G44" s="210"/>
    </row>
    <row r="45" spans="1:7" s="201" customFormat="1" x14ac:dyDescent="0.3">
      <c r="A45" s="165" t="s">
        <v>400</v>
      </c>
      <c r="B45" s="165" t="s">
        <v>2270</v>
      </c>
      <c r="C45" s="200" t="s">
        <v>1833</v>
      </c>
      <c r="D45" s="200" t="s">
        <v>4615</v>
      </c>
      <c r="E45" s="200" t="s">
        <v>4772</v>
      </c>
      <c r="F45" s="200" t="s">
        <v>1868</v>
      </c>
      <c r="G45" s="210"/>
    </row>
    <row r="46" spans="1:7" s="201" customFormat="1" x14ac:dyDescent="0.3">
      <c r="A46" s="165" t="s">
        <v>405</v>
      </c>
      <c r="B46" s="165" t="s">
        <v>2270</v>
      </c>
      <c r="C46" s="200">
        <v>1</v>
      </c>
      <c r="D46" s="200">
        <v>0</v>
      </c>
      <c r="E46" s="200" t="s">
        <v>4772</v>
      </c>
      <c r="F46" s="200" t="s">
        <v>1868</v>
      </c>
      <c r="G46" s="210"/>
    </row>
    <row r="47" spans="1:7" s="201" customFormat="1" x14ac:dyDescent="0.3">
      <c r="A47" s="165" t="s">
        <v>403</v>
      </c>
      <c r="B47" s="165" t="s">
        <v>2270</v>
      </c>
      <c r="C47" s="200">
        <v>0</v>
      </c>
      <c r="D47" s="200">
        <v>1</v>
      </c>
      <c r="E47" s="200" t="s">
        <v>4772</v>
      </c>
      <c r="F47" s="200" t="s">
        <v>1868</v>
      </c>
      <c r="G47" s="210"/>
    </row>
    <row r="48" spans="1:7" s="201" customFormat="1" x14ac:dyDescent="0.3">
      <c r="A48" s="165" t="s">
        <v>406</v>
      </c>
      <c r="B48" s="165" t="s">
        <v>2270</v>
      </c>
      <c r="C48" s="200" t="s">
        <v>4783</v>
      </c>
      <c r="D48" s="200" t="s">
        <v>4761</v>
      </c>
      <c r="E48" s="200" t="s">
        <v>4772</v>
      </c>
      <c r="F48" s="200" t="s">
        <v>1868</v>
      </c>
      <c r="G48" s="210"/>
    </row>
    <row r="49" spans="1:7" s="201" customFormat="1" x14ac:dyDescent="0.3">
      <c r="A49" s="165" t="s">
        <v>432</v>
      </c>
      <c r="B49" s="165" t="s">
        <v>2270</v>
      </c>
      <c r="C49" s="212">
        <v>110</v>
      </c>
      <c r="D49" s="200">
        <v>93</v>
      </c>
      <c r="E49" s="200" t="s">
        <v>4784</v>
      </c>
      <c r="F49" s="200" t="s">
        <v>1868</v>
      </c>
      <c r="G49" s="210"/>
    </row>
    <row r="50" spans="1:7" s="201" customFormat="1" x14ac:dyDescent="0.3">
      <c r="A50" s="165" t="s">
        <v>440</v>
      </c>
      <c r="B50" s="165" t="s">
        <v>2270</v>
      </c>
      <c r="C50" s="200" t="s">
        <v>4654</v>
      </c>
      <c r="D50" s="200" t="s">
        <v>4785</v>
      </c>
      <c r="E50" s="200" t="s">
        <v>4772</v>
      </c>
      <c r="F50" s="200" t="s">
        <v>1868</v>
      </c>
      <c r="G50" s="210"/>
    </row>
    <row r="51" spans="1:7" s="201" customFormat="1" x14ac:dyDescent="0.3">
      <c r="A51" s="165" t="s">
        <v>441</v>
      </c>
      <c r="B51" s="165" t="s">
        <v>2270</v>
      </c>
      <c r="C51" s="200">
        <v>0</v>
      </c>
      <c r="D51" s="200">
        <v>1</v>
      </c>
      <c r="E51" s="200" t="s">
        <v>4772</v>
      </c>
      <c r="F51" s="200" t="s">
        <v>1868</v>
      </c>
      <c r="G51" s="210"/>
    </row>
    <row r="52" spans="1:7" s="201" customFormat="1" x14ac:dyDescent="0.3">
      <c r="A52" s="165" t="s">
        <v>448</v>
      </c>
      <c r="B52" s="165" t="s">
        <v>2270</v>
      </c>
      <c r="C52" s="200">
        <v>1</v>
      </c>
      <c r="D52" s="200">
        <v>0</v>
      </c>
      <c r="E52" s="200" t="s">
        <v>4772</v>
      </c>
      <c r="F52" s="200" t="s">
        <v>1868</v>
      </c>
      <c r="G52" s="210"/>
    </row>
    <row r="53" spans="1:7" s="201" customFormat="1" x14ac:dyDescent="0.3">
      <c r="A53" s="3" t="s">
        <v>449</v>
      </c>
      <c r="B53" s="165" t="s">
        <v>2270</v>
      </c>
      <c r="C53" s="213" t="s">
        <v>2266</v>
      </c>
      <c r="D53" s="200"/>
      <c r="E53" s="200" t="s">
        <v>4786</v>
      </c>
      <c r="F53" s="200" t="s">
        <v>1523</v>
      </c>
      <c r="G53" s="210"/>
    </row>
    <row r="54" spans="1:7" s="201" customFormat="1" x14ac:dyDescent="0.3">
      <c r="A54" s="3" t="s">
        <v>440</v>
      </c>
      <c r="B54" s="165" t="s">
        <v>1952</v>
      </c>
      <c r="C54" s="204" t="s">
        <v>3928</v>
      </c>
      <c r="D54" s="204" t="s">
        <v>1834</v>
      </c>
      <c r="E54" s="200" t="s">
        <v>4764</v>
      </c>
      <c r="F54" s="200" t="s">
        <v>1868</v>
      </c>
      <c r="G54" s="210"/>
    </row>
    <row r="55" spans="1:7" s="201" customFormat="1" x14ac:dyDescent="0.3">
      <c r="A55" s="3" t="s">
        <v>440</v>
      </c>
      <c r="B55" s="3" t="s">
        <v>2800</v>
      </c>
      <c r="C55" s="213" t="s">
        <v>3928</v>
      </c>
      <c r="D55" s="204" t="s">
        <v>1834</v>
      </c>
      <c r="E55" s="200" t="s">
        <v>4764</v>
      </c>
      <c r="F55" s="200" t="s">
        <v>1868</v>
      </c>
      <c r="G55" s="210"/>
    </row>
    <row r="56" spans="1:7" s="201" customFormat="1" x14ac:dyDescent="0.3">
      <c r="A56" s="3" t="s">
        <v>448</v>
      </c>
      <c r="B56" s="165" t="s">
        <v>1952</v>
      </c>
      <c r="C56" s="213">
        <v>1</v>
      </c>
      <c r="D56" s="200">
        <v>0</v>
      </c>
      <c r="E56" s="200" t="s">
        <v>4764</v>
      </c>
      <c r="F56" s="200" t="s">
        <v>1868</v>
      </c>
      <c r="G56" s="210"/>
    </row>
    <row r="57" spans="1:7" s="201" customFormat="1" x14ac:dyDescent="0.3">
      <c r="A57" s="3" t="s">
        <v>448</v>
      </c>
      <c r="B57" s="3" t="s">
        <v>2800</v>
      </c>
      <c r="C57" s="213">
        <v>1</v>
      </c>
      <c r="D57" s="200">
        <v>0</v>
      </c>
      <c r="E57" s="200" t="s">
        <v>4764</v>
      </c>
      <c r="F57" s="200" t="s">
        <v>1868</v>
      </c>
      <c r="G57" s="210"/>
    </row>
    <row r="58" spans="1:7" s="201" customFormat="1" x14ac:dyDescent="0.3">
      <c r="A58" s="3" t="s">
        <v>449</v>
      </c>
      <c r="B58" s="165" t="s">
        <v>1952</v>
      </c>
      <c r="C58" s="213" t="s">
        <v>4787</v>
      </c>
      <c r="D58" s="200" t="s">
        <v>4788</v>
      </c>
      <c r="E58" s="200" t="s">
        <v>4764</v>
      </c>
      <c r="F58" s="200" t="s">
        <v>1868</v>
      </c>
      <c r="G58" s="210"/>
    </row>
    <row r="59" spans="1:7" s="201" customFormat="1" x14ac:dyDescent="0.3">
      <c r="A59" s="3" t="s">
        <v>449</v>
      </c>
      <c r="B59" s="3" t="s">
        <v>2800</v>
      </c>
      <c r="C59" s="213" t="s">
        <v>4787</v>
      </c>
      <c r="D59" s="200" t="s">
        <v>4788</v>
      </c>
      <c r="E59" s="200" t="s">
        <v>4764</v>
      </c>
      <c r="F59" s="200" t="s">
        <v>1868</v>
      </c>
      <c r="G59" s="210"/>
    </row>
    <row r="60" spans="1:7" s="201" customFormat="1" x14ac:dyDescent="0.3">
      <c r="A60" s="3" t="s">
        <v>440</v>
      </c>
      <c r="B60" s="3" t="s">
        <v>1937</v>
      </c>
      <c r="C60" s="213" t="s">
        <v>1833</v>
      </c>
      <c r="D60" s="200" t="s">
        <v>4614</v>
      </c>
      <c r="E60" s="200" t="s">
        <v>4759</v>
      </c>
      <c r="F60" s="200" t="s">
        <v>1868</v>
      </c>
      <c r="G60" s="210"/>
    </row>
    <row r="61" spans="1:7" s="201" customFormat="1" x14ac:dyDescent="0.3">
      <c r="A61" s="3" t="s">
        <v>448</v>
      </c>
      <c r="B61" s="3" t="s">
        <v>1937</v>
      </c>
      <c r="C61" s="213">
        <v>1</v>
      </c>
      <c r="D61" s="200">
        <v>0</v>
      </c>
      <c r="E61" s="200" t="s">
        <v>4759</v>
      </c>
      <c r="F61" s="200" t="s">
        <v>1868</v>
      </c>
      <c r="G61" s="210"/>
    </row>
    <row r="62" spans="1:7" s="201" customFormat="1" x14ac:dyDescent="0.3">
      <c r="A62" s="3" t="s">
        <v>447</v>
      </c>
      <c r="B62" s="3" t="s">
        <v>1937</v>
      </c>
      <c r="C62" s="213">
        <v>0</v>
      </c>
      <c r="D62" s="200">
        <v>1</v>
      </c>
      <c r="E62" s="200" t="s">
        <v>4759</v>
      </c>
      <c r="F62" s="200" t="s">
        <v>1868</v>
      </c>
      <c r="G62" s="210"/>
    </row>
    <row r="63" spans="1:7" s="201" customFormat="1" x14ac:dyDescent="0.3">
      <c r="A63" s="3" t="s">
        <v>449</v>
      </c>
      <c r="B63" s="3" t="s">
        <v>1937</v>
      </c>
      <c r="C63" s="213" t="s">
        <v>4789</v>
      </c>
      <c r="D63" s="200" t="s">
        <v>4788</v>
      </c>
      <c r="E63" s="200" t="s">
        <v>4759</v>
      </c>
      <c r="F63" s="200" t="s">
        <v>1868</v>
      </c>
      <c r="G63" s="210"/>
    </row>
    <row r="64" spans="1:7" s="201" customFormat="1" x14ac:dyDescent="0.3">
      <c r="A64" s="3" t="s">
        <v>525</v>
      </c>
      <c r="B64" s="3" t="s">
        <v>1965</v>
      </c>
      <c r="C64" s="213" t="s">
        <v>1833</v>
      </c>
      <c r="D64" s="200" t="s">
        <v>1836</v>
      </c>
      <c r="E64" s="200" t="s">
        <v>4772</v>
      </c>
      <c r="F64" s="200" t="s">
        <v>1868</v>
      </c>
      <c r="G64" s="210"/>
    </row>
    <row r="65" spans="1:7" s="201" customFormat="1" x14ac:dyDescent="0.3">
      <c r="A65" s="3" t="s">
        <v>528</v>
      </c>
      <c r="B65" s="3" t="s">
        <v>1965</v>
      </c>
      <c r="C65" s="213">
        <v>0</v>
      </c>
      <c r="D65" s="200">
        <v>1</v>
      </c>
      <c r="E65" s="200" t="s">
        <v>4772</v>
      </c>
      <c r="F65" s="200" t="s">
        <v>1868</v>
      </c>
      <c r="G65" s="210"/>
    </row>
    <row r="66" spans="1:7" s="201" customFormat="1" x14ac:dyDescent="0.3">
      <c r="A66" s="3" t="s">
        <v>538</v>
      </c>
      <c r="B66" s="3" t="s">
        <v>1965</v>
      </c>
      <c r="C66" s="213">
        <v>1</v>
      </c>
      <c r="D66" s="200">
        <v>0</v>
      </c>
      <c r="E66" s="200" t="s">
        <v>4772</v>
      </c>
      <c r="F66" s="200" t="s">
        <v>1868</v>
      </c>
      <c r="G66" s="210"/>
    </row>
    <row r="67" spans="1:7" s="201" customFormat="1" x14ac:dyDescent="0.3">
      <c r="A67" s="3" t="s">
        <v>539</v>
      </c>
      <c r="B67" s="3" t="s">
        <v>1965</v>
      </c>
      <c r="C67" s="213" t="s">
        <v>1975</v>
      </c>
      <c r="D67" s="200"/>
      <c r="E67" s="200" t="s">
        <v>4786</v>
      </c>
      <c r="F67" s="200" t="s">
        <v>1523</v>
      </c>
      <c r="G67" s="210"/>
    </row>
    <row r="68" spans="1:7" s="201" customFormat="1" x14ac:dyDescent="0.3">
      <c r="A68" s="3" t="s">
        <v>1435</v>
      </c>
      <c r="B68" s="3" t="s">
        <v>2270</v>
      </c>
      <c r="C68" s="213">
        <v>999</v>
      </c>
      <c r="D68" s="200">
        <v>0</v>
      </c>
      <c r="E68" s="200" t="s">
        <v>4765</v>
      </c>
      <c r="F68" s="200" t="s">
        <v>1868</v>
      </c>
      <c r="G68" s="210"/>
    </row>
    <row r="69" spans="1:7" s="201" customFormat="1" x14ac:dyDescent="0.3">
      <c r="A69" s="3" t="s">
        <v>1435</v>
      </c>
      <c r="B69" s="165" t="s">
        <v>1952</v>
      </c>
      <c r="C69" s="213">
        <v>1</v>
      </c>
      <c r="D69" s="200">
        <v>0</v>
      </c>
      <c r="E69" s="200" t="s">
        <v>4765</v>
      </c>
      <c r="F69" s="200" t="s">
        <v>1868</v>
      </c>
      <c r="G69" s="210"/>
    </row>
    <row r="70" spans="1:7" s="201" customFormat="1" x14ac:dyDescent="0.3">
      <c r="A70" s="3" t="s">
        <v>1435</v>
      </c>
      <c r="B70" s="3" t="s">
        <v>1965</v>
      </c>
      <c r="C70" s="213">
        <v>1</v>
      </c>
      <c r="D70" s="200">
        <v>0</v>
      </c>
      <c r="E70" s="200" t="s">
        <v>4765</v>
      </c>
      <c r="F70" s="200" t="s">
        <v>1868</v>
      </c>
      <c r="G70" s="210"/>
    </row>
    <row r="71" spans="1:7" s="201" customFormat="1" x14ac:dyDescent="0.3">
      <c r="A71" s="3" t="s">
        <v>1435</v>
      </c>
      <c r="B71" s="3" t="s">
        <v>2800</v>
      </c>
      <c r="C71" s="213">
        <v>1</v>
      </c>
      <c r="D71" s="200">
        <v>0</v>
      </c>
      <c r="E71" s="200" t="s">
        <v>4765</v>
      </c>
      <c r="F71" s="200" t="s">
        <v>1868</v>
      </c>
      <c r="G71" s="210"/>
    </row>
    <row r="72" spans="1:7" s="201" customFormat="1" x14ac:dyDescent="0.3">
      <c r="A72" s="3" t="s">
        <v>600</v>
      </c>
      <c r="B72" s="3" t="s">
        <v>2800</v>
      </c>
      <c r="C72" s="213">
        <v>999</v>
      </c>
      <c r="D72" s="200" t="s">
        <v>1840</v>
      </c>
      <c r="E72" s="200" t="s">
        <v>4770</v>
      </c>
      <c r="F72" s="200" t="s">
        <v>1735</v>
      </c>
      <c r="G72" s="210"/>
    </row>
    <row r="73" spans="1:7" s="81" customFormat="1" x14ac:dyDescent="0.3">
      <c r="A73" s="3" t="s">
        <v>30</v>
      </c>
      <c r="B73" s="3" t="s">
        <v>2079</v>
      </c>
      <c r="C73" s="214">
        <v>999</v>
      </c>
      <c r="D73" s="215" t="s">
        <v>4614</v>
      </c>
      <c r="E73" s="200" t="s">
        <v>4790</v>
      </c>
      <c r="F73" s="200" t="s">
        <v>1868</v>
      </c>
    </row>
    <row r="74" spans="1:7" s="81" customFormat="1" x14ac:dyDescent="0.3">
      <c r="A74" s="3" t="s">
        <v>30</v>
      </c>
      <c r="B74" s="3" t="s">
        <v>2127</v>
      </c>
      <c r="C74" s="214">
        <v>999</v>
      </c>
      <c r="D74" s="215" t="s">
        <v>4614</v>
      </c>
      <c r="E74" s="200" t="s">
        <v>4790</v>
      </c>
      <c r="F74" s="200" t="s">
        <v>1868</v>
      </c>
    </row>
    <row r="75" spans="1:7" s="81" customFormat="1" x14ac:dyDescent="0.3">
      <c r="A75" s="3" t="s">
        <v>30</v>
      </c>
      <c r="B75" s="3" t="s">
        <v>2135</v>
      </c>
      <c r="C75" s="214">
        <v>999</v>
      </c>
      <c r="D75" s="215" t="s">
        <v>4614</v>
      </c>
      <c r="E75" s="200" t="s">
        <v>4790</v>
      </c>
      <c r="F75" s="200" t="s">
        <v>1868</v>
      </c>
    </row>
    <row r="76" spans="1:7" s="81" customFormat="1" x14ac:dyDescent="0.3">
      <c r="A76" s="3" t="s">
        <v>30</v>
      </c>
      <c r="B76" s="3" t="s">
        <v>2140</v>
      </c>
      <c r="C76" s="214">
        <v>999</v>
      </c>
      <c r="D76" s="215" t="s">
        <v>4614</v>
      </c>
      <c r="E76" s="200" t="s">
        <v>4790</v>
      </c>
      <c r="F76" s="200" t="s">
        <v>1868</v>
      </c>
    </row>
    <row r="77" spans="1:7" s="81" customFormat="1" x14ac:dyDescent="0.3">
      <c r="A77" s="3" t="s">
        <v>30</v>
      </c>
      <c r="B77" s="3" t="s">
        <v>2146</v>
      </c>
      <c r="C77" s="214">
        <v>999</v>
      </c>
      <c r="D77" s="215" t="s">
        <v>4614</v>
      </c>
      <c r="E77" s="200" t="s">
        <v>4790</v>
      </c>
      <c r="F77" s="200" t="s">
        <v>1868</v>
      </c>
    </row>
    <row r="78" spans="1:7" s="81" customFormat="1" x14ac:dyDescent="0.3">
      <c r="A78" s="3" t="s">
        <v>30</v>
      </c>
      <c r="B78" s="3" t="s">
        <v>2153</v>
      </c>
      <c r="C78" s="214">
        <v>999</v>
      </c>
      <c r="D78" s="215" t="s">
        <v>4614</v>
      </c>
      <c r="E78" s="200" t="s">
        <v>4790</v>
      </c>
      <c r="F78" s="200" t="s">
        <v>1868</v>
      </c>
    </row>
    <row r="79" spans="1:7" s="81" customFormat="1" x14ac:dyDescent="0.3">
      <c r="A79" s="3" t="s">
        <v>30</v>
      </c>
      <c r="B79" s="3" t="s">
        <v>2160</v>
      </c>
      <c r="C79" s="214">
        <v>999</v>
      </c>
      <c r="D79" s="215" t="s">
        <v>4614</v>
      </c>
      <c r="E79" s="200" t="s">
        <v>4790</v>
      </c>
      <c r="F79" s="200" t="s">
        <v>1868</v>
      </c>
    </row>
    <row r="80" spans="1:7" s="81" customFormat="1" x14ac:dyDescent="0.3">
      <c r="A80" s="3" t="s">
        <v>30</v>
      </c>
      <c r="B80" s="3" t="s">
        <v>2178</v>
      </c>
      <c r="C80" s="214">
        <v>999</v>
      </c>
      <c r="D80" s="215" t="s">
        <v>4614</v>
      </c>
      <c r="E80" s="200" t="s">
        <v>4790</v>
      </c>
      <c r="F80" s="200" t="s">
        <v>1868</v>
      </c>
    </row>
    <row r="81" spans="1:6" s="81" customFormat="1" x14ac:dyDescent="0.3">
      <c r="A81" s="3" t="s">
        <v>30</v>
      </c>
      <c r="B81" s="3" t="s">
        <v>2191</v>
      </c>
      <c r="C81" s="214">
        <v>999</v>
      </c>
      <c r="D81" s="215" t="s">
        <v>4614</v>
      </c>
      <c r="E81" s="200" t="s">
        <v>4790</v>
      </c>
      <c r="F81" s="200" t="s">
        <v>1868</v>
      </c>
    </row>
    <row r="82" spans="1:6" s="81" customFormat="1" x14ac:dyDescent="0.3">
      <c r="A82" s="3" t="s">
        <v>30</v>
      </c>
      <c r="B82" s="3" t="s">
        <v>2197</v>
      </c>
      <c r="C82" s="214">
        <v>999</v>
      </c>
      <c r="D82" s="215" t="s">
        <v>4614</v>
      </c>
      <c r="E82" s="200" t="s">
        <v>4790</v>
      </c>
      <c r="F82" s="200" t="s">
        <v>1868</v>
      </c>
    </row>
    <row r="83" spans="1:6" s="81" customFormat="1" x14ac:dyDescent="0.3">
      <c r="A83" s="3" t="s">
        <v>30</v>
      </c>
      <c r="B83" s="3" t="s">
        <v>2236</v>
      </c>
      <c r="C83" s="214">
        <v>999</v>
      </c>
      <c r="D83" s="215" t="s">
        <v>4614</v>
      </c>
      <c r="E83" s="200" t="s">
        <v>4790</v>
      </c>
      <c r="F83" s="200" t="s">
        <v>1868</v>
      </c>
    </row>
    <row r="84" spans="1:6" s="81" customFormat="1" x14ac:dyDescent="0.3">
      <c r="A84" s="3" t="s">
        <v>30</v>
      </c>
      <c r="B84" s="3" t="s">
        <v>2251</v>
      </c>
      <c r="C84" s="214">
        <v>999</v>
      </c>
      <c r="D84" s="215" t="s">
        <v>4614</v>
      </c>
      <c r="E84" s="200" t="s">
        <v>4790</v>
      </c>
      <c r="F84" s="200" t="s">
        <v>1868</v>
      </c>
    </row>
    <row r="85" spans="1:6" s="81" customFormat="1" x14ac:dyDescent="0.3">
      <c r="A85" s="3" t="s">
        <v>30</v>
      </c>
      <c r="B85" s="3" t="s">
        <v>2277</v>
      </c>
      <c r="C85" s="214">
        <v>999</v>
      </c>
      <c r="D85" s="215" t="s">
        <v>4614</v>
      </c>
      <c r="E85" s="200" t="s">
        <v>4790</v>
      </c>
      <c r="F85" s="200" t="s">
        <v>1868</v>
      </c>
    </row>
    <row r="86" spans="1:6" s="81" customFormat="1" x14ac:dyDescent="0.3">
      <c r="A86" s="3" t="s">
        <v>30</v>
      </c>
      <c r="B86" s="3" t="s">
        <v>2308</v>
      </c>
      <c r="C86" s="214">
        <v>999</v>
      </c>
      <c r="D86" s="215" t="s">
        <v>4614</v>
      </c>
      <c r="E86" s="200" t="s">
        <v>4790</v>
      </c>
      <c r="F86" s="200" t="s">
        <v>1868</v>
      </c>
    </row>
    <row r="87" spans="1:6" s="81" customFormat="1" x14ac:dyDescent="0.3">
      <c r="A87" s="3" t="s">
        <v>30</v>
      </c>
      <c r="B87" s="3" t="s">
        <v>2319</v>
      </c>
      <c r="C87" s="214">
        <v>999</v>
      </c>
      <c r="D87" s="215" t="s">
        <v>4614</v>
      </c>
      <c r="E87" s="200" t="s">
        <v>4790</v>
      </c>
      <c r="F87" s="200" t="s">
        <v>1868</v>
      </c>
    </row>
    <row r="88" spans="1:6" s="81" customFormat="1" x14ac:dyDescent="0.3">
      <c r="A88" s="3" t="s">
        <v>30</v>
      </c>
      <c r="B88" s="3" t="s">
        <v>2323</v>
      </c>
      <c r="C88" s="214">
        <v>999</v>
      </c>
      <c r="D88" s="215" t="s">
        <v>4614</v>
      </c>
      <c r="E88" s="200" t="s">
        <v>4790</v>
      </c>
      <c r="F88" s="200" t="s">
        <v>1868</v>
      </c>
    </row>
    <row r="89" spans="1:6" s="81" customFormat="1" x14ac:dyDescent="0.3">
      <c r="A89" s="3" t="s">
        <v>30</v>
      </c>
      <c r="B89" s="3" t="s">
        <v>2335</v>
      </c>
      <c r="C89" s="214">
        <v>999</v>
      </c>
      <c r="D89" s="215" t="s">
        <v>4614</v>
      </c>
      <c r="E89" s="200" t="s">
        <v>4790</v>
      </c>
      <c r="F89" s="200" t="s">
        <v>1868</v>
      </c>
    </row>
    <row r="90" spans="1:6" s="81" customFormat="1" x14ac:dyDescent="0.3">
      <c r="A90" s="3" t="s">
        <v>30</v>
      </c>
      <c r="B90" s="3" t="s">
        <v>2342</v>
      </c>
      <c r="C90" s="214">
        <v>999</v>
      </c>
      <c r="D90" s="215" t="s">
        <v>4614</v>
      </c>
      <c r="E90" s="200" t="s">
        <v>4790</v>
      </c>
      <c r="F90" s="200" t="s">
        <v>1868</v>
      </c>
    </row>
    <row r="91" spans="1:6" s="81" customFormat="1" x14ac:dyDescent="0.3">
      <c r="A91" s="3" t="s">
        <v>30</v>
      </c>
      <c r="B91" s="3" t="s">
        <v>2347</v>
      </c>
      <c r="C91" s="214">
        <v>999</v>
      </c>
      <c r="D91" s="215" t="s">
        <v>4614</v>
      </c>
      <c r="E91" s="200" t="s">
        <v>4790</v>
      </c>
      <c r="F91" s="200" t="s">
        <v>1868</v>
      </c>
    </row>
    <row r="92" spans="1:6" s="81" customFormat="1" x14ac:dyDescent="0.3">
      <c r="A92" s="3" t="s">
        <v>30</v>
      </c>
      <c r="B92" s="3" t="s">
        <v>2358</v>
      </c>
      <c r="C92" s="214">
        <v>999</v>
      </c>
      <c r="D92" s="215" t="s">
        <v>4614</v>
      </c>
      <c r="E92" s="200" t="s">
        <v>4790</v>
      </c>
      <c r="F92" s="200" t="s">
        <v>1868</v>
      </c>
    </row>
    <row r="93" spans="1:6" s="81" customFormat="1" x14ac:dyDescent="0.3">
      <c r="A93" s="3" t="s">
        <v>30</v>
      </c>
      <c r="B93" s="3" t="s">
        <v>2363</v>
      </c>
      <c r="C93" s="214">
        <v>999</v>
      </c>
      <c r="D93" s="215" t="s">
        <v>4614</v>
      </c>
      <c r="E93" s="200" t="s">
        <v>4790</v>
      </c>
      <c r="F93" s="200" t="s">
        <v>1868</v>
      </c>
    </row>
    <row r="94" spans="1:6" s="81" customFormat="1" x14ac:dyDescent="0.3">
      <c r="A94" s="3" t="s">
        <v>30</v>
      </c>
      <c r="B94" s="3" t="s">
        <v>2373</v>
      </c>
      <c r="C94" s="214">
        <v>999</v>
      </c>
      <c r="D94" s="215" t="s">
        <v>4614</v>
      </c>
      <c r="E94" s="200" t="s">
        <v>4790</v>
      </c>
      <c r="F94" s="200" t="s">
        <v>1868</v>
      </c>
    </row>
    <row r="95" spans="1:6" s="81" customFormat="1" x14ac:dyDescent="0.3">
      <c r="A95" s="3" t="s">
        <v>30</v>
      </c>
      <c r="B95" s="3" t="s">
        <v>2378</v>
      </c>
      <c r="C95" s="214">
        <v>999</v>
      </c>
      <c r="D95" s="215" t="s">
        <v>4614</v>
      </c>
      <c r="E95" s="200" t="s">
        <v>4790</v>
      </c>
      <c r="F95" s="200" t="s">
        <v>1868</v>
      </c>
    </row>
    <row r="96" spans="1:6" s="81" customFormat="1" x14ac:dyDescent="0.3">
      <c r="A96" s="3" t="s">
        <v>30</v>
      </c>
      <c r="B96" s="3" t="s">
        <v>2389</v>
      </c>
      <c r="C96" s="214">
        <v>999</v>
      </c>
      <c r="D96" s="215" t="s">
        <v>4614</v>
      </c>
      <c r="E96" s="200" t="s">
        <v>4790</v>
      </c>
      <c r="F96" s="200" t="s">
        <v>1868</v>
      </c>
    </row>
    <row r="97" spans="1:6" s="81" customFormat="1" x14ac:dyDescent="0.3">
      <c r="A97" s="3" t="s">
        <v>30</v>
      </c>
      <c r="B97" s="3" t="s">
        <v>2406</v>
      </c>
      <c r="C97" s="214">
        <v>999</v>
      </c>
      <c r="D97" s="215" t="s">
        <v>4614</v>
      </c>
      <c r="E97" s="200" t="s">
        <v>4790</v>
      </c>
      <c r="F97" s="200" t="s">
        <v>1868</v>
      </c>
    </row>
    <row r="98" spans="1:6" s="81" customFormat="1" x14ac:dyDescent="0.3">
      <c r="A98" s="3" t="s">
        <v>30</v>
      </c>
      <c r="B98" s="3" t="s">
        <v>2418</v>
      </c>
      <c r="C98" s="214">
        <v>999</v>
      </c>
      <c r="D98" s="215" t="s">
        <v>4614</v>
      </c>
      <c r="E98" s="200" t="s">
        <v>4790</v>
      </c>
      <c r="F98" s="200" t="s">
        <v>1868</v>
      </c>
    </row>
    <row r="99" spans="1:6" s="81" customFormat="1" x14ac:dyDescent="0.3">
      <c r="A99" s="3" t="s">
        <v>30</v>
      </c>
      <c r="B99" s="3" t="s">
        <v>2423</v>
      </c>
      <c r="C99" s="214">
        <v>999</v>
      </c>
      <c r="D99" s="215" t="s">
        <v>4614</v>
      </c>
      <c r="E99" s="200" t="s">
        <v>4790</v>
      </c>
      <c r="F99" s="200" t="s">
        <v>1868</v>
      </c>
    </row>
    <row r="100" spans="1:6" s="81" customFormat="1" x14ac:dyDescent="0.3">
      <c r="A100" s="3" t="s">
        <v>30</v>
      </c>
      <c r="B100" s="3" t="s">
        <v>2428</v>
      </c>
      <c r="C100" s="214">
        <v>99913</v>
      </c>
      <c r="D100" s="215" t="s">
        <v>4614</v>
      </c>
      <c r="E100" s="200" t="s">
        <v>4790</v>
      </c>
      <c r="F100" s="200" t="s">
        <v>1868</v>
      </c>
    </row>
    <row r="101" spans="1:6" s="81" customFormat="1" x14ac:dyDescent="0.3">
      <c r="A101" s="3" t="s">
        <v>30</v>
      </c>
      <c r="B101" s="3" t="s">
        <v>2434</v>
      </c>
      <c r="C101" s="214">
        <v>999</v>
      </c>
      <c r="D101" s="215" t="s">
        <v>4614</v>
      </c>
      <c r="E101" s="200" t="s">
        <v>4790</v>
      </c>
      <c r="F101" s="200" t="s">
        <v>1868</v>
      </c>
    </row>
    <row r="102" spans="1:6" s="81" customFormat="1" x14ac:dyDescent="0.3">
      <c r="A102" s="3" t="s">
        <v>30</v>
      </c>
      <c r="B102" s="3" t="s">
        <v>2440</v>
      </c>
      <c r="C102" s="214">
        <v>999</v>
      </c>
      <c r="D102" s="215" t="s">
        <v>4614</v>
      </c>
      <c r="E102" s="200" t="s">
        <v>4790</v>
      </c>
      <c r="F102" s="200" t="s">
        <v>1868</v>
      </c>
    </row>
    <row r="103" spans="1:6" s="81" customFormat="1" x14ac:dyDescent="0.3">
      <c r="A103" s="3" t="s">
        <v>30</v>
      </c>
      <c r="B103" s="3" t="s">
        <v>2456</v>
      </c>
      <c r="C103" s="214">
        <v>999</v>
      </c>
      <c r="D103" s="215" t="s">
        <v>4614</v>
      </c>
      <c r="E103" s="200" t="s">
        <v>4790</v>
      </c>
      <c r="F103" s="200" t="s">
        <v>1868</v>
      </c>
    </row>
    <row r="104" spans="1:6" s="81" customFormat="1" x14ac:dyDescent="0.3">
      <c r="A104" s="3" t="s">
        <v>30</v>
      </c>
      <c r="B104" s="3" t="s">
        <v>2462</v>
      </c>
      <c r="C104" s="214">
        <v>999</v>
      </c>
      <c r="D104" s="215" t="s">
        <v>4614</v>
      </c>
      <c r="E104" s="200" t="s">
        <v>4790</v>
      </c>
      <c r="F104" s="200" t="s">
        <v>1868</v>
      </c>
    </row>
    <row r="105" spans="1:6" s="81" customFormat="1" x14ac:dyDescent="0.3">
      <c r="A105" s="3" t="s">
        <v>30</v>
      </c>
      <c r="B105" s="3" t="s">
        <v>2476</v>
      </c>
      <c r="C105" s="214">
        <v>999</v>
      </c>
      <c r="D105" s="215" t="s">
        <v>4614</v>
      </c>
      <c r="E105" s="200" t="s">
        <v>4790</v>
      </c>
      <c r="F105" s="200" t="s">
        <v>1868</v>
      </c>
    </row>
    <row r="106" spans="1:6" s="81" customFormat="1" x14ac:dyDescent="0.3">
      <c r="A106" s="3" t="s">
        <v>30</v>
      </c>
      <c r="B106" s="3" t="s">
        <v>2482</v>
      </c>
      <c r="C106" s="214">
        <v>999</v>
      </c>
      <c r="D106" s="215" t="s">
        <v>4614</v>
      </c>
      <c r="E106" s="200" t="s">
        <v>4790</v>
      </c>
      <c r="F106" s="200" t="s">
        <v>1868</v>
      </c>
    </row>
    <row r="107" spans="1:6" s="81" customFormat="1" x14ac:dyDescent="0.3">
      <c r="A107" s="3" t="s">
        <v>30</v>
      </c>
      <c r="B107" s="3" t="s">
        <v>2498</v>
      </c>
      <c r="C107" s="214">
        <v>999</v>
      </c>
      <c r="D107" s="215" t="s">
        <v>4614</v>
      </c>
      <c r="E107" s="200" t="s">
        <v>4790</v>
      </c>
      <c r="F107" s="200" t="s">
        <v>1868</v>
      </c>
    </row>
    <row r="108" spans="1:6" s="81" customFormat="1" x14ac:dyDescent="0.3">
      <c r="A108" s="3" t="s">
        <v>30</v>
      </c>
      <c r="B108" s="3" t="s">
        <v>2503</v>
      </c>
      <c r="C108" s="214">
        <v>999</v>
      </c>
      <c r="D108" s="215" t="s">
        <v>4614</v>
      </c>
      <c r="E108" s="200" t="s">
        <v>4790</v>
      </c>
      <c r="F108" s="200" t="s">
        <v>1868</v>
      </c>
    </row>
    <row r="109" spans="1:6" s="81" customFormat="1" x14ac:dyDescent="0.3">
      <c r="A109" s="3" t="s">
        <v>30</v>
      </c>
      <c r="B109" s="3" t="s">
        <v>2517</v>
      </c>
      <c r="C109" s="214">
        <v>999</v>
      </c>
      <c r="D109" s="215" t="s">
        <v>4614</v>
      </c>
      <c r="E109" s="200" t="s">
        <v>4790</v>
      </c>
      <c r="F109" s="200" t="s">
        <v>1868</v>
      </c>
    </row>
    <row r="110" spans="1:6" s="81" customFormat="1" x14ac:dyDescent="0.3">
      <c r="A110" s="3" t="s">
        <v>30</v>
      </c>
      <c r="B110" s="3" t="s">
        <v>2523</v>
      </c>
      <c r="C110" s="214">
        <v>999</v>
      </c>
      <c r="D110" s="215" t="s">
        <v>4614</v>
      </c>
      <c r="E110" s="200" t="s">
        <v>4790</v>
      </c>
      <c r="F110" s="200" t="s">
        <v>1868</v>
      </c>
    </row>
    <row r="111" spans="1:6" s="81" customFormat="1" x14ac:dyDescent="0.3">
      <c r="A111" s="3" t="s">
        <v>30</v>
      </c>
      <c r="B111" s="3" t="s">
        <v>2559</v>
      </c>
      <c r="C111" s="214">
        <v>999</v>
      </c>
      <c r="D111" s="215" t="s">
        <v>4614</v>
      </c>
      <c r="E111" s="200" t="s">
        <v>4790</v>
      </c>
      <c r="F111" s="200" t="s">
        <v>1868</v>
      </c>
    </row>
    <row r="112" spans="1:6" s="81" customFormat="1" x14ac:dyDescent="0.3">
      <c r="A112" s="3" t="s">
        <v>30</v>
      </c>
      <c r="B112" s="3" t="s">
        <v>2564</v>
      </c>
      <c r="C112" s="214">
        <v>9999</v>
      </c>
      <c r="D112" s="215" t="s">
        <v>4614</v>
      </c>
      <c r="E112" s="200" t="s">
        <v>4790</v>
      </c>
      <c r="F112" s="200" t="s">
        <v>1868</v>
      </c>
    </row>
    <row r="113" spans="1:6" s="81" customFormat="1" x14ac:dyDescent="0.3">
      <c r="A113" s="3" t="s">
        <v>30</v>
      </c>
      <c r="B113" s="3" t="s">
        <v>2580</v>
      </c>
      <c r="C113" s="214">
        <v>999</v>
      </c>
      <c r="D113" s="215" t="s">
        <v>4614</v>
      </c>
      <c r="E113" s="200" t="s">
        <v>4790</v>
      </c>
      <c r="F113" s="200" t="s">
        <v>1868</v>
      </c>
    </row>
    <row r="114" spans="1:6" s="81" customFormat="1" x14ac:dyDescent="0.3">
      <c r="A114" s="3" t="s">
        <v>30</v>
      </c>
      <c r="B114" s="3" t="s">
        <v>2586</v>
      </c>
      <c r="C114" s="214">
        <v>9999</v>
      </c>
      <c r="D114" s="215" t="s">
        <v>4614</v>
      </c>
      <c r="E114" s="200" t="s">
        <v>4790</v>
      </c>
      <c r="F114" s="200" t="s">
        <v>1868</v>
      </c>
    </row>
    <row r="115" spans="1:6" s="81" customFormat="1" x14ac:dyDescent="0.3">
      <c r="A115" s="3" t="s">
        <v>30</v>
      </c>
      <c r="B115" s="3" t="s">
        <v>2601</v>
      </c>
      <c r="C115" s="214">
        <v>999</v>
      </c>
      <c r="D115" s="215" t="s">
        <v>4614</v>
      </c>
      <c r="E115" s="200" t="s">
        <v>4790</v>
      </c>
      <c r="F115" s="200" t="s">
        <v>1868</v>
      </c>
    </row>
    <row r="116" spans="1:6" s="81" customFormat="1" x14ac:dyDescent="0.3">
      <c r="A116" s="3" t="s">
        <v>30</v>
      </c>
      <c r="B116" s="3" t="s">
        <v>2605</v>
      </c>
      <c r="C116" s="214">
        <v>999</v>
      </c>
      <c r="D116" s="215" t="s">
        <v>4614</v>
      </c>
      <c r="E116" s="200" t="s">
        <v>4790</v>
      </c>
      <c r="F116" s="200" t="s">
        <v>1868</v>
      </c>
    </row>
    <row r="117" spans="1:6" s="81" customFormat="1" x14ac:dyDescent="0.3">
      <c r="A117" s="3" t="s">
        <v>30</v>
      </c>
      <c r="B117" s="3" t="s">
        <v>2616</v>
      </c>
      <c r="C117" s="214">
        <v>9999</v>
      </c>
      <c r="D117" s="215" t="s">
        <v>4614</v>
      </c>
      <c r="E117" s="200" t="s">
        <v>4790</v>
      </c>
      <c r="F117" s="200" t="s">
        <v>1868</v>
      </c>
    </row>
    <row r="118" spans="1:6" s="81" customFormat="1" x14ac:dyDescent="0.3">
      <c r="A118" s="3" t="s">
        <v>30</v>
      </c>
      <c r="B118" s="3" t="s">
        <v>2627</v>
      </c>
      <c r="C118" s="214">
        <v>999</v>
      </c>
      <c r="D118" s="215" t="s">
        <v>4614</v>
      </c>
      <c r="E118" s="200" t="s">
        <v>4790</v>
      </c>
      <c r="F118" s="200" t="s">
        <v>1868</v>
      </c>
    </row>
    <row r="119" spans="1:6" s="81" customFormat="1" x14ac:dyDescent="0.3">
      <c r="A119" s="3" t="s">
        <v>30</v>
      </c>
      <c r="B119" s="3" t="s">
        <v>2637</v>
      </c>
      <c r="C119" s="214">
        <v>9999</v>
      </c>
      <c r="D119" s="215" t="s">
        <v>4614</v>
      </c>
      <c r="E119" s="200" t="s">
        <v>4790</v>
      </c>
      <c r="F119" s="200" t="s">
        <v>1868</v>
      </c>
    </row>
    <row r="120" spans="1:6" s="81" customFormat="1" x14ac:dyDescent="0.3">
      <c r="A120" s="3" t="s">
        <v>30</v>
      </c>
      <c r="B120" s="3" t="s">
        <v>2642</v>
      </c>
      <c r="C120" s="214">
        <v>9999</v>
      </c>
      <c r="D120" s="215" t="s">
        <v>4614</v>
      </c>
      <c r="E120" s="200" t="s">
        <v>4790</v>
      </c>
      <c r="F120" s="200" t="s">
        <v>1868</v>
      </c>
    </row>
    <row r="121" spans="1:6" s="81" customFormat="1" x14ac:dyDescent="0.3">
      <c r="A121" s="3" t="s">
        <v>30</v>
      </c>
      <c r="B121" s="3" t="s">
        <v>2659</v>
      </c>
      <c r="C121" s="214">
        <v>9999</v>
      </c>
      <c r="D121" s="215" t="s">
        <v>4614</v>
      </c>
      <c r="E121" s="200" t="s">
        <v>4790</v>
      </c>
      <c r="F121" s="200" t="s">
        <v>1868</v>
      </c>
    </row>
    <row r="122" spans="1:6" s="81" customFormat="1" x14ac:dyDescent="0.3">
      <c r="A122" s="3" t="s">
        <v>30</v>
      </c>
      <c r="B122" s="3" t="s">
        <v>2676</v>
      </c>
      <c r="C122" s="214">
        <v>9999</v>
      </c>
      <c r="D122" s="215" t="s">
        <v>4614</v>
      </c>
      <c r="E122" s="200" t="s">
        <v>4790</v>
      </c>
      <c r="F122" s="200" t="s">
        <v>1868</v>
      </c>
    </row>
    <row r="123" spans="1:6" s="81" customFormat="1" x14ac:dyDescent="0.3">
      <c r="A123" s="3" t="s">
        <v>30</v>
      </c>
      <c r="B123" s="3" t="s">
        <v>2688</v>
      </c>
      <c r="C123" s="214">
        <v>9999</v>
      </c>
      <c r="D123" s="215" t="s">
        <v>4614</v>
      </c>
      <c r="E123" s="200" t="s">
        <v>4790</v>
      </c>
      <c r="F123" s="200" t="s">
        <v>1868</v>
      </c>
    </row>
    <row r="124" spans="1:6" s="81" customFormat="1" x14ac:dyDescent="0.3">
      <c r="A124" s="3" t="s">
        <v>30</v>
      </c>
      <c r="B124" s="3" t="s">
        <v>2702</v>
      </c>
      <c r="C124" s="214">
        <v>999</v>
      </c>
      <c r="D124" s="215" t="s">
        <v>4614</v>
      </c>
      <c r="E124" s="200" t="s">
        <v>4790</v>
      </c>
      <c r="F124" s="200" t="s">
        <v>1868</v>
      </c>
    </row>
    <row r="125" spans="1:6" s="81" customFormat="1" x14ac:dyDescent="0.3">
      <c r="A125" s="3" t="s">
        <v>30</v>
      </c>
      <c r="B125" s="3" t="s">
        <v>2713</v>
      </c>
      <c r="C125" s="214">
        <v>9999</v>
      </c>
      <c r="D125" s="215" t="s">
        <v>4614</v>
      </c>
      <c r="E125" s="200" t="s">
        <v>4790</v>
      </c>
      <c r="F125" s="200" t="s">
        <v>1868</v>
      </c>
    </row>
    <row r="126" spans="1:6" s="81" customFormat="1" x14ac:dyDescent="0.3">
      <c r="A126" s="3" t="s">
        <v>30</v>
      </c>
      <c r="B126" s="3" t="s">
        <v>2736</v>
      </c>
      <c r="C126" s="214">
        <v>9999</v>
      </c>
      <c r="D126" s="215" t="s">
        <v>4614</v>
      </c>
      <c r="E126" s="200" t="s">
        <v>4790</v>
      </c>
      <c r="F126" s="200" t="s">
        <v>1868</v>
      </c>
    </row>
    <row r="127" spans="1:6" s="81" customFormat="1" x14ac:dyDescent="0.3">
      <c r="A127" s="3" t="s">
        <v>30</v>
      </c>
      <c r="B127" s="3" t="s">
        <v>2764</v>
      </c>
      <c r="C127" s="214">
        <v>9999</v>
      </c>
      <c r="D127" s="215" t="s">
        <v>4614</v>
      </c>
      <c r="E127" s="200" t="s">
        <v>4790</v>
      </c>
      <c r="F127" s="200" t="s">
        <v>1868</v>
      </c>
    </row>
    <row r="128" spans="1:6" s="81" customFormat="1" x14ac:dyDescent="0.3">
      <c r="A128" s="3" t="s">
        <v>30</v>
      </c>
      <c r="B128" s="3" t="s">
        <v>2778</v>
      </c>
      <c r="C128" s="214">
        <v>9999</v>
      </c>
      <c r="D128" s="215" t="s">
        <v>4614</v>
      </c>
      <c r="E128" s="200" t="s">
        <v>4790</v>
      </c>
      <c r="F128" s="200" t="s">
        <v>1868</v>
      </c>
    </row>
    <row r="129" spans="1:6" s="81" customFormat="1" x14ac:dyDescent="0.3">
      <c r="A129" s="3" t="s">
        <v>30</v>
      </c>
      <c r="B129" s="3" t="s">
        <v>2793</v>
      </c>
      <c r="C129" s="214">
        <v>9999</v>
      </c>
      <c r="D129" s="215" t="s">
        <v>4614</v>
      </c>
      <c r="E129" s="200" t="s">
        <v>4790</v>
      </c>
      <c r="F129" s="200" t="s">
        <v>1868</v>
      </c>
    </row>
    <row r="130" spans="1:6" s="81" customFormat="1" x14ac:dyDescent="0.3">
      <c r="A130" s="3" t="s">
        <v>30</v>
      </c>
      <c r="B130" s="3" t="s">
        <v>2804</v>
      </c>
      <c r="C130" s="214">
        <v>999</v>
      </c>
      <c r="D130" s="215" t="s">
        <v>4614</v>
      </c>
      <c r="E130" s="200" t="s">
        <v>4790</v>
      </c>
      <c r="F130" s="200" t="s">
        <v>1868</v>
      </c>
    </row>
    <row r="131" spans="1:6" s="81" customFormat="1" x14ac:dyDescent="0.3">
      <c r="A131" s="3" t="s">
        <v>30</v>
      </c>
      <c r="B131" s="3" t="s">
        <v>2829</v>
      </c>
      <c r="C131" s="214">
        <v>999</v>
      </c>
      <c r="D131" s="215" t="s">
        <v>4614</v>
      </c>
      <c r="E131" s="200" t="s">
        <v>4790</v>
      </c>
      <c r="F131" s="200" t="s">
        <v>1868</v>
      </c>
    </row>
    <row r="132" spans="1:6" s="81" customFormat="1" x14ac:dyDescent="0.3">
      <c r="A132" s="3" t="s">
        <v>30</v>
      </c>
      <c r="B132" s="3" t="s">
        <v>2846</v>
      </c>
      <c r="C132" s="214">
        <v>999</v>
      </c>
      <c r="D132" s="215" t="s">
        <v>4614</v>
      </c>
      <c r="E132" s="200" t="s">
        <v>4790</v>
      </c>
      <c r="F132" s="200" t="s">
        <v>1868</v>
      </c>
    </row>
    <row r="133" spans="1:6" s="81" customFormat="1" x14ac:dyDescent="0.3">
      <c r="A133" s="3" t="s">
        <v>30</v>
      </c>
      <c r="B133" s="3" t="s">
        <v>2863</v>
      </c>
      <c r="C133" s="214">
        <v>999</v>
      </c>
      <c r="D133" s="215" t="s">
        <v>4614</v>
      </c>
      <c r="E133" s="200" t="s">
        <v>4790</v>
      </c>
      <c r="F133" s="200" t="s">
        <v>1868</v>
      </c>
    </row>
    <row r="134" spans="1:6" s="81" customFormat="1" x14ac:dyDescent="0.3">
      <c r="A134" s="3" t="s">
        <v>30</v>
      </c>
      <c r="B134" s="3" t="s">
        <v>2868</v>
      </c>
      <c r="C134" s="214">
        <v>9999</v>
      </c>
      <c r="D134" s="215" t="s">
        <v>4614</v>
      </c>
      <c r="E134" s="200" t="s">
        <v>4790</v>
      </c>
      <c r="F134" s="200" t="s">
        <v>1868</v>
      </c>
    </row>
    <row r="135" spans="1:6" s="81" customFormat="1" x14ac:dyDescent="0.3">
      <c r="A135" s="3" t="s">
        <v>30</v>
      </c>
      <c r="B135" s="3" t="s">
        <v>2873</v>
      </c>
      <c r="C135" s="214">
        <v>999</v>
      </c>
      <c r="D135" s="215" t="s">
        <v>4614</v>
      </c>
      <c r="E135" s="200" t="s">
        <v>4790</v>
      </c>
      <c r="F135" s="200" t="s">
        <v>1868</v>
      </c>
    </row>
    <row r="136" spans="1:6" s="81" customFormat="1" x14ac:dyDescent="0.3">
      <c r="A136" s="3" t="s">
        <v>30</v>
      </c>
      <c r="B136" s="3" t="s">
        <v>2886</v>
      </c>
      <c r="C136" s="214">
        <v>999</v>
      </c>
      <c r="D136" s="215" t="s">
        <v>4614</v>
      </c>
      <c r="E136" s="200" t="s">
        <v>4790</v>
      </c>
      <c r="F136" s="200" t="s">
        <v>1868</v>
      </c>
    </row>
    <row r="137" spans="1:6" s="81" customFormat="1" x14ac:dyDescent="0.3">
      <c r="A137" s="3" t="s">
        <v>30</v>
      </c>
      <c r="B137" s="3" t="s">
        <v>2900</v>
      </c>
      <c r="C137" s="214">
        <v>999</v>
      </c>
      <c r="D137" s="215" t="s">
        <v>4614</v>
      </c>
      <c r="E137" s="200" t="s">
        <v>4790</v>
      </c>
      <c r="F137" s="200" t="s">
        <v>1868</v>
      </c>
    </row>
    <row r="138" spans="1:6" s="81" customFormat="1" x14ac:dyDescent="0.3">
      <c r="A138" s="3" t="s">
        <v>30</v>
      </c>
      <c r="B138" s="3" t="s">
        <v>2909</v>
      </c>
      <c r="C138" s="214">
        <v>9999</v>
      </c>
      <c r="D138" s="215" t="s">
        <v>4614</v>
      </c>
      <c r="E138" s="200" t="s">
        <v>4790</v>
      </c>
      <c r="F138" s="200" t="s">
        <v>1868</v>
      </c>
    </row>
    <row r="139" spans="1:6" s="81" customFormat="1" x14ac:dyDescent="0.3">
      <c r="A139" s="3" t="s">
        <v>30</v>
      </c>
      <c r="B139" s="3" t="s">
        <v>2929</v>
      </c>
      <c r="C139" s="214">
        <v>9999</v>
      </c>
      <c r="D139" s="215" t="s">
        <v>4614</v>
      </c>
      <c r="E139" s="200" t="s">
        <v>4790</v>
      </c>
      <c r="F139" s="200" t="s">
        <v>1868</v>
      </c>
    </row>
    <row r="140" spans="1:6" s="81" customFormat="1" x14ac:dyDescent="0.3">
      <c r="A140" s="3" t="s">
        <v>30</v>
      </c>
      <c r="B140" s="3" t="s">
        <v>2939</v>
      </c>
      <c r="C140" s="214">
        <v>999</v>
      </c>
      <c r="D140" s="215" t="s">
        <v>4614</v>
      </c>
      <c r="E140" s="200" t="s">
        <v>4790</v>
      </c>
      <c r="F140" s="200" t="s">
        <v>1868</v>
      </c>
    </row>
    <row r="141" spans="1:6" s="81" customFormat="1" x14ac:dyDescent="0.3">
      <c r="A141" s="3" t="s">
        <v>30</v>
      </c>
      <c r="B141" s="3" t="s">
        <v>2945</v>
      </c>
      <c r="C141" s="214">
        <v>9999</v>
      </c>
      <c r="D141" s="215" t="s">
        <v>4614</v>
      </c>
      <c r="E141" s="200" t="s">
        <v>4790</v>
      </c>
      <c r="F141" s="200" t="s">
        <v>1868</v>
      </c>
    </row>
    <row r="142" spans="1:6" s="81" customFormat="1" x14ac:dyDescent="0.3">
      <c r="A142" s="3" t="s">
        <v>30</v>
      </c>
      <c r="B142" s="3" t="s">
        <v>2950</v>
      </c>
      <c r="C142" s="214">
        <v>999</v>
      </c>
      <c r="D142" s="215" t="s">
        <v>4614</v>
      </c>
      <c r="E142" s="200" t="s">
        <v>4790</v>
      </c>
      <c r="F142" s="200" t="s">
        <v>1868</v>
      </c>
    </row>
    <row r="143" spans="1:6" s="81" customFormat="1" x14ac:dyDescent="0.3">
      <c r="A143" s="3" t="s">
        <v>30</v>
      </c>
      <c r="B143" s="3" t="s">
        <v>2959</v>
      </c>
      <c r="C143" s="214">
        <v>999</v>
      </c>
      <c r="D143" s="215" t="s">
        <v>4614</v>
      </c>
      <c r="E143" s="200" t="s">
        <v>4790</v>
      </c>
      <c r="F143" s="200" t="s">
        <v>1868</v>
      </c>
    </row>
    <row r="144" spans="1:6" s="81" customFormat="1" x14ac:dyDescent="0.3">
      <c r="A144" s="3" t="s">
        <v>30</v>
      </c>
      <c r="B144" s="3" t="s">
        <v>2963</v>
      </c>
      <c r="C144" s="214">
        <v>999</v>
      </c>
      <c r="D144" s="215" t="s">
        <v>4614</v>
      </c>
      <c r="E144" s="200" t="s">
        <v>4790</v>
      </c>
      <c r="F144" s="200" t="s">
        <v>1868</v>
      </c>
    </row>
    <row r="145" spans="1:6" s="81" customFormat="1" x14ac:dyDescent="0.3">
      <c r="A145" s="3" t="s">
        <v>30</v>
      </c>
      <c r="B145" s="3" t="s">
        <v>2974</v>
      </c>
      <c r="C145" s="214">
        <v>999</v>
      </c>
      <c r="D145" s="215" t="s">
        <v>4614</v>
      </c>
      <c r="E145" s="200" t="s">
        <v>4790</v>
      </c>
      <c r="F145" s="200" t="s">
        <v>1868</v>
      </c>
    </row>
    <row r="146" spans="1:6" s="81" customFormat="1" x14ac:dyDescent="0.3">
      <c r="A146" s="3" t="s">
        <v>30</v>
      </c>
      <c r="B146" s="3" t="s">
        <v>2978</v>
      </c>
      <c r="C146" s="214">
        <v>999</v>
      </c>
      <c r="D146" s="215" t="s">
        <v>4614</v>
      </c>
      <c r="E146" s="200" t="s">
        <v>4790</v>
      </c>
      <c r="F146" s="200" t="s">
        <v>1868</v>
      </c>
    </row>
    <row r="147" spans="1:6" s="81" customFormat="1" x14ac:dyDescent="0.3">
      <c r="A147" s="3" t="s">
        <v>30</v>
      </c>
      <c r="B147" s="3" t="s">
        <v>2983</v>
      </c>
      <c r="C147" s="214">
        <v>999</v>
      </c>
      <c r="D147" s="215" t="s">
        <v>4614</v>
      </c>
      <c r="E147" s="200" t="s">
        <v>4790</v>
      </c>
      <c r="F147" s="200" t="s">
        <v>1868</v>
      </c>
    </row>
    <row r="148" spans="1:6" s="81" customFormat="1" x14ac:dyDescent="0.3">
      <c r="A148" s="3" t="s">
        <v>30</v>
      </c>
      <c r="B148" s="3" t="s">
        <v>3015</v>
      </c>
      <c r="C148" s="214">
        <v>999</v>
      </c>
      <c r="D148" s="215" t="s">
        <v>4614</v>
      </c>
      <c r="E148" s="200" t="s">
        <v>4790</v>
      </c>
      <c r="F148" s="200" t="s">
        <v>1868</v>
      </c>
    </row>
    <row r="149" spans="1:6" s="81" customFormat="1" x14ac:dyDescent="0.3">
      <c r="A149" s="3" t="s">
        <v>30</v>
      </c>
      <c r="B149" s="3" t="s">
        <v>3027</v>
      </c>
      <c r="C149" s="214">
        <v>9999</v>
      </c>
      <c r="D149" s="215" t="s">
        <v>4614</v>
      </c>
      <c r="E149" s="200" t="s">
        <v>4790</v>
      </c>
      <c r="F149" s="200" t="s">
        <v>1868</v>
      </c>
    </row>
    <row r="150" spans="1:6" s="81" customFormat="1" x14ac:dyDescent="0.3">
      <c r="A150" s="3" t="s">
        <v>30</v>
      </c>
      <c r="B150" s="3" t="s">
        <v>3037</v>
      </c>
      <c r="C150" s="214">
        <v>999</v>
      </c>
      <c r="D150" s="215" t="s">
        <v>4614</v>
      </c>
      <c r="E150" s="200" t="s">
        <v>4790</v>
      </c>
      <c r="F150" s="200" t="s">
        <v>1868</v>
      </c>
    </row>
    <row r="151" spans="1:6" s="81" customFormat="1" x14ac:dyDescent="0.3">
      <c r="A151" s="3" t="s">
        <v>30</v>
      </c>
      <c r="B151" s="3" t="s">
        <v>3042</v>
      </c>
      <c r="C151" s="214">
        <v>999</v>
      </c>
      <c r="D151" s="215" t="s">
        <v>4614</v>
      </c>
      <c r="E151" s="200" t="s">
        <v>4790</v>
      </c>
      <c r="F151" s="200" t="s">
        <v>1868</v>
      </c>
    </row>
    <row r="152" spans="1:6" s="81" customFormat="1" x14ac:dyDescent="0.3">
      <c r="A152" s="3" t="s">
        <v>30</v>
      </c>
      <c r="B152" s="3" t="s">
        <v>3051</v>
      </c>
      <c r="C152" s="214">
        <v>9999</v>
      </c>
      <c r="D152" s="215" t="s">
        <v>4614</v>
      </c>
      <c r="E152" s="200" t="s">
        <v>4790</v>
      </c>
      <c r="F152" s="200" t="s">
        <v>1868</v>
      </c>
    </row>
    <row r="153" spans="1:6" s="81" customFormat="1" x14ac:dyDescent="0.3">
      <c r="A153" s="3" t="s">
        <v>30</v>
      </c>
      <c r="B153" s="3" t="s">
        <v>3056</v>
      </c>
      <c r="C153" s="214">
        <v>999</v>
      </c>
      <c r="D153" s="215" t="s">
        <v>4614</v>
      </c>
      <c r="E153" s="200" t="s">
        <v>4790</v>
      </c>
      <c r="F153" s="200" t="s">
        <v>1868</v>
      </c>
    </row>
    <row r="154" spans="1:6" s="81" customFormat="1" x14ac:dyDescent="0.3">
      <c r="A154" s="3" t="s">
        <v>30</v>
      </c>
      <c r="B154" s="3" t="s">
        <v>3071</v>
      </c>
      <c r="C154" s="214">
        <v>9999</v>
      </c>
      <c r="D154" s="215" t="s">
        <v>4614</v>
      </c>
      <c r="E154" s="200" t="s">
        <v>4790</v>
      </c>
      <c r="F154" s="200" t="s">
        <v>1868</v>
      </c>
    </row>
    <row r="155" spans="1:6" s="81" customFormat="1" x14ac:dyDescent="0.3">
      <c r="A155" s="3" t="s">
        <v>30</v>
      </c>
      <c r="B155" s="3" t="s">
        <v>3092</v>
      </c>
      <c r="C155" s="214">
        <v>999</v>
      </c>
      <c r="D155" s="215" t="s">
        <v>4614</v>
      </c>
      <c r="E155" s="200" t="s">
        <v>4790</v>
      </c>
      <c r="F155" s="200" t="s">
        <v>1868</v>
      </c>
    </row>
    <row r="156" spans="1:6" s="81" customFormat="1" x14ac:dyDescent="0.3">
      <c r="A156" s="3" t="s">
        <v>30</v>
      </c>
      <c r="B156" s="3" t="s">
        <v>3127</v>
      </c>
      <c r="C156" s="214">
        <v>999</v>
      </c>
      <c r="D156" s="215" t="s">
        <v>4614</v>
      </c>
      <c r="E156" s="200" t="s">
        <v>4790</v>
      </c>
      <c r="F156" s="200" t="s">
        <v>1868</v>
      </c>
    </row>
    <row r="157" spans="1:6" s="81" customFormat="1" x14ac:dyDescent="0.3">
      <c r="A157" s="3" t="s">
        <v>30</v>
      </c>
      <c r="B157" s="3" t="s">
        <v>3132</v>
      </c>
      <c r="C157" s="214">
        <v>999</v>
      </c>
      <c r="D157" s="215" t="s">
        <v>4614</v>
      </c>
      <c r="E157" s="200" t="s">
        <v>4790</v>
      </c>
      <c r="F157" s="200" t="s">
        <v>1868</v>
      </c>
    </row>
    <row r="158" spans="1:6" s="81" customFormat="1" x14ac:dyDescent="0.3">
      <c r="A158" s="3" t="s">
        <v>30</v>
      </c>
      <c r="B158" s="3" t="s">
        <v>3163</v>
      </c>
      <c r="C158" s="214">
        <v>999</v>
      </c>
      <c r="D158" s="215" t="s">
        <v>4614</v>
      </c>
      <c r="E158" s="200" t="s">
        <v>4790</v>
      </c>
      <c r="F158" s="200" t="s">
        <v>1868</v>
      </c>
    </row>
    <row r="159" spans="1:6" s="81" customFormat="1" x14ac:dyDescent="0.3">
      <c r="A159" s="3" t="s">
        <v>30</v>
      </c>
      <c r="B159" s="3" t="s">
        <v>3169</v>
      </c>
      <c r="C159" s="214">
        <v>999</v>
      </c>
      <c r="D159" s="215" t="s">
        <v>4614</v>
      </c>
      <c r="E159" s="200" t="s">
        <v>4790</v>
      </c>
      <c r="F159" s="200" t="s">
        <v>1868</v>
      </c>
    </row>
    <row r="160" spans="1:6" s="81" customFormat="1" x14ac:dyDescent="0.3">
      <c r="A160" s="3" t="s">
        <v>30</v>
      </c>
      <c r="B160" s="3" t="s">
        <v>3191</v>
      </c>
      <c r="C160" s="214">
        <v>999</v>
      </c>
      <c r="D160" s="215" t="s">
        <v>4614</v>
      </c>
      <c r="E160" s="200" t="s">
        <v>4790</v>
      </c>
      <c r="F160" s="200" t="s">
        <v>1868</v>
      </c>
    </row>
    <row r="161" spans="1:6" s="81" customFormat="1" x14ac:dyDescent="0.3">
      <c r="A161" s="3" t="s">
        <v>30</v>
      </c>
      <c r="B161" s="3" t="s">
        <v>3196</v>
      </c>
      <c r="C161" s="214">
        <v>999</v>
      </c>
      <c r="D161" s="215" t="s">
        <v>4614</v>
      </c>
      <c r="E161" s="200" t="s">
        <v>4790</v>
      </c>
      <c r="F161" s="200" t="s">
        <v>1868</v>
      </c>
    </row>
    <row r="162" spans="1:6" s="81" customFormat="1" x14ac:dyDescent="0.3">
      <c r="A162" s="3" t="s">
        <v>30</v>
      </c>
      <c r="B162" s="3" t="s">
        <v>3200</v>
      </c>
      <c r="C162" s="214">
        <v>999</v>
      </c>
      <c r="D162" s="215" t="s">
        <v>4614</v>
      </c>
      <c r="E162" s="200" t="s">
        <v>4790</v>
      </c>
      <c r="F162" s="200" t="s">
        <v>1868</v>
      </c>
    </row>
    <row r="163" spans="1:6" s="81" customFormat="1" x14ac:dyDescent="0.3">
      <c r="A163" s="3" t="s">
        <v>30</v>
      </c>
      <c r="B163" s="3" t="s">
        <v>3233</v>
      </c>
      <c r="C163" s="214">
        <v>999</v>
      </c>
      <c r="D163" s="215" t="s">
        <v>4614</v>
      </c>
      <c r="E163" s="200" t="s">
        <v>4790</v>
      </c>
      <c r="F163" s="200" t="s">
        <v>1868</v>
      </c>
    </row>
    <row r="164" spans="1:6" s="81" customFormat="1" x14ac:dyDescent="0.3">
      <c r="A164" s="3" t="s">
        <v>30</v>
      </c>
      <c r="B164" s="3" t="s">
        <v>3248</v>
      </c>
      <c r="C164" s="214">
        <v>999</v>
      </c>
      <c r="D164" s="215" t="s">
        <v>4614</v>
      </c>
      <c r="E164" s="200" t="s">
        <v>4790</v>
      </c>
      <c r="F164" s="200" t="s">
        <v>1868</v>
      </c>
    </row>
    <row r="165" spans="1:6" s="81" customFormat="1" x14ac:dyDescent="0.3">
      <c r="A165" s="3" t="s">
        <v>30</v>
      </c>
      <c r="B165" s="3" t="s">
        <v>3256</v>
      </c>
      <c r="C165" s="214">
        <v>999</v>
      </c>
      <c r="D165" s="215" t="s">
        <v>4614</v>
      </c>
      <c r="E165" s="200" t="s">
        <v>4790</v>
      </c>
      <c r="F165" s="200" t="s">
        <v>1868</v>
      </c>
    </row>
    <row r="166" spans="1:6" s="81" customFormat="1" x14ac:dyDescent="0.3">
      <c r="A166" s="3" t="s">
        <v>30</v>
      </c>
      <c r="B166" s="3" t="s">
        <v>3275</v>
      </c>
      <c r="C166" s="214">
        <v>999</v>
      </c>
      <c r="D166" s="215" t="s">
        <v>4614</v>
      </c>
      <c r="E166" s="200" t="s">
        <v>4790</v>
      </c>
      <c r="F166" s="200" t="s">
        <v>1868</v>
      </c>
    </row>
    <row r="167" spans="1:6" s="81" customFormat="1" x14ac:dyDescent="0.3">
      <c r="A167" s="3" t="s">
        <v>30</v>
      </c>
      <c r="B167" s="3" t="s">
        <v>3280</v>
      </c>
      <c r="C167" s="214">
        <v>999</v>
      </c>
      <c r="D167" s="215" t="s">
        <v>4614</v>
      </c>
      <c r="E167" s="200" t="s">
        <v>4790</v>
      </c>
      <c r="F167" s="200" t="s">
        <v>1868</v>
      </c>
    </row>
    <row r="168" spans="1:6" s="81" customFormat="1" x14ac:dyDescent="0.3">
      <c r="A168" s="3" t="s">
        <v>30</v>
      </c>
      <c r="B168" s="3" t="s">
        <v>3291</v>
      </c>
      <c r="C168" s="214">
        <v>999</v>
      </c>
      <c r="D168" s="215" t="s">
        <v>4614</v>
      </c>
      <c r="E168" s="200" t="s">
        <v>4790</v>
      </c>
      <c r="F168" s="200" t="s">
        <v>1868</v>
      </c>
    </row>
    <row r="169" spans="1:6" s="81" customFormat="1" x14ac:dyDescent="0.3">
      <c r="A169" s="3" t="s">
        <v>30</v>
      </c>
      <c r="B169" s="3" t="s">
        <v>3296</v>
      </c>
      <c r="C169" s="214">
        <v>999</v>
      </c>
      <c r="D169" s="215" t="s">
        <v>4614</v>
      </c>
      <c r="E169" s="200" t="s">
        <v>4790</v>
      </c>
      <c r="F169" s="200" t="s">
        <v>1868</v>
      </c>
    </row>
    <row r="170" spans="1:6" s="81" customFormat="1" x14ac:dyDescent="0.3">
      <c r="A170" s="3" t="s">
        <v>30</v>
      </c>
      <c r="B170" s="3" t="s">
        <v>3304</v>
      </c>
      <c r="C170" s="214">
        <v>999</v>
      </c>
      <c r="D170" s="215" t="s">
        <v>4614</v>
      </c>
      <c r="E170" s="200" t="s">
        <v>4790</v>
      </c>
      <c r="F170" s="200" t="s">
        <v>1868</v>
      </c>
    </row>
    <row r="171" spans="1:6" s="81" customFormat="1" x14ac:dyDescent="0.3">
      <c r="A171" s="3" t="s">
        <v>30</v>
      </c>
      <c r="B171" s="3" t="s">
        <v>3314</v>
      </c>
      <c r="C171" s="214">
        <v>999</v>
      </c>
      <c r="D171" s="215" t="s">
        <v>4614</v>
      </c>
      <c r="E171" s="200" t="s">
        <v>4790</v>
      </c>
      <c r="F171" s="200" t="s">
        <v>1868</v>
      </c>
    </row>
    <row r="172" spans="1:6" s="81" customFormat="1" x14ac:dyDescent="0.3">
      <c r="A172" s="3" t="s">
        <v>30</v>
      </c>
      <c r="B172" s="3" t="s">
        <v>3339</v>
      </c>
      <c r="C172" s="214">
        <v>999</v>
      </c>
      <c r="D172" s="215" t="s">
        <v>4614</v>
      </c>
      <c r="E172" s="200" t="s">
        <v>4790</v>
      </c>
      <c r="F172" s="200" t="s">
        <v>1868</v>
      </c>
    </row>
    <row r="173" spans="1:6" s="81" customFormat="1" x14ac:dyDescent="0.3">
      <c r="A173" s="3" t="s">
        <v>30</v>
      </c>
      <c r="B173" s="3" t="s">
        <v>3364</v>
      </c>
      <c r="C173" s="214">
        <v>999</v>
      </c>
      <c r="D173" s="215" t="s">
        <v>4614</v>
      </c>
      <c r="E173" s="200" t="s">
        <v>4790</v>
      </c>
      <c r="F173" s="200" t="s">
        <v>1868</v>
      </c>
    </row>
    <row r="174" spans="1:6" s="81" customFormat="1" x14ac:dyDescent="0.3">
      <c r="A174" s="3" t="s">
        <v>30</v>
      </c>
      <c r="B174" s="3" t="s">
        <v>3381</v>
      </c>
      <c r="C174" s="214">
        <v>999</v>
      </c>
      <c r="D174" s="215" t="s">
        <v>4614</v>
      </c>
      <c r="E174" s="200" t="s">
        <v>4790</v>
      </c>
      <c r="F174" s="200" t="s">
        <v>1868</v>
      </c>
    </row>
    <row r="175" spans="1:6" s="81" customFormat="1" x14ac:dyDescent="0.3">
      <c r="A175" s="3" t="s">
        <v>30</v>
      </c>
      <c r="B175" s="3" t="s">
        <v>3392</v>
      </c>
      <c r="C175" s="214">
        <v>999</v>
      </c>
      <c r="D175" s="215" t="s">
        <v>4614</v>
      </c>
      <c r="E175" s="200" t="s">
        <v>4790</v>
      </c>
      <c r="F175" s="200" t="s">
        <v>1868</v>
      </c>
    </row>
    <row r="176" spans="1:6" s="81" customFormat="1" x14ac:dyDescent="0.3">
      <c r="A176" s="3" t="s">
        <v>30</v>
      </c>
      <c r="B176" s="3" t="s">
        <v>3424</v>
      </c>
      <c r="C176" s="214">
        <v>999</v>
      </c>
      <c r="D176" s="215" t="s">
        <v>4614</v>
      </c>
      <c r="E176" s="200" t="s">
        <v>4790</v>
      </c>
      <c r="F176" s="200" t="s">
        <v>1868</v>
      </c>
    </row>
    <row r="177" spans="1:6" s="81" customFormat="1" x14ac:dyDescent="0.3">
      <c r="A177" s="3" t="s">
        <v>30</v>
      </c>
      <c r="B177" s="3" t="s">
        <v>3448</v>
      </c>
      <c r="C177" s="214">
        <v>999</v>
      </c>
      <c r="D177" s="215" t="s">
        <v>4614</v>
      </c>
      <c r="E177" s="200" t="s">
        <v>4790</v>
      </c>
      <c r="F177" s="200" t="s">
        <v>1868</v>
      </c>
    </row>
    <row r="178" spans="1:6" s="81" customFormat="1" x14ac:dyDescent="0.3">
      <c r="A178" s="3" t="s">
        <v>30</v>
      </c>
      <c r="B178" s="3" t="s">
        <v>3492</v>
      </c>
      <c r="C178" s="214">
        <v>999</v>
      </c>
      <c r="D178" s="215" t="s">
        <v>4614</v>
      </c>
      <c r="E178" s="200" t="s">
        <v>4790</v>
      </c>
      <c r="F178" s="200" t="s">
        <v>1868</v>
      </c>
    </row>
    <row r="179" spans="1:6" s="81" customFormat="1" x14ac:dyDescent="0.3">
      <c r="A179" s="3" t="s">
        <v>30</v>
      </c>
      <c r="B179" s="3" t="s">
        <v>3543</v>
      </c>
      <c r="C179" s="214">
        <v>999</v>
      </c>
      <c r="D179" s="215" t="s">
        <v>4614</v>
      </c>
      <c r="E179" s="200" t="s">
        <v>4790</v>
      </c>
      <c r="F179" s="200" t="s">
        <v>1868</v>
      </c>
    </row>
    <row r="180" spans="1:6" s="81" customFormat="1" x14ac:dyDescent="0.3">
      <c r="A180" s="3" t="s">
        <v>30</v>
      </c>
      <c r="B180" s="3" t="s">
        <v>3552</v>
      </c>
      <c r="C180" s="214">
        <v>999</v>
      </c>
      <c r="D180" s="215" t="s">
        <v>4614</v>
      </c>
      <c r="E180" s="200" t="s">
        <v>4790</v>
      </c>
      <c r="F180" s="200" t="s">
        <v>1868</v>
      </c>
    </row>
    <row r="181" spans="1:6" s="81" customFormat="1" x14ac:dyDescent="0.3">
      <c r="A181" s="3" t="s">
        <v>30</v>
      </c>
      <c r="B181" s="3" t="s">
        <v>3566</v>
      </c>
      <c r="C181" s="214">
        <v>999</v>
      </c>
      <c r="D181" s="215" t="s">
        <v>4614</v>
      </c>
      <c r="E181" s="200" t="s">
        <v>4790</v>
      </c>
      <c r="F181" s="200" t="s">
        <v>1868</v>
      </c>
    </row>
    <row r="182" spans="1:6" s="81" customFormat="1" x14ac:dyDescent="0.3">
      <c r="A182" s="3" t="s">
        <v>30</v>
      </c>
      <c r="B182" s="3" t="s">
        <v>3576</v>
      </c>
      <c r="C182" s="214">
        <v>999</v>
      </c>
      <c r="D182" s="215" t="s">
        <v>4614</v>
      </c>
      <c r="E182" s="200" t="s">
        <v>4790</v>
      </c>
      <c r="F182" s="200" t="s">
        <v>1868</v>
      </c>
    </row>
    <row r="183" spans="1:6" s="201" customFormat="1" x14ac:dyDescent="0.3">
      <c r="A183" s="3" t="s">
        <v>30</v>
      </c>
      <c r="B183" s="3" t="s">
        <v>3580</v>
      </c>
      <c r="C183" s="214">
        <v>999</v>
      </c>
      <c r="D183" s="215" t="s">
        <v>4614</v>
      </c>
      <c r="E183" s="200" t="s">
        <v>4790</v>
      </c>
      <c r="F183" s="200" t="s">
        <v>1868</v>
      </c>
    </row>
    <row r="184" spans="1:6" s="81" customFormat="1" x14ac:dyDescent="0.3">
      <c r="A184" s="3" t="s">
        <v>30</v>
      </c>
      <c r="B184" s="3" t="s">
        <v>3630</v>
      </c>
      <c r="C184" s="214">
        <v>999</v>
      </c>
      <c r="D184" s="215" t="s">
        <v>4614</v>
      </c>
      <c r="E184" s="200" t="s">
        <v>4790</v>
      </c>
      <c r="F184" s="200" t="s">
        <v>1868</v>
      </c>
    </row>
    <row r="185" spans="1:6" s="81" customFormat="1" x14ac:dyDescent="0.3">
      <c r="A185" s="3" t="s">
        <v>30</v>
      </c>
      <c r="B185" s="3" t="s">
        <v>3646</v>
      </c>
      <c r="C185" s="214">
        <v>999</v>
      </c>
      <c r="D185" s="215" t="s">
        <v>4614</v>
      </c>
      <c r="E185" s="200" t="s">
        <v>4790</v>
      </c>
      <c r="F185" s="200" t="s">
        <v>1868</v>
      </c>
    </row>
    <row r="186" spans="1:6" s="81" customFormat="1" x14ac:dyDescent="0.3">
      <c r="A186" s="3" t="s">
        <v>30</v>
      </c>
      <c r="B186" s="3" t="s">
        <v>3654</v>
      </c>
      <c r="C186" s="214">
        <v>999</v>
      </c>
      <c r="D186" s="215" t="s">
        <v>4614</v>
      </c>
      <c r="E186" s="200" t="s">
        <v>4790</v>
      </c>
      <c r="F186" s="200" t="s">
        <v>1868</v>
      </c>
    </row>
    <row r="187" spans="1:6" s="81" customFormat="1" x14ac:dyDescent="0.3">
      <c r="A187" s="3" t="s">
        <v>30</v>
      </c>
      <c r="B187" s="3" t="s">
        <v>3662</v>
      </c>
      <c r="C187" s="214">
        <v>999</v>
      </c>
      <c r="D187" s="215" t="s">
        <v>4614</v>
      </c>
      <c r="E187" s="200" t="s">
        <v>4790</v>
      </c>
      <c r="F187" s="200" t="s">
        <v>1868</v>
      </c>
    </row>
    <row r="188" spans="1:6" s="81" customFormat="1" x14ac:dyDescent="0.3">
      <c r="A188" s="3" t="s">
        <v>30</v>
      </c>
      <c r="B188" s="3" t="s">
        <v>3670</v>
      </c>
      <c r="C188" s="214">
        <v>999</v>
      </c>
      <c r="D188" s="215" t="s">
        <v>4614</v>
      </c>
      <c r="E188" s="200" t="s">
        <v>4790</v>
      </c>
      <c r="F188" s="200" t="s">
        <v>1868</v>
      </c>
    </row>
    <row r="189" spans="1:6" s="81" customFormat="1" x14ac:dyDescent="0.3">
      <c r="A189" s="3" t="s">
        <v>30</v>
      </c>
      <c r="B189" s="3" t="s">
        <v>3678</v>
      </c>
      <c r="C189" s="214">
        <v>999</v>
      </c>
      <c r="D189" s="215" t="s">
        <v>4614</v>
      </c>
      <c r="E189" s="200" t="s">
        <v>4790</v>
      </c>
      <c r="F189" s="200" t="s">
        <v>1868</v>
      </c>
    </row>
    <row r="190" spans="1:6" s="81" customFormat="1" x14ac:dyDescent="0.3">
      <c r="A190" s="3" t="s">
        <v>30</v>
      </c>
      <c r="B190" s="3" t="s">
        <v>3689</v>
      </c>
      <c r="C190" s="214">
        <v>999</v>
      </c>
      <c r="D190" s="215" t="s">
        <v>4614</v>
      </c>
      <c r="E190" s="200" t="s">
        <v>4790</v>
      </c>
      <c r="F190" s="200" t="s">
        <v>1868</v>
      </c>
    </row>
    <row r="191" spans="1:6" s="81" customFormat="1" x14ac:dyDescent="0.3">
      <c r="A191" s="3" t="s">
        <v>30</v>
      </c>
      <c r="B191" s="3" t="s">
        <v>3699</v>
      </c>
      <c r="C191" s="214">
        <v>999</v>
      </c>
      <c r="D191" s="215" t="s">
        <v>4614</v>
      </c>
      <c r="E191" s="200" t="s">
        <v>4790</v>
      </c>
      <c r="F191" s="200" t="s">
        <v>1868</v>
      </c>
    </row>
    <row r="192" spans="1:6" s="81" customFormat="1" x14ac:dyDescent="0.3">
      <c r="A192" s="3" t="s">
        <v>30</v>
      </c>
      <c r="B192" s="3" t="s">
        <v>3703</v>
      </c>
      <c r="C192" s="214">
        <v>999</v>
      </c>
      <c r="D192" s="215" t="s">
        <v>4614</v>
      </c>
      <c r="E192" s="200" t="s">
        <v>4790</v>
      </c>
      <c r="F192" s="200" t="s">
        <v>1868</v>
      </c>
    </row>
    <row r="193" spans="1:6" s="81" customFormat="1" x14ac:dyDescent="0.3">
      <c r="A193" s="3" t="s">
        <v>30</v>
      </c>
      <c r="B193" s="3" t="s">
        <v>3715</v>
      </c>
      <c r="C193" s="214">
        <v>999</v>
      </c>
      <c r="D193" s="215" t="s">
        <v>4614</v>
      </c>
      <c r="E193" s="200" t="s">
        <v>4790</v>
      </c>
      <c r="F193" s="200" t="s">
        <v>1868</v>
      </c>
    </row>
    <row r="194" spans="1:6" s="81" customFormat="1" x14ac:dyDescent="0.3">
      <c r="A194" s="3" t="s">
        <v>30</v>
      </c>
      <c r="B194" s="3" t="s">
        <v>3719</v>
      </c>
      <c r="C194" s="214">
        <v>999</v>
      </c>
      <c r="D194" s="215" t="s">
        <v>4614</v>
      </c>
      <c r="E194" s="200" t="s">
        <v>4790</v>
      </c>
      <c r="F194" s="200" t="s">
        <v>1868</v>
      </c>
    </row>
    <row r="195" spans="1:6" s="81" customFormat="1" x14ac:dyDescent="0.3">
      <c r="A195" s="3" t="s">
        <v>30</v>
      </c>
      <c r="B195" s="3" t="s">
        <v>3723</v>
      </c>
      <c r="C195" s="214">
        <v>999</v>
      </c>
      <c r="D195" s="215" t="s">
        <v>4614</v>
      </c>
      <c r="E195" s="200" t="s">
        <v>4790</v>
      </c>
      <c r="F195" s="200" t="s">
        <v>1868</v>
      </c>
    </row>
    <row r="196" spans="1:6" s="81" customFormat="1" x14ac:dyDescent="0.3">
      <c r="A196" s="3" t="s">
        <v>30</v>
      </c>
      <c r="B196" s="3" t="s">
        <v>3727</v>
      </c>
      <c r="C196" s="214">
        <v>999</v>
      </c>
      <c r="D196" s="215" t="s">
        <v>4614</v>
      </c>
      <c r="E196" s="200" t="s">
        <v>4790</v>
      </c>
      <c r="F196" s="200" t="s">
        <v>1868</v>
      </c>
    </row>
    <row r="197" spans="1:6" s="81" customFormat="1" x14ac:dyDescent="0.3">
      <c r="A197" s="3" t="s">
        <v>30</v>
      </c>
      <c r="B197" s="3" t="s">
        <v>3731</v>
      </c>
      <c r="C197" s="214">
        <v>999</v>
      </c>
      <c r="D197" s="215" t="s">
        <v>4614</v>
      </c>
      <c r="E197" s="200" t="s">
        <v>4790</v>
      </c>
      <c r="F197" s="200" t="s">
        <v>1868</v>
      </c>
    </row>
    <row r="198" spans="1:6" s="81" customFormat="1" x14ac:dyDescent="0.3">
      <c r="A198" s="3" t="s">
        <v>30</v>
      </c>
      <c r="B198" s="3" t="s">
        <v>3747</v>
      </c>
      <c r="C198" s="214">
        <v>999</v>
      </c>
      <c r="D198" s="215" t="s">
        <v>4614</v>
      </c>
      <c r="E198" s="200" t="s">
        <v>4790</v>
      </c>
      <c r="F198" s="200" t="s">
        <v>1868</v>
      </c>
    </row>
    <row r="199" spans="1:6" s="81" customFormat="1" x14ac:dyDescent="0.3">
      <c r="A199" s="3" t="s">
        <v>30</v>
      </c>
      <c r="B199" s="3" t="s">
        <v>3755</v>
      </c>
      <c r="C199" s="214">
        <v>999</v>
      </c>
      <c r="D199" s="215" t="s">
        <v>4614</v>
      </c>
      <c r="E199" s="200" t="s">
        <v>4790</v>
      </c>
      <c r="F199" s="200" t="s">
        <v>1868</v>
      </c>
    </row>
    <row r="200" spans="1:6" s="54" customFormat="1" x14ac:dyDescent="0.3">
      <c r="A200" s="3" t="s">
        <v>30</v>
      </c>
      <c r="B200" s="3" t="s">
        <v>3763</v>
      </c>
      <c r="C200" s="214">
        <v>999</v>
      </c>
      <c r="D200" s="215" t="s">
        <v>4614</v>
      </c>
      <c r="E200" s="200" t="s">
        <v>4790</v>
      </c>
      <c r="F200" s="200" t="s">
        <v>1868</v>
      </c>
    </row>
    <row r="201" spans="1:6" s="169" customFormat="1" x14ac:dyDescent="0.3">
      <c r="A201" s="3" t="s">
        <v>30</v>
      </c>
      <c r="B201" s="3" t="s">
        <v>3768</v>
      </c>
      <c r="C201" s="214">
        <v>999</v>
      </c>
      <c r="D201" s="215" t="s">
        <v>4614</v>
      </c>
      <c r="E201" s="200" t="s">
        <v>4790</v>
      </c>
      <c r="F201" s="200" t="s">
        <v>1868</v>
      </c>
    </row>
    <row r="202" spans="1:6" s="81" customFormat="1" x14ac:dyDescent="0.3">
      <c r="A202" s="3" t="s">
        <v>30</v>
      </c>
      <c r="B202" s="3" t="s">
        <v>3772</v>
      </c>
      <c r="C202" s="214">
        <v>999</v>
      </c>
      <c r="D202" s="215" t="s">
        <v>4614</v>
      </c>
      <c r="E202" s="200" t="s">
        <v>4790</v>
      </c>
      <c r="F202" s="200" t="s">
        <v>1868</v>
      </c>
    </row>
    <row r="203" spans="1:6" s="81" customFormat="1" x14ac:dyDescent="0.3">
      <c r="A203" s="3" t="s">
        <v>30</v>
      </c>
      <c r="B203" s="3" t="s">
        <v>3776</v>
      </c>
      <c r="C203" s="214">
        <v>999</v>
      </c>
      <c r="D203" s="215" t="s">
        <v>4614</v>
      </c>
      <c r="E203" s="200" t="s">
        <v>4790</v>
      </c>
      <c r="F203" s="200" t="s">
        <v>1868</v>
      </c>
    </row>
    <row r="204" spans="1:6" s="201" customFormat="1" x14ac:dyDescent="0.3">
      <c r="A204" s="3" t="s">
        <v>30</v>
      </c>
      <c r="B204" s="3" t="s">
        <v>3788</v>
      </c>
      <c r="C204" s="214">
        <v>999</v>
      </c>
      <c r="D204" s="215" t="s">
        <v>4614</v>
      </c>
      <c r="E204" s="200" t="s">
        <v>4790</v>
      </c>
      <c r="F204" s="200" t="s">
        <v>1868</v>
      </c>
    </row>
    <row r="205" spans="1:6" s="201" customFormat="1" x14ac:dyDescent="0.3">
      <c r="A205" s="3" t="s">
        <v>30</v>
      </c>
      <c r="B205" s="3" t="s">
        <v>3800</v>
      </c>
      <c r="C205" s="214">
        <v>999</v>
      </c>
      <c r="D205" s="215" t="s">
        <v>4614</v>
      </c>
      <c r="E205" s="200" t="s">
        <v>4790</v>
      </c>
      <c r="F205" s="200" t="s">
        <v>1868</v>
      </c>
    </row>
    <row r="206" spans="1:6" s="201" customFormat="1" x14ac:dyDescent="0.3">
      <c r="A206" s="3" t="s">
        <v>30</v>
      </c>
      <c r="B206" s="3" t="s">
        <v>3808</v>
      </c>
      <c r="C206" s="214">
        <v>999</v>
      </c>
      <c r="D206" s="215" t="s">
        <v>4614</v>
      </c>
      <c r="E206" s="200" t="s">
        <v>4790</v>
      </c>
      <c r="F206" s="200" t="s">
        <v>1868</v>
      </c>
    </row>
    <row r="207" spans="1:6" s="201" customFormat="1" x14ac:dyDescent="0.3">
      <c r="A207" s="3" t="s">
        <v>30</v>
      </c>
      <c r="B207" s="3" t="s">
        <v>3816</v>
      </c>
      <c r="C207" s="214">
        <v>999</v>
      </c>
      <c r="D207" s="215" t="s">
        <v>4614</v>
      </c>
      <c r="E207" s="200" t="s">
        <v>4790</v>
      </c>
      <c r="F207" s="200" t="s">
        <v>1868</v>
      </c>
    </row>
    <row r="208" spans="1:6" s="201" customFormat="1" x14ac:dyDescent="0.3">
      <c r="A208" s="3" t="s">
        <v>30</v>
      </c>
      <c r="B208" s="3" t="s">
        <v>3820</v>
      </c>
      <c r="C208" s="214">
        <v>999</v>
      </c>
      <c r="D208" s="215" t="s">
        <v>4614</v>
      </c>
      <c r="E208" s="200" t="s">
        <v>4790</v>
      </c>
      <c r="F208" s="200" t="s">
        <v>1868</v>
      </c>
    </row>
    <row r="209" spans="1:6" x14ac:dyDescent="0.3">
      <c r="A209" s="3" t="s">
        <v>30</v>
      </c>
      <c r="B209" s="3" t="s">
        <v>3824</v>
      </c>
      <c r="C209" s="214">
        <v>999</v>
      </c>
      <c r="D209" s="215" t="s">
        <v>4614</v>
      </c>
      <c r="E209" s="200" t="s">
        <v>4790</v>
      </c>
      <c r="F209" s="200" t="s">
        <v>1868</v>
      </c>
    </row>
    <row r="210" spans="1:6" s="81" customFormat="1" x14ac:dyDescent="0.3">
      <c r="A210" s="3" t="s">
        <v>30</v>
      </c>
      <c r="B210" s="3" t="s">
        <v>3832</v>
      </c>
      <c r="C210" s="214">
        <v>999</v>
      </c>
      <c r="D210" s="215" t="s">
        <v>4614</v>
      </c>
      <c r="E210" s="200" t="s">
        <v>4790</v>
      </c>
      <c r="F210" s="200" t="s">
        <v>1868</v>
      </c>
    </row>
    <row r="211" spans="1:6" s="81" customFormat="1" x14ac:dyDescent="0.3">
      <c r="A211" s="3" t="s">
        <v>30</v>
      </c>
      <c r="B211" s="3" t="s">
        <v>3836</v>
      </c>
      <c r="C211" s="214">
        <v>999</v>
      </c>
      <c r="D211" s="215" t="s">
        <v>4614</v>
      </c>
      <c r="E211" s="200" t="s">
        <v>4790</v>
      </c>
      <c r="F211" s="200" t="s">
        <v>1868</v>
      </c>
    </row>
    <row r="212" spans="1:6" s="81" customFormat="1" x14ac:dyDescent="0.3">
      <c r="A212" s="3" t="s">
        <v>30</v>
      </c>
      <c r="B212" s="3" t="s">
        <v>3844</v>
      </c>
      <c r="C212" s="214">
        <v>999</v>
      </c>
      <c r="D212" s="215" t="s">
        <v>4614</v>
      </c>
      <c r="E212" s="200" t="s">
        <v>4790</v>
      </c>
      <c r="F212" s="200" t="s">
        <v>1868</v>
      </c>
    </row>
    <row r="213" spans="1:6" s="81" customFormat="1" x14ac:dyDescent="0.3">
      <c r="A213" s="3" t="s">
        <v>1438</v>
      </c>
      <c r="B213" s="3" t="s">
        <v>2100</v>
      </c>
      <c r="C213" s="215" t="s">
        <v>4791</v>
      </c>
      <c r="D213" s="215" t="s">
        <v>4558</v>
      </c>
      <c r="E213" s="215" t="s">
        <v>4790</v>
      </c>
      <c r="F213" s="200" t="s">
        <v>1868</v>
      </c>
    </row>
    <row r="214" spans="1:6" s="81" customFormat="1" x14ac:dyDescent="0.3">
      <c r="A214" s="3" t="s">
        <v>1438</v>
      </c>
      <c r="B214" s="3" t="s">
        <v>2471</v>
      </c>
      <c r="C214" s="215" t="s">
        <v>4792</v>
      </c>
      <c r="D214" s="215" t="s">
        <v>4793</v>
      </c>
      <c r="E214" s="215" t="s">
        <v>4790</v>
      </c>
      <c r="F214" s="200" t="s">
        <v>1868</v>
      </c>
    </row>
    <row r="215" spans="1:6" s="81" customFormat="1" x14ac:dyDescent="0.3">
      <c r="A215" s="3" t="s">
        <v>613</v>
      </c>
      <c r="B215" s="3" t="s">
        <v>2512</v>
      </c>
      <c r="C215" s="215" t="s">
        <v>4794</v>
      </c>
      <c r="D215" s="215" t="s">
        <v>4562</v>
      </c>
      <c r="E215" s="215" t="s">
        <v>4795</v>
      </c>
      <c r="F215" s="200" t="s">
        <v>1868</v>
      </c>
    </row>
    <row r="216" spans="1:6" s="81" customFormat="1" x14ac:dyDescent="0.3">
      <c r="A216" s="3" t="s">
        <v>618</v>
      </c>
      <c r="B216" s="3" t="s">
        <v>2512</v>
      </c>
      <c r="C216" s="215">
        <v>1</v>
      </c>
      <c r="D216" s="215">
        <v>0</v>
      </c>
      <c r="E216" s="215" t="s">
        <v>4795</v>
      </c>
      <c r="F216" s="200" t="s">
        <v>1868</v>
      </c>
    </row>
    <row r="217" spans="1:6" s="81" customFormat="1" x14ac:dyDescent="0.3">
      <c r="A217" s="3" t="s">
        <v>619</v>
      </c>
      <c r="B217" s="3" t="s">
        <v>2512</v>
      </c>
      <c r="C217" s="215" t="s">
        <v>4796</v>
      </c>
      <c r="D217" s="215" t="s">
        <v>4761</v>
      </c>
      <c r="E217" s="215" t="s">
        <v>4795</v>
      </c>
      <c r="F217" s="200" t="s">
        <v>1868</v>
      </c>
    </row>
    <row r="218" spans="1:6" s="81" customFormat="1" x14ac:dyDescent="0.3">
      <c r="A218" s="3" t="s">
        <v>620</v>
      </c>
      <c r="B218" s="3" t="s">
        <v>4797</v>
      </c>
      <c r="C218" s="215" t="s">
        <v>3928</v>
      </c>
      <c r="D218" s="215" t="s">
        <v>1834</v>
      </c>
      <c r="E218" s="215" t="s">
        <v>4798</v>
      </c>
      <c r="F218" s="215" t="s">
        <v>1868</v>
      </c>
    </row>
    <row r="219" spans="1:6" s="81" customFormat="1" x14ac:dyDescent="0.3">
      <c r="A219" s="3" t="s">
        <v>628</v>
      </c>
      <c r="B219" s="3" t="s">
        <v>4797</v>
      </c>
      <c r="C219" s="215">
        <v>1</v>
      </c>
      <c r="D219" s="215">
        <v>0</v>
      </c>
      <c r="E219" s="215" t="s">
        <v>4798</v>
      </c>
      <c r="F219" s="215" t="s">
        <v>1868</v>
      </c>
    </row>
    <row r="220" spans="1:6" s="81" customFormat="1" x14ac:dyDescent="0.3">
      <c r="A220" s="3" t="s">
        <v>629</v>
      </c>
      <c r="B220" s="3" t="s">
        <v>4797</v>
      </c>
      <c r="C220" s="215" t="s">
        <v>4799</v>
      </c>
      <c r="D220" s="215" t="s">
        <v>4761</v>
      </c>
      <c r="E220" s="215" t="s">
        <v>4798</v>
      </c>
      <c r="F220" s="215" t="s">
        <v>1868</v>
      </c>
    </row>
    <row r="221" spans="1:6" s="81" customFormat="1" x14ac:dyDescent="0.3">
      <c r="A221" s="3" t="s">
        <v>620</v>
      </c>
      <c r="B221" s="3" t="s">
        <v>3309</v>
      </c>
      <c r="C221" s="215" t="s">
        <v>3928</v>
      </c>
      <c r="D221" s="215" t="s">
        <v>1834</v>
      </c>
      <c r="E221" s="215" t="s">
        <v>4798</v>
      </c>
      <c r="F221" s="215" t="s">
        <v>1868</v>
      </c>
    </row>
    <row r="222" spans="1:6" s="81" customFormat="1" x14ac:dyDescent="0.3">
      <c r="A222" s="3" t="s">
        <v>628</v>
      </c>
      <c r="B222" s="3" t="s">
        <v>3309</v>
      </c>
      <c r="C222" s="215">
        <v>1</v>
      </c>
      <c r="D222" s="215">
        <v>0</v>
      </c>
      <c r="E222" s="215" t="s">
        <v>4798</v>
      </c>
      <c r="F222" s="215" t="s">
        <v>1868</v>
      </c>
    </row>
    <row r="223" spans="1:6" s="54" customFormat="1" x14ac:dyDescent="0.3">
      <c r="A223" s="3" t="s">
        <v>629</v>
      </c>
      <c r="B223" s="3" t="s">
        <v>3309</v>
      </c>
      <c r="C223" s="215" t="s">
        <v>4799</v>
      </c>
      <c r="D223" s="215" t="s">
        <v>4761</v>
      </c>
      <c r="E223" s="215" t="s">
        <v>4798</v>
      </c>
      <c r="F223" s="215" t="s">
        <v>1868</v>
      </c>
    </row>
    <row r="224" spans="1:6" s="81" customFormat="1" x14ac:dyDescent="0.3">
      <c r="A224" s="3" t="s">
        <v>620</v>
      </c>
      <c r="B224" s="3" t="s">
        <v>3321</v>
      </c>
      <c r="C224" s="215" t="s">
        <v>4800</v>
      </c>
      <c r="D224" s="215" t="s">
        <v>1973</v>
      </c>
      <c r="E224" s="215" t="s">
        <v>4798</v>
      </c>
      <c r="F224" s="215" t="s">
        <v>1868</v>
      </c>
    </row>
    <row r="225" spans="1:6" s="201" customFormat="1" x14ac:dyDescent="0.3">
      <c r="A225" s="3" t="s">
        <v>628</v>
      </c>
      <c r="B225" s="3" t="s">
        <v>3321</v>
      </c>
      <c r="C225" s="215">
        <v>1</v>
      </c>
      <c r="D225" s="215">
        <v>0</v>
      </c>
      <c r="E225" s="215" t="s">
        <v>4798</v>
      </c>
      <c r="F225" s="215" t="s">
        <v>1868</v>
      </c>
    </row>
    <row r="226" spans="1:6" s="201" customFormat="1" x14ac:dyDescent="0.3">
      <c r="A226" s="3" t="s">
        <v>629</v>
      </c>
      <c r="B226" s="3" t="s">
        <v>3321</v>
      </c>
      <c r="C226" s="215" t="s">
        <v>4801</v>
      </c>
      <c r="D226" s="203" t="s">
        <v>4761</v>
      </c>
      <c r="E226" s="215" t="s">
        <v>4798</v>
      </c>
      <c r="F226" s="215" t="s">
        <v>1868</v>
      </c>
    </row>
    <row r="227" spans="1:6" s="201" customFormat="1" x14ac:dyDescent="0.3">
      <c r="A227" s="3" t="s">
        <v>620</v>
      </c>
      <c r="B227" s="3" t="s">
        <v>2493</v>
      </c>
      <c r="C227" s="215" t="s">
        <v>4802</v>
      </c>
      <c r="D227" s="215" t="s">
        <v>3915</v>
      </c>
      <c r="E227" s="215" t="s">
        <v>4798</v>
      </c>
      <c r="F227" s="215" t="s">
        <v>1868</v>
      </c>
    </row>
    <row r="228" spans="1:6" s="81" customFormat="1" x14ac:dyDescent="0.3">
      <c r="A228" s="3" t="s">
        <v>628</v>
      </c>
      <c r="B228" s="3" t="s">
        <v>2493</v>
      </c>
      <c r="C228" s="215">
        <v>1</v>
      </c>
      <c r="D228" s="216">
        <v>0</v>
      </c>
      <c r="E228" s="215" t="s">
        <v>4798</v>
      </c>
      <c r="F228" s="215" t="s">
        <v>1868</v>
      </c>
    </row>
    <row r="229" spans="1:6" s="81" customFormat="1" x14ac:dyDescent="0.3">
      <c r="A229" s="3" t="s">
        <v>629</v>
      </c>
      <c r="B229" s="3" t="s">
        <v>2493</v>
      </c>
      <c r="C229" s="215" t="s">
        <v>4803</v>
      </c>
      <c r="D229" s="216" t="s">
        <v>4761</v>
      </c>
      <c r="E229" s="215" t="s">
        <v>4798</v>
      </c>
      <c r="F229" s="215" t="s">
        <v>1868</v>
      </c>
    </row>
    <row r="230" spans="1:6" s="81" customFormat="1" x14ac:dyDescent="0.3">
      <c r="A230" s="3" t="s">
        <v>620</v>
      </c>
      <c r="B230" s="3" t="s">
        <v>2207</v>
      </c>
      <c r="C230" s="215" t="s">
        <v>3928</v>
      </c>
      <c r="D230" s="215" t="s">
        <v>4563</v>
      </c>
      <c r="E230" s="215" t="s">
        <v>4772</v>
      </c>
      <c r="F230" s="215" t="s">
        <v>1868</v>
      </c>
    </row>
    <row r="231" spans="1:6" s="81" customFormat="1" x14ac:dyDescent="0.3">
      <c r="A231" s="3" t="s">
        <v>621</v>
      </c>
      <c r="B231" s="3" t="s">
        <v>2207</v>
      </c>
      <c r="C231" s="215">
        <v>0</v>
      </c>
      <c r="D231" s="215">
        <v>1</v>
      </c>
      <c r="E231" s="215" t="s">
        <v>4772</v>
      </c>
      <c r="F231" s="215" t="s">
        <v>1868</v>
      </c>
    </row>
    <row r="232" spans="1:6" s="81" customFormat="1" x14ac:dyDescent="0.3">
      <c r="A232" s="3" t="s">
        <v>628</v>
      </c>
      <c r="B232" s="3" t="s">
        <v>2207</v>
      </c>
      <c r="C232" s="215">
        <v>1</v>
      </c>
      <c r="D232" s="215">
        <v>0</v>
      </c>
      <c r="E232" s="215" t="s">
        <v>4772</v>
      </c>
      <c r="F232" s="215" t="s">
        <v>1868</v>
      </c>
    </row>
    <row r="233" spans="1:6" s="81" customFormat="1" x14ac:dyDescent="0.3">
      <c r="A233" s="3" t="s">
        <v>629</v>
      </c>
      <c r="B233" s="3" t="s">
        <v>2207</v>
      </c>
      <c r="C233" s="215" t="s">
        <v>1575</v>
      </c>
      <c r="D233" s="215" t="s">
        <v>4761</v>
      </c>
      <c r="E233" s="215" t="s">
        <v>4772</v>
      </c>
      <c r="F233" s="215" t="s">
        <v>1868</v>
      </c>
    </row>
    <row r="234" spans="1:6" s="81" customFormat="1" x14ac:dyDescent="0.3">
      <c r="A234" s="3" t="s">
        <v>620</v>
      </c>
      <c r="B234" s="3" t="s">
        <v>2471</v>
      </c>
      <c r="C234" s="215" t="s">
        <v>3928</v>
      </c>
      <c r="D234" s="215" t="s">
        <v>4564</v>
      </c>
      <c r="E234" s="215" t="s">
        <v>4772</v>
      </c>
      <c r="F234" s="215" t="s">
        <v>1868</v>
      </c>
    </row>
    <row r="235" spans="1:6" s="81" customFormat="1" x14ac:dyDescent="0.3">
      <c r="A235" s="3" t="s">
        <v>623</v>
      </c>
      <c r="B235" s="3" t="s">
        <v>2471</v>
      </c>
      <c r="C235" s="215">
        <v>0</v>
      </c>
      <c r="D235" s="215">
        <v>1</v>
      </c>
      <c r="E235" s="215" t="s">
        <v>4772</v>
      </c>
      <c r="F235" s="215" t="s">
        <v>1868</v>
      </c>
    </row>
    <row r="236" spans="1:6" s="81" customFormat="1" x14ac:dyDescent="0.3">
      <c r="A236" s="3" t="s">
        <v>628</v>
      </c>
      <c r="B236" s="3" t="s">
        <v>2471</v>
      </c>
      <c r="C236" s="215">
        <v>1</v>
      </c>
      <c r="D236" s="215">
        <v>0</v>
      </c>
      <c r="E236" s="215" t="s">
        <v>4772</v>
      </c>
      <c r="F236" s="215" t="s">
        <v>1868</v>
      </c>
    </row>
    <row r="237" spans="1:6" s="81" customFormat="1" x14ac:dyDescent="0.3">
      <c r="A237" s="3" t="s">
        <v>641</v>
      </c>
      <c r="B237" s="3" t="s">
        <v>2207</v>
      </c>
      <c r="C237" s="215">
        <v>10</v>
      </c>
      <c r="D237" s="215">
        <v>8</v>
      </c>
      <c r="E237" s="215" t="s">
        <v>4804</v>
      </c>
      <c r="F237" s="215" t="s">
        <v>1868</v>
      </c>
    </row>
    <row r="238" spans="1:6" x14ac:dyDescent="0.3">
      <c r="A238" s="3" t="s">
        <v>641</v>
      </c>
      <c r="B238" s="3" t="s">
        <v>2230</v>
      </c>
      <c r="C238" s="215">
        <v>12</v>
      </c>
      <c r="D238" s="215">
        <v>9</v>
      </c>
      <c r="E238" s="215" t="s">
        <v>4804</v>
      </c>
      <c r="F238" s="215" t="s">
        <v>1868</v>
      </c>
    </row>
    <row r="239" spans="1:6" x14ac:dyDescent="0.3">
      <c r="A239" s="3" t="s">
        <v>663</v>
      </c>
      <c r="B239" s="3" t="s">
        <v>2230</v>
      </c>
      <c r="C239" s="215" t="s">
        <v>4805</v>
      </c>
      <c r="D239" s="215" t="s">
        <v>4063</v>
      </c>
      <c r="E239" s="215" t="s">
        <v>4798</v>
      </c>
      <c r="F239" s="215" t="s">
        <v>1868</v>
      </c>
    </row>
    <row r="240" spans="1:6" x14ac:dyDescent="0.3">
      <c r="A240" s="3" t="s">
        <v>669</v>
      </c>
      <c r="B240" s="3" t="s">
        <v>2230</v>
      </c>
      <c r="C240" s="215">
        <v>1</v>
      </c>
      <c r="D240" s="215">
        <v>0</v>
      </c>
      <c r="E240" s="215" t="s">
        <v>4798</v>
      </c>
      <c r="F240" s="215" t="s">
        <v>1868</v>
      </c>
    </row>
    <row r="241" spans="1:6" x14ac:dyDescent="0.3">
      <c r="A241" s="3" t="s">
        <v>670</v>
      </c>
      <c r="B241" s="3" t="s">
        <v>2230</v>
      </c>
      <c r="C241" s="215" t="s">
        <v>2226</v>
      </c>
      <c r="D241" s="215"/>
      <c r="E241" s="215" t="s">
        <v>4786</v>
      </c>
      <c r="F241" s="215" t="s">
        <v>1523</v>
      </c>
    </row>
    <row r="242" spans="1:6" x14ac:dyDescent="0.3">
      <c r="A242" s="3" t="s">
        <v>1933</v>
      </c>
      <c r="B242" s="42" t="s">
        <v>2772</v>
      </c>
      <c r="C242" s="215" t="s">
        <v>4806</v>
      </c>
      <c r="D242" s="215" t="s">
        <v>3867</v>
      </c>
      <c r="E242" s="215" t="s">
        <v>4807</v>
      </c>
      <c r="F242" s="215" t="s">
        <v>1868</v>
      </c>
    </row>
    <row r="243" spans="1:6" x14ac:dyDescent="0.3">
      <c r="A243" s="3" t="s">
        <v>751</v>
      </c>
      <c r="B243" s="42" t="s">
        <v>2772</v>
      </c>
      <c r="C243" s="214">
        <v>3000</v>
      </c>
      <c r="D243" s="217">
        <v>36000</v>
      </c>
      <c r="E243" s="215" t="s">
        <v>4807</v>
      </c>
      <c r="F243" s="215" t="s">
        <v>1868</v>
      </c>
    </row>
    <row r="244" spans="1:6" x14ac:dyDescent="0.3">
      <c r="A244" s="3" t="s">
        <v>782</v>
      </c>
      <c r="B244" s="42" t="s">
        <v>2493</v>
      </c>
      <c r="C244" s="215" t="s">
        <v>4808</v>
      </c>
      <c r="D244" s="215" t="s">
        <v>4571</v>
      </c>
      <c r="E244" s="215" t="s">
        <v>4798</v>
      </c>
      <c r="F244" s="215" t="s">
        <v>1868</v>
      </c>
    </row>
    <row r="245" spans="1:6" x14ac:dyDescent="0.3">
      <c r="A245" s="3" t="s">
        <v>792</v>
      </c>
      <c r="B245" s="42" t="s">
        <v>2493</v>
      </c>
      <c r="C245" s="215">
        <v>1</v>
      </c>
      <c r="D245" s="215">
        <v>0</v>
      </c>
      <c r="E245" s="215" t="s">
        <v>4798</v>
      </c>
      <c r="F245" s="215" t="s">
        <v>1868</v>
      </c>
    </row>
    <row r="246" spans="1:6" x14ac:dyDescent="0.3">
      <c r="A246" s="3" t="s">
        <v>793</v>
      </c>
      <c r="B246" s="42" t="s">
        <v>2493</v>
      </c>
      <c r="C246" s="215" t="s">
        <v>2491</v>
      </c>
      <c r="D246" s="215"/>
      <c r="E246" s="215" t="s">
        <v>4786</v>
      </c>
      <c r="F246" s="215" t="s">
        <v>1523</v>
      </c>
    </row>
    <row r="247" spans="1:6" x14ac:dyDescent="0.3">
      <c r="A247" s="3" t="s">
        <v>782</v>
      </c>
      <c r="B247" s="42" t="s">
        <v>2246</v>
      </c>
      <c r="C247" s="215" t="s">
        <v>3952</v>
      </c>
      <c r="D247" s="215" t="s">
        <v>4809</v>
      </c>
      <c r="E247" s="215" t="s">
        <v>4772</v>
      </c>
      <c r="F247" s="215" t="s">
        <v>1868</v>
      </c>
    </row>
    <row r="248" spans="1:6" x14ac:dyDescent="0.3">
      <c r="A248" s="3" t="s">
        <v>792</v>
      </c>
      <c r="B248" s="42" t="s">
        <v>2246</v>
      </c>
      <c r="C248" s="215">
        <v>1</v>
      </c>
      <c r="D248" s="215">
        <v>0</v>
      </c>
      <c r="E248" s="215" t="s">
        <v>4772</v>
      </c>
      <c r="F248" s="215" t="s">
        <v>1868</v>
      </c>
    </row>
    <row r="249" spans="1:6" x14ac:dyDescent="0.3">
      <c r="A249" s="3" t="s">
        <v>793</v>
      </c>
      <c r="B249" s="42" t="s">
        <v>2246</v>
      </c>
      <c r="C249" s="215" t="s">
        <v>2245</v>
      </c>
      <c r="D249" s="215"/>
      <c r="E249" s="215" t="s">
        <v>4786</v>
      </c>
      <c r="F249" s="215" t="s">
        <v>1523</v>
      </c>
    </row>
    <row r="250" spans="1:6" x14ac:dyDescent="0.3">
      <c r="A250" s="3" t="s">
        <v>794</v>
      </c>
      <c r="B250" s="42" t="s">
        <v>3309</v>
      </c>
      <c r="C250" s="215" t="s">
        <v>3879</v>
      </c>
      <c r="D250" s="215" t="s">
        <v>1857</v>
      </c>
      <c r="E250" s="215" t="s">
        <v>4798</v>
      </c>
      <c r="F250" s="215" t="s">
        <v>1868</v>
      </c>
    </row>
    <row r="251" spans="1:6" x14ac:dyDescent="0.3">
      <c r="A251" s="3" t="s">
        <v>805</v>
      </c>
      <c r="B251" s="42" t="s">
        <v>3309</v>
      </c>
      <c r="C251" s="215">
        <v>1</v>
      </c>
      <c r="D251" s="215">
        <v>0</v>
      </c>
      <c r="E251" s="215" t="s">
        <v>4798</v>
      </c>
      <c r="F251" s="215" t="s">
        <v>1868</v>
      </c>
    </row>
    <row r="252" spans="1:6" x14ac:dyDescent="0.3">
      <c r="A252" s="3" t="s">
        <v>806</v>
      </c>
      <c r="B252" s="42" t="s">
        <v>3309</v>
      </c>
      <c r="C252" s="215" t="s">
        <v>4799</v>
      </c>
      <c r="D252" s="215" t="s">
        <v>4761</v>
      </c>
      <c r="E252" s="215" t="s">
        <v>4798</v>
      </c>
      <c r="F252" s="215" t="s">
        <v>1868</v>
      </c>
    </row>
    <row r="253" spans="1:6" x14ac:dyDescent="0.3">
      <c r="A253" s="3" t="s">
        <v>808</v>
      </c>
      <c r="B253" s="42" t="s">
        <v>3321</v>
      </c>
      <c r="C253" s="215" t="s">
        <v>1833</v>
      </c>
      <c r="D253" s="215" t="s">
        <v>4109</v>
      </c>
      <c r="E253" s="215" t="s">
        <v>4798</v>
      </c>
      <c r="F253" s="215" t="s">
        <v>1868</v>
      </c>
    </row>
    <row r="254" spans="1:6" x14ac:dyDescent="0.3">
      <c r="A254" s="3" t="s">
        <v>812</v>
      </c>
      <c r="B254" s="42" t="s">
        <v>3321</v>
      </c>
      <c r="C254" s="215">
        <v>0</v>
      </c>
      <c r="D254" s="215">
        <v>1</v>
      </c>
      <c r="E254" s="215" t="s">
        <v>4798</v>
      </c>
      <c r="F254" s="215" t="s">
        <v>1868</v>
      </c>
    </row>
    <row r="255" spans="1:6" x14ac:dyDescent="0.3">
      <c r="A255" s="3" t="s">
        <v>815</v>
      </c>
      <c r="B255" s="42" t="s">
        <v>3321</v>
      </c>
      <c r="C255" s="215">
        <v>1</v>
      </c>
      <c r="D255" s="215">
        <v>0</v>
      </c>
      <c r="E255" s="215" t="s">
        <v>4798</v>
      </c>
      <c r="F255" s="215" t="s">
        <v>1868</v>
      </c>
    </row>
    <row r="256" spans="1:6" x14ac:dyDescent="0.3">
      <c r="A256" s="3" t="s">
        <v>816</v>
      </c>
      <c r="B256" s="42" t="s">
        <v>3321</v>
      </c>
      <c r="C256" s="215" t="s">
        <v>4801</v>
      </c>
      <c r="D256" s="215" t="s">
        <v>4761</v>
      </c>
      <c r="E256" s="215" t="s">
        <v>4798</v>
      </c>
      <c r="F256" s="215" t="s">
        <v>1868</v>
      </c>
    </row>
    <row r="257" spans="1:6" x14ac:dyDescent="0.3">
      <c r="A257" s="3" t="s">
        <v>817</v>
      </c>
      <c r="B257" s="42" t="s">
        <v>2471</v>
      </c>
      <c r="C257" s="215" t="s">
        <v>1833</v>
      </c>
      <c r="D257" s="215" t="s">
        <v>4810</v>
      </c>
      <c r="E257" s="215" t="s">
        <v>4772</v>
      </c>
      <c r="F257" s="215" t="s">
        <v>1868</v>
      </c>
    </row>
    <row r="258" spans="1:6" x14ac:dyDescent="0.3">
      <c r="A258" s="3" t="s">
        <v>823</v>
      </c>
      <c r="B258" s="42" t="s">
        <v>2471</v>
      </c>
      <c r="C258" s="215">
        <v>0</v>
      </c>
      <c r="D258" s="215">
        <v>1</v>
      </c>
      <c r="E258" s="215" t="s">
        <v>4772</v>
      </c>
      <c r="F258" s="215" t="s">
        <v>1868</v>
      </c>
    </row>
    <row r="259" spans="1:6" x14ac:dyDescent="0.3">
      <c r="A259" s="3" t="s">
        <v>829</v>
      </c>
      <c r="B259" s="42" t="s">
        <v>2471</v>
      </c>
      <c r="C259" s="215">
        <v>1</v>
      </c>
      <c r="D259" s="215">
        <v>0</v>
      </c>
      <c r="E259" s="215" t="s">
        <v>4772</v>
      </c>
      <c r="F259" s="215" t="s">
        <v>1868</v>
      </c>
    </row>
    <row r="260" spans="1:6" x14ac:dyDescent="0.3">
      <c r="A260" s="3" t="s">
        <v>830</v>
      </c>
      <c r="B260" s="42" t="s">
        <v>2471</v>
      </c>
      <c r="C260" s="215" t="s">
        <v>2469</v>
      </c>
      <c r="D260" s="215"/>
      <c r="E260" s="215" t="s">
        <v>4786</v>
      </c>
      <c r="F260" s="215" t="s">
        <v>1523</v>
      </c>
    </row>
    <row r="261" spans="1:6" x14ac:dyDescent="0.3">
      <c r="A261" s="3" t="s">
        <v>829</v>
      </c>
      <c r="B261" s="42" t="s">
        <v>2219</v>
      </c>
      <c r="C261" s="215" t="s">
        <v>4811</v>
      </c>
      <c r="D261" s="215" t="s">
        <v>4578</v>
      </c>
      <c r="E261" s="215" t="s">
        <v>4772</v>
      </c>
      <c r="F261" s="215" t="s">
        <v>1868</v>
      </c>
    </row>
    <row r="262" spans="1:6" x14ac:dyDescent="0.3">
      <c r="A262" s="3" t="s">
        <v>820</v>
      </c>
      <c r="B262" s="42" t="s">
        <v>2219</v>
      </c>
      <c r="C262" s="215">
        <v>0</v>
      </c>
      <c r="D262" s="215">
        <v>1</v>
      </c>
      <c r="E262" s="215" t="s">
        <v>4772</v>
      </c>
      <c r="F262" s="215" t="s">
        <v>1868</v>
      </c>
    </row>
    <row r="263" spans="1:6" x14ac:dyDescent="0.3">
      <c r="A263" s="3" t="s">
        <v>829</v>
      </c>
      <c r="B263" s="42" t="s">
        <v>2219</v>
      </c>
      <c r="C263" s="215">
        <v>1</v>
      </c>
      <c r="D263" s="215">
        <v>0</v>
      </c>
      <c r="E263" s="215" t="s">
        <v>4772</v>
      </c>
      <c r="F263" s="215" t="s">
        <v>1868</v>
      </c>
    </row>
    <row r="264" spans="1:6" x14ac:dyDescent="0.3">
      <c r="A264" s="3" t="s">
        <v>830</v>
      </c>
      <c r="B264" s="42" t="s">
        <v>2219</v>
      </c>
      <c r="C264" s="215" t="s">
        <v>2217</v>
      </c>
      <c r="D264" s="215"/>
      <c r="E264" s="215" t="s">
        <v>4786</v>
      </c>
      <c r="F264" s="215" t="s">
        <v>1523</v>
      </c>
    </row>
    <row r="265" spans="1:6" x14ac:dyDescent="0.3">
      <c r="A265" s="3" t="s">
        <v>832</v>
      </c>
      <c r="B265" s="42" t="s">
        <v>2118</v>
      </c>
      <c r="C265" s="215" t="s">
        <v>4812</v>
      </c>
      <c r="D265" s="215" t="s">
        <v>1846</v>
      </c>
      <c r="E265" s="215" t="s">
        <v>4798</v>
      </c>
      <c r="F265" s="215" t="s">
        <v>1868</v>
      </c>
    </row>
    <row r="266" spans="1:6" x14ac:dyDescent="0.3">
      <c r="A266" s="3" t="s">
        <v>837</v>
      </c>
      <c r="B266" s="42" t="s">
        <v>2118</v>
      </c>
      <c r="C266" s="215">
        <v>1</v>
      </c>
      <c r="D266" s="215">
        <v>0</v>
      </c>
      <c r="E266" s="215" t="s">
        <v>4798</v>
      </c>
      <c r="F266" s="215" t="s">
        <v>1868</v>
      </c>
    </row>
    <row r="267" spans="1:6" x14ac:dyDescent="0.3">
      <c r="A267" s="3" t="s">
        <v>838</v>
      </c>
      <c r="B267" s="42" t="s">
        <v>2118</v>
      </c>
      <c r="C267" s="215" t="s">
        <v>2117</v>
      </c>
      <c r="D267" s="215"/>
      <c r="E267" s="215" t="s">
        <v>4786</v>
      </c>
      <c r="F267" s="215" t="s">
        <v>1523</v>
      </c>
    </row>
    <row r="268" spans="1:6" x14ac:dyDescent="0.3">
      <c r="A268" s="3" t="s">
        <v>182</v>
      </c>
      <c r="B268" s="3" t="s">
        <v>3262</v>
      </c>
      <c r="C268" s="215" t="s">
        <v>1833</v>
      </c>
      <c r="D268" s="215" t="s">
        <v>3917</v>
      </c>
      <c r="E268" s="215" t="s">
        <v>4772</v>
      </c>
      <c r="F268" s="215" t="s">
        <v>1868</v>
      </c>
    </row>
    <row r="269" spans="1:6" x14ac:dyDescent="0.3">
      <c r="A269" s="3" t="s">
        <v>183</v>
      </c>
      <c r="B269" s="3" t="s">
        <v>3262</v>
      </c>
      <c r="C269" s="215" t="s">
        <v>4813</v>
      </c>
      <c r="D269" s="215" t="s">
        <v>4761</v>
      </c>
      <c r="E269" s="215" t="s">
        <v>4772</v>
      </c>
      <c r="F269" s="215" t="s">
        <v>1868</v>
      </c>
    </row>
    <row r="270" spans="1:6" x14ac:dyDescent="0.3">
      <c r="A270" s="3" t="s">
        <v>203</v>
      </c>
      <c r="B270" s="3" t="s">
        <v>2549</v>
      </c>
      <c r="C270" s="214">
        <v>999</v>
      </c>
      <c r="D270" s="215" t="s">
        <v>4614</v>
      </c>
      <c r="E270" s="215" t="s">
        <v>4790</v>
      </c>
      <c r="F270" s="215" t="s">
        <v>1868</v>
      </c>
    </row>
    <row r="271" spans="1:6" x14ac:dyDescent="0.3">
      <c r="A271" s="3" t="s">
        <v>203</v>
      </c>
      <c r="B271" s="3" t="s">
        <v>2569</v>
      </c>
      <c r="C271" s="214">
        <v>999</v>
      </c>
      <c r="D271" s="215" t="s">
        <v>4614</v>
      </c>
      <c r="E271" s="215" t="s">
        <v>4790</v>
      </c>
      <c r="F271" s="215" t="s">
        <v>1868</v>
      </c>
    </row>
    <row r="272" spans="1:6" x14ac:dyDescent="0.3">
      <c r="A272" s="3" t="s">
        <v>203</v>
      </c>
      <c r="B272" s="3" t="s">
        <v>2591</v>
      </c>
      <c r="C272" s="214">
        <v>999</v>
      </c>
      <c r="D272" s="215" t="s">
        <v>4614</v>
      </c>
      <c r="E272" s="215" t="s">
        <v>4790</v>
      </c>
      <c r="F272" s="215" t="s">
        <v>1868</v>
      </c>
    </row>
    <row r="273" spans="1:6" x14ac:dyDescent="0.3">
      <c r="A273" s="3" t="s">
        <v>203</v>
      </c>
      <c r="B273" s="3" t="s">
        <v>2622</v>
      </c>
      <c r="C273" s="214">
        <v>999</v>
      </c>
      <c r="D273" s="215" t="s">
        <v>4614</v>
      </c>
      <c r="E273" s="215" t="s">
        <v>4790</v>
      </c>
      <c r="F273" s="215" t="s">
        <v>1868</v>
      </c>
    </row>
    <row r="274" spans="1:6" x14ac:dyDescent="0.3">
      <c r="A274" s="3" t="s">
        <v>203</v>
      </c>
      <c r="B274" s="3" t="s">
        <v>2653</v>
      </c>
      <c r="C274" s="214">
        <v>999</v>
      </c>
      <c r="D274" s="215" t="s">
        <v>4614</v>
      </c>
      <c r="E274" s="215" t="s">
        <v>4790</v>
      </c>
      <c r="F274" s="215" t="s">
        <v>1868</v>
      </c>
    </row>
    <row r="275" spans="1:6" x14ac:dyDescent="0.3">
      <c r="A275" s="3" t="s">
        <v>203</v>
      </c>
      <c r="B275" s="3" t="s">
        <v>2670</v>
      </c>
      <c r="C275" s="214">
        <v>999</v>
      </c>
      <c r="D275" s="215" t="s">
        <v>4614</v>
      </c>
      <c r="E275" s="215" t="s">
        <v>4790</v>
      </c>
      <c r="F275" s="215" t="s">
        <v>1868</v>
      </c>
    </row>
    <row r="276" spans="1:6" x14ac:dyDescent="0.3">
      <c r="A276" s="3" t="s">
        <v>203</v>
      </c>
      <c r="B276" s="3" t="s">
        <v>2680</v>
      </c>
      <c r="C276" s="214">
        <v>999</v>
      </c>
      <c r="D276" s="215" t="s">
        <v>4614</v>
      </c>
      <c r="E276" s="215" t="s">
        <v>4790</v>
      </c>
      <c r="F276" s="215" t="s">
        <v>1868</v>
      </c>
    </row>
    <row r="277" spans="1:6" x14ac:dyDescent="0.3">
      <c r="A277" s="3" t="s">
        <v>203</v>
      </c>
      <c r="B277" s="3" t="s">
        <v>2684</v>
      </c>
      <c r="C277" s="214">
        <v>999</v>
      </c>
      <c r="D277" s="215" t="s">
        <v>4614</v>
      </c>
      <c r="E277" s="215" t="s">
        <v>4790</v>
      </c>
      <c r="F277" s="215" t="s">
        <v>1868</v>
      </c>
    </row>
    <row r="278" spans="1:6" x14ac:dyDescent="0.3">
      <c r="A278" s="3" t="s">
        <v>203</v>
      </c>
      <c r="B278" s="3" t="s">
        <v>2719</v>
      </c>
      <c r="C278" s="214">
        <v>999</v>
      </c>
      <c r="D278" s="215" t="s">
        <v>4614</v>
      </c>
      <c r="E278" s="215" t="s">
        <v>4790</v>
      </c>
      <c r="F278" s="215" t="s">
        <v>1868</v>
      </c>
    </row>
    <row r="279" spans="1:6" x14ac:dyDescent="0.3">
      <c r="A279" s="3" t="s">
        <v>203</v>
      </c>
      <c r="B279" s="3" t="s">
        <v>2730</v>
      </c>
      <c r="C279" s="214">
        <v>999</v>
      </c>
      <c r="D279" s="215" t="s">
        <v>4614</v>
      </c>
      <c r="E279" s="215" t="s">
        <v>4790</v>
      </c>
      <c r="F279" s="215" t="s">
        <v>1868</v>
      </c>
    </row>
    <row r="280" spans="1:6" x14ac:dyDescent="0.3">
      <c r="A280" s="3" t="s">
        <v>203</v>
      </c>
      <c r="B280" s="3" t="s">
        <v>2741</v>
      </c>
      <c r="C280" s="214">
        <v>999</v>
      </c>
      <c r="D280" s="215" t="s">
        <v>4614</v>
      </c>
      <c r="E280" s="215" t="s">
        <v>4790</v>
      </c>
      <c r="F280" s="215" t="s">
        <v>1868</v>
      </c>
    </row>
    <row r="281" spans="1:6" x14ac:dyDescent="0.3">
      <c r="A281" s="3" t="s">
        <v>203</v>
      </c>
      <c r="B281" s="3" t="s">
        <v>2758</v>
      </c>
      <c r="C281" s="214">
        <v>999</v>
      </c>
      <c r="D281" s="215" t="s">
        <v>4614</v>
      </c>
      <c r="E281" s="215" t="s">
        <v>4790</v>
      </c>
      <c r="F281" s="215" t="s">
        <v>1868</v>
      </c>
    </row>
    <row r="282" spans="1:6" x14ac:dyDescent="0.3">
      <c r="A282" s="3" t="s">
        <v>203</v>
      </c>
      <c r="B282" s="3" t="s">
        <v>2789</v>
      </c>
      <c r="C282" s="214">
        <v>999</v>
      </c>
      <c r="D282" s="215" t="s">
        <v>4614</v>
      </c>
      <c r="E282" s="215" t="s">
        <v>4790</v>
      </c>
      <c r="F282" s="215" t="s">
        <v>1868</v>
      </c>
    </row>
    <row r="283" spans="1:6" x14ac:dyDescent="0.3">
      <c r="A283" s="3" t="s">
        <v>203</v>
      </c>
      <c r="B283" s="3" t="s">
        <v>2818</v>
      </c>
      <c r="C283" s="214">
        <v>999</v>
      </c>
      <c r="D283" s="215" t="s">
        <v>4614</v>
      </c>
      <c r="E283" s="215" t="s">
        <v>4790</v>
      </c>
      <c r="F283" s="215" t="s">
        <v>1868</v>
      </c>
    </row>
    <row r="284" spans="1:6" x14ac:dyDescent="0.3">
      <c r="A284" s="3" t="s">
        <v>203</v>
      </c>
      <c r="B284" s="3" t="s">
        <v>3110</v>
      </c>
      <c r="C284" s="214">
        <v>999</v>
      </c>
      <c r="D284" s="215" t="s">
        <v>4614</v>
      </c>
      <c r="E284" s="215" t="s">
        <v>4790</v>
      </c>
      <c r="F284" s="215" t="s">
        <v>1868</v>
      </c>
    </row>
    <row r="285" spans="1:6" x14ac:dyDescent="0.3">
      <c r="A285" s="3" t="s">
        <v>203</v>
      </c>
      <c r="B285" s="3" t="s">
        <v>3804</v>
      </c>
      <c r="C285" s="214">
        <v>999</v>
      </c>
      <c r="D285" s="215" t="s">
        <v>4614</v>
      </c>
      <c r="E285" s="215" t="s">
        <v>4790</v>
      </c>
      <c r="F285" s="215" t="s">
        <v>1868</v>
      </c>
    </row>
    <row r="286" spans="1:6" x14ac:dyDescent="0.3">
      <c r="A286" s="3" t="s">
        <v>205</v>
      </c>
      <c r="B286" s="3" t="s">
        <v>2186</v>
      </c>
      <c r="C286" s="215" t="s">
        <v>1833</v>
      </c>
      <c r="D286" s="215" t="s">
        <v>4614</v>
      </c>
      <c r="E286" s="215" t="s">
        <v>4759</v>
      </c>
      <c r="F286" s="215" t="s">
        <v>1868</v>
      </c>
    </row>
    <row r="287" spans="1:6" x14ac:dyDescent="0.3">
      <c r="A287" s="3" t="s">
        <v>206</v>
      </c>
      <c r="B287" s="3" t="s">
        <v>2186</v>
      </c>
      <c r="C287" s="215" t="s">
        <v>4814</v>
      </c>
      <c r="D287" s="215" t="s">
        <v>4761</v>
      </c>
      <c r="E287" s="215" t="s">
        <v>4759</v>
      </c>
      <c r="F287" s="215" t="s">
        <v>1868</v>
      </c>
    </row>
    <row r="288" spans="1:6" x14ac:dyDescent="0.3">
      <c r="A288" s="3" t="s">
        <v>228</v>
      </c>
      <c r="B288" s="3" t="s">
        <v>3411</v>
      </c>
      <c r="C288" s="215" t="s">
        <v>3928</v>
      </c>
      <c r="D288" s="215" t="s">
        <v>1834</v>
      </c>
      <c r="E288" s="215" t="s">
        <v>4798</v>
      </c>
      <c r="F288" s="215" t="s">
        <v>1868</v>
      </c>
    </row>
    <row r="289" spans="1:6" x14ac:dyDescent="0.3">
      <c r="A289" s="3" t="s">
        <v>228</v>
      </c>
      <c r="B289" s="3" t="s">
        <v>3496</v>
      </c>
      <c r="C289" s="215" t="s">
        <v>3928</v>
      </c>
      <c r="D289" s="215" t="s">
        <v>1834</v>
      </c>
      <c r="E289" s="215" t="s">
        <v>4798</v>
      </c>
      <c r="F289" s="215" t="s">
        <v>1868</v>
      </c>
    </row>
    <row r="290" spans="1:6" x14ac:dyDescent="0.3">
      <c r="A290" s="3" t="s">
        <v>228</v>
      </c>
      <c r="B290" s="3" t="s">
        <v>3501</v>
      </c>
      <c r="C290" s="215" t="s">
        <v>3928</v>
      </c>
      <c r="D290" s="215" t="s">
        <v>1834</v>
      </c>
      <c r="E290" s="215" t="s">
        <v>4798</v>
      </c>
      <c r="F290" s="215" t="s">
        <v>1868</v>
      </c>
    </row>
    <row r="291" spans="1:6" x14ac:dyDescent="0.3">
      <c r="A291" s="3" t="s">
        <v>228</v>
      </c>
      <c r="B291" s="3" t="s">
        <v>3510</v>
      </c>
      <c r="C291" s="215" t="s">
        <v>3928</v>
      </c>
      <c r="D291" s="215" t="s">
        <v>1834</v>
      </c>
      <c r="E291" s="215" t="s">
        <v>4798</v>
      </c>
      <c r="F291" s="215" t="s">
        <v>1868</v>
      </c>
    </row>
    <row r="292" spans="1:6" x14ac:dyDescent="0.3">
      <c r="A292" s="3" t="s">
        <v>228</v>
      </c>
      <c r="B292" s="3" t="s">
        <v>3523</v>
      </c>
      <c r="C292" s="215" t="s">
        <v>3928</v>
      </c>
      <c r="D292" s="215" t="s">
        <v>1834</v>
      </c>
      <c r="E292" s="215" t="s">
        <v>4798</v>
      </c>
      <c r="F292" s="215" t="s">
        <v>1868</v>
      </c>
    </row>
    <row r="293" spans="1:6" x14ac:dyDescent="0.3">
      <c r="A293" s="3" t="s">
        <v>228</v>
      </c>
      <c r="B293" s="3" t="s">
        <v>3534</v>
      </c>
      <c r="C293" s="215" t="s">
        <v>3928</v>
      </c>
      <c r="D293" s="215" t="s">
        <v>1834</v>
      </c>
      <c r="E293" s="215" t="s">
        <v>4798</v>
      </c>
      <c r="F293" s="215" t="s">
        <v>1868</v>
      </c>
    </row>
    <row r="294" spans="1:6" x14ac:dyDescent="0.3">
      <c r="A294" s="3" t="s">
        <v>228</v>
      </c>
      <c r="B294" s="3" t="s">
        <v>3548</v>
      </c>
      <c r="C294" s="215" t="s">
        <v>3928</v>
      </c>
      <c r="D294" s="215" t="s">
        <v>1834</v>
      </c>
      <c r="E294" s="215" t="s">
        <v>4798</v>
      </c>
      <c r="F294" s="215" t="s">
        <v>1868</v>
      </c>
    </row>
    <row r="295" spans="1:6" x14ac:dyDescent="0.3">
      <c r="A295" s="3" t="s">
        <v>228</v>
      </c>
      <c r="B295" s="3" t="s">
        <v>3562</v>
      </c>
      <c r="C295" s="215" t="s">
        <v>3928</v>
      </c>
      <c r="D295" s="215" t="s">
        <v>1834</v>
      </c>
      <c r="E295" s="215" t="s">
        <v>4798</v>
      </c>
      <c r="F295" s="215" t="s">
        <v>1868</v>
      </c>
    </row>
    <row r="296" spans="1:6" x14ac:dyDescent="0.3">
      <c r="A296" s="3" t="s">
        <v>228</v>
      </c>
      <c r="B296" s="3" t="s">
        <v>3571</v>
      </c>
      <c r="C296" s="215" t="s">
        <v>3928</v>
      </c>
      <c r="D296" s="215" t="s">
        <v>1834</v>
      </c>
      <c r="E296" s="215" t="s">
        <v>4798</v>
      </c>
      <c r="F296" s="215" t="s">
        <v>1868</v>
      </c>
    </row>
    <row r="297" spans="1:6" x14ac:dyDescent="0.3">
      <c r="A297" s="3" t="s">
        <v>228</v>
      </c>
      <c r="B297" s="3" t="s">
        <v>3583</v>
      </c>
      <c r="C297" s="215" t="s">
        <v>3928</v>
      </c>
      <c r="D297" s="215" t="s">
        <v>1834</v>
      </c>
      <c r="E297" s="215" t="s">
        <v>4798</v>
      </c>
      <c r="F297" s="215" t="s">
        <v>1868</v>
      </c>
    </row>
    <row r="298" spans="1:6" s="54" customFormat="1" x14ac:dyDescent="0.3">
      <c r="A298" s="3" t="s">
        <v>228</v>
      </c>
      <c r="B298" s="3" t="s">
        <v>3592</v>
      </c>
      <c r="C298" s="215" t="s">
        <v>3928</v>
      </c>
      <c r="D298" s="215" t="s">
        <v>1834</v>
      </c>
      <c r="E298" s="215" t="s">
        <v>4798</v>
      </c>
      <c r="F298" s="215" t="s">
        <v>1868</v>
      </c>
    </row>
    <row r="299" spans="1:6" x14ac:dyDescent="0.3">
      <c r="A299" s="3" t="s">
        <v>228</v>
      </c>
      <c r="B299" s="3" t="s">
        <v>3600</v>
      </c>
      <c r="C299" s="215" t="s">
        <v>3928</v>
      </c>
      <c r="D299" s="215" t="s">
        <v>1834</v>
      </c>
      <c r="E299" s="215" t="s">
        <v>4798</v>
      </c>
      <c r="F299" s="215" t="s">
        <v>1868</v>
      </c>
    </row>
    <row r="300" spans="1:6" x14ac:dyDescent="0.3">
      <c r="A300" s="3" t="s">
        <v>228</v>
      </c>
      <c r="B300" s="3" t="s">
        <v>3610</v>
      </c>
      <c r="C300" s="215" t="s">
        <v>3928</v>
      </c>
      <c r="D300" s="215" t="s">
        <v>1834</v>
      </c>
      <c r="E300" s="215" t="s">
        <v>4798</v>
      </c>
      <c r="F300" s="215" t="s">
        <v>1868</v>
      </c>
    </row>
    <row r="301" spans="1:6" x14ac:dyDescent="0.3">
      <c r="A301" s="3" t="s">
        <v>228</v>
      </c>
      <c r="B301" s="3" t="s">
        <v>3618</v>
      </c>
      <c r="C301" s="215" t="s">
        <v>3928</v>
      </c>
      <c r="D301" s="215" t="s">
        <v>1834</v>
      </c>
      <c r="E301" s="215" t="s">
        <v>4798</v>
      </c>
      <c r="F301" s="215" t="s">
        <v>1868</v>
      </c>
    </row>
    <row r="302" spans="1:6" s="155" customFormat="1" x14ac:dyDescent="0.3">
      <c r="A302" s="3" t="s">
        <v>228</v>
      </c>
      <c r="B302" s="3" t="s">
        <v>3626</v>
      </c>
      <c r="C302" s="215" t="s">
        <v>3928</v>
      </c>
      <c r="D302" s="215" t="s">
        <v>1834</v>
      </c>
      <c r="E302" s="215" t="s">
        <v>4798</v>
      </c>
      <c r="F302" s="215" t="s">
        <v>1868</v>
      </c>
    </row>
    <row r="303" spans="1:6" x14ac:dyDescent="0.3">
      <c r="A303" s="3" t="s">
        <v>228</v>
      </c>
      <c r="B303" s="3" t="s">
        <v>3638</v>
      </c>
      <c r="C303" s="215" t="s">
        <v>3928</v>
      </c>
      <c r="D303" s="215" t="s">
        <v>1834</v>
      </c>
      <c r="E303" s="215" t="s">
        <v>4798</v>
      </c>
      <c r="F303" s="215" t="s">
        <v>1868</v>
      </c>
    </row>
    <row r="304" spans="1:6" x14ac:dyDescent="0.3">
      <c r="A304" s="3" t="s">
        <v>236</v>
      </c>
      <c r="B304" s="3" t="s">
        <v>3411</v>
      </c>
      <c r="C304" s="215">
        <v>1</v>
      </c>
      <c r="D304" s="215">
        <v>0</v>
      </c>
      <c r="E304" s="215" t="s">
        <v>4798</v>
      </c>
      <c r="F304" s="215" t="s">
        <v>1868</v>
      </c>
    </row>
    <row r="305" spans="1:6" x14ac:dyDescent="0.3">
      <c r="A305" s="3" t="s">
        <v>236</v>
      </c>
      <c r="B305" s="3" t="s">
        <v>3496</v>
      </c>
      <c r="C305" s="215">
        <v>1</v>
      </c>
      <c r="D305" s="215">
        <v>0</v>
      </c>
      <c r="E305" s="215" t="s">
        <v>4798</v>
      </c>
      <c r="F305" s="215" t="s">
        <v>1868</v>
      </c>
    </row>
    <row r="306" spans="1:6" x14ac:dyDescent="0.3">
      <c r="A306" s="3" t="s">
        <v>236</v>
      </c>
      <c r="B306" s="3" t="s">
        <v>3501</v>
      </c>
      <c r="C306" s="215">
        <v>1</v>
      </c>
      <c r="D306" s="215">
        <v>0</v>
      </c>
      <c r="E306" s="215" t="s">
        <v>4798</v>
      </c>
      <c r="F306" s="215" t="s">
        <v>1868</v>
      </c>
    </row>
    <row r="307" spans="1:6" s="201" customFormat="1" x14ac:dyDescent="0.3">
      <c r="A307" s="3" t="s">
        <v>236</v>
      </c>
      <c r="B307" s="3" t="s">
        <v>3510</v>
      </c>
      <c r="C307" s="215">
        <v>1</v>
      </c>
      <c r="D307" s="215">
        <v>0</v>
      </c>
      <c r="E307" s="215" t="s">
        <v>4798</v>
      </c>
      <c r="F307" s="215" t="s">
        <v>1868</v>
      </c>
    </row>
    <row r="308" spans="1:6" x14ac:dyDescent="0.3">
      <c r="A308" s="3" t="s">
        <v>236</v>
      </c>
      <c r="B308" s="3" t="s">
        <v>3523</v>
      </c>
      <c r="C308" s="215">
        <v>1</v>
      </c>
      <c r="D308" s="215">
        <v>0</v>
      </c>
      <c r="E308" s="215" t="s">
        <v>4798</v>
      </c>
      <c r="F308" s="215" t="s">
        <v>1868</v>
      </c>
    </row>
    <row r="309" spans="1:6" x14ac:dyDescent="0.3">
      <c r="A309" s="3" t="s">
        <v>236</v>
      </c>
      <c r="B309" s="3" t="s">
        <v>3534</v>
      </c>
      <c r="C309" s="215">
        <v>1</v>
      </c>
      <c r="D309" s="215">
        <v>0</v>
      </c>
      <c r="E309" s="215" t="s">
        <v>4798</v>
      </c>
      <c r="F309" s="215" t="s">
        <v>1868</v>
      </c>
    </row>
    <row r="310" spans="1:6" x14ac:dyDescent="0.3">
      <c r="A310" s="3" t="s">
        <v>236</v>
      </c>
      <c r="B310" s="3" t="s">
        <v>3548</v>
      </c>
      <c r="C310" s="215">
        <v>1</v>
      </c>
      <c r="D310" s="215">
        <v>0</v>
      </c>
      <c r="E310" s="215" t="s">
        <v>4798</v>
      </c>
      <c r="F310" s="215" t="s">
        <v>1868</v>
      </c>
    </row>
    <row r="311" spans="1:6" x14ac:dyDescent="0.3">
      <c r="A311" s="3" t="s">
        <v>236</v>
      </c>
      <c r="B311" s="3" t="s">
        <v>3562</v>
      </c>
      <c r="C311" s="215">
        <v>1</v>
      </c>
      <c r="D311" s="215">
        <v>0</v>
      </c>
      <c r="E311" s="215" t="s">
        <v>4798</v>
      </c>
      <c r="F311" s="215" t="s">
        <v>1868</v>
      </c>
    </row>
    <row r="312" spans="1:6" x14ac:dyDescent="0.3">
      <c r="A312" s="3" t="s">
        <v>236</v>
      </c>
      <c r="B312" s="3" t="s">
        <v>3571</v>
      </c>
      <c r="C312" s="215">
        <v>1</v>
      </c>
      <c r="D312" s="215">
        <v>0</v>
      </c>
      <c r="E312" s="215" t="s">
        <v>4798</v>
      </c>
      <c r="F312" s="215" t="s">
        <v>1868</v>
      </c>
    </row>
    <row r="313" spans="1:6" x14ac:dyDescent="0.3">
      <c r="A313" s="3" t="s">
        <v>236</v>
      </c>
      <c r="B313" s="3" t="s">
        <v>3583</v>
      </c>
      <c r="C313" s="215">
        <v>1</v>
      </c>
      <c r="D313" s="215">
        <v>0</v>
      </c>
      <c r="E313" s="215" t="s">
        <v>4798</v>
      </c>
      <c r="F313" s="215" t="s">
        <v>1868</v>
      </c>
    </row>
    <row r="314" spans="1:6" x14ac:dyDescent="0.3">
      <c r="A314" s="3" t="s">
        <v>236</v>
      </c>
      <c r="B314" s="3" t="s">
        <v>3592</v>
      </c>
      <c r="C314" s="215">
        <v>1</v>
      </c>
      <c r="D314" s="215">
        <v>0</v>
      </c>
      <c r="E314" s="215" t="s">
        <v>4798</v>
      </c>
      <c r="F314" s="215" t="s">
        <v>1868</v>
      </c>
    </row>
    <row r="315" spans="1:6" x14ac:dyDescent="0.3">
      <c r="A315" s="3" t="s">
        <v>236</v>
      </c>
      <c r="B315" s="3" t="s">
        <v>3600</v>
      </c>
      <c r="C315" s="215">
        <v>1</v>
      </c>
      <c r="D315" s="215">
        <v>0</v>
      </c>
      <c r="E315" s="215" t="s">
        <v>4798</v>
      </c>
      <c r="F315" s="215" t="s">
        <v>1868</v>
      </c>
    </row>
    <row r="316" spans="1:6" x14ac:dyDescent="0.3">
      <c r="A316" s="3" t="s">
        <v>236</v>
      </c>
      <c r="B316" s="3" t="s">
        <v>3610</v>
      </c>
      <c r="C316" s="215">
        <v>1</v>
      </c>
      <c r="D316" s="215">
        <v>0</v>
      </c>
      <c r="E316" s="215" t="s">
        <v>4798</v>
      </c>
      <c r="F316" s="215" t="s">
        <v>1868</v>
      </c>
    </row>
    <row r="317" spans="1:6" x14ac:dyDescent="0.3">
      <c r="A317" s="3" t="s">
        <v>236</v>
      </c>
      <c r="B317" s="3" t="s">
        <v>3618</v>
      </c>
      <c r="C317" s="215">
        <v>1</v>
      </c>
      <c r="D317" s="215">
        <v>0</v>
      </c>
      <c r="E317" s="215" t="s">
        <v>4798</v>
      </c>
      <c r="F317" s="215" t="s">
        <v>1868</v>
      </c>
    </row>
    <row r="318" spans="1:6" x14ac:dyDescent="0.3">
      <c r="A318" s="3" t="s">
        <v>236</v>
      </c>
      <c r="B318" s="3" t="s">
        <v>3626</v>
      </c>
      <c r="C318" s="215">
        <v>1</v>
      </c>
      <c r="D318" s="215">
        <v>0</v>
      </c>
      <c r="E318" s="215" t="s">
        <v>4798</v>
      </c>
      <c r="F318" s="215" t="s">
        <v>1868</v>
      </c>
    </row>
    <row r="319" spans="1:6" x14ac:dyDescent="0.3">
      <c r="A319" s="3" t="s">
        <v>236</v>
      </c>
      <c r="B319" s="3" t="s">
        <v>3638</v>
      </c>
      <c r="C319" s="215">
        <v>1</v>
      </c>
      <c r="D319" s="215">
        <v>0</v>
      </c>
      <c r="E319" s="215" t="s">
        <v>4798</v>
      </c>
      <c r="F319" s="215" t="s">
        <v>1868</v>
      </c>
    </row>
    <row r="320" spans="1:6" x14ac:dyDescent="0.3">
      <c r="A320" s="3" t="s">
        <v>237</v>
      </c>
      <c r="B320" s="3" t="s">
        <v>3411</v>
      </c>
      <c r="C320" s="215" t="s">
        <v>4815</v>
      </c>
      <c r="D320" s="215" t="s">
        <v>4761</v>
      </c>
      <c r="E320" s="215" t="s">
        <v>4798</v>
      </c>
      <c r="F320" s="215" t="s">
        <v>1868</v>
      </c>
    </row>
    <row r="321" spans="1:6" x14ac:dyDescent="0.3">
      <c r="A321" s="3" t="s">
        <v>237</v>
      </c>
      <c r="B321" s="3" t="s">
        <v>3496</v>
      </c>
      <c r="C321" s="215" t="s">
        <v>4815</v>
      </c>
      <c r="D321" s="215" t="s">
        <v>4761</v>
      </c>
      <c r="E321" s="215" t="s">
        <v>4798</v>
      </c>
      <c r="F321" s="215" t="s">
        <v>1868</v>
      </c>
    </row>
    <row r="322" spans="1:6" x14ac:dyDescent="0.3">
      <c r="A322" s="3" t="s">
        <v>237</v>
      </c>
      <c r="B322" s="3" t="s">
        <v>3501</v>
      </c>
      <c r="C322" s="215" t="s">
        <v>4815</v>
      </c>
      <c r="D322" s="215" t="s">
        <v>4761</v>
      </c>
      <c r="E322" s="215" t="s">
        <v>4798</v>
      </c>
      <c r="F322" s="215" t="s">
        <v>1868</v>
      </c>
    </row>
    <row r="323" spans="1:6" s="155" customFormat="1" x14ac:dyDescent="0.3">
      <c r="A323" s="3" t="s">
        <v>237</v>
      </c>
      <c r="B323" s="3" t="s">
        <v>3510</v>
      </c>
      <c r="C323" s="215" t="s">
        <v>4815</v>
      </c>
      <c r="D323" s="215" t="s">
        <v>4761</v>
      </c>
      <c r="E323" s="215" t="s">
        <v>4798</v>
      </c>
      <c r="F323" s="215" t="s">
        <v>1868</v>
      </c>
    </row>
    <row r="324" spans="1:6" x14ac:dyDescent="0.3">
      <c r="A324" s="3" t="s">
        <v>237</v>
      </c>
      <c r="B324" s="3" t="s">
        <v>3523</v>
      </c>
      <c r="C324" s="215" t="s">
        <v>4815</v>
      </c>
      <c r="D324" s="215" t="s">
        <v>4761</v>
      </c>
      <c r="E324" s="215" t="s">
        <v>4798</v>
      </c>
      <c r="F324" s="215" t="s">
        <v>1868</v>
      </c>
    </row>
    <row r="325" spans="1:6" x14ac:dyDescent="0.3">
      <c r="A325" s="3" t="s">
        <v>237</v>
      </c>
      <c r="B325" s="3" t="s">
        <v>3534</v>
      </c>
      <c r="C325" s="215" t="s">
        <v>4815</v>
      </c>
      <c r="D325" s="215" t="s">
        <v>4761</v>
      </c>
      <c r="E325" s="215" t="s">
        <v>4798</v>
      </c>
      <c r="F325" s="215" t="s">
        <v>1868</v>
      </c>
    </row>
    <row r="326" spans="1:6" x14ac:dyDescent="0.3">
      <c r="A326" s="3" t="s">
        <v>237</v>
      </c>
      <c r="B326" s="3" t="s">
        <v>3548</v>
      </c>
      <c r="C326" s="215" t="s">
        <v>4815</v>
      </c>
      <c r="D326" s="215" t="s">
        <v>4761</v>
      </c>
      <c r="E326" s="215" t="s">
        <v>4798</v>
      </c>
      <c r="F326" s="215" t="s">
        <v>1868</v>
      </c>
    </row>
    <row r="327" spans="1:6" x14ac:dyDescent="0.3">
      <c r="A327" s="3" t="s">
        <v>237</v>
      </c>
      <c r="B327" s="3" t="s">
        <v>3562</v>
      </c>
      <c r="C327" s="215" t="s">
        <v>4815</v>
      </c>
      <c r="D327" s="215" t="s">
        <v>4761</v>
      </c>
      <c r="E327" s="215" t="s">
        <v>4798</v>
      </c>
      <c r="F327" s="215" t="s">
        <v>1868</v>
      </c>
    </row>
    <row r="328" spans="1:6" s="201" customFormat="1" x14ac:dyDescent="0.3">
      <c r="A328" s="3" t="s">
        <v>237</v>
      </c>
      <c r="B328" s="3" t="s">
        <v>3571</v>
      </c>
      <c r="C328" s="215" t="s">
        <v>4815</v>
      </c>
      <c r="D328" s="215" t="s">
        <v>4761</v>
      </c>
      <c r="E328" s="215" t="s">
        <v>4798</v>
      </c>
      <c r="F328" s="215" t="s">
        <v>1868</v>
      </c>
    </row>
    <row r="329" spans="1:6" x14ac:dyDescent="0.3">
      <c r="A329" s="3" t="s">
        <v>237</v>
      </c>
      <c r="B329" s="3" t="s">
        <v>3583</v>
      </c>
      <c r="C329" s="215" t="s">
        <v>4815</v>
      </c>
      <c r="D329" s="215" t="s">
        <v>4761</v>
      </c>
      <c r="E329" s="215" t="s">
        <v>4798</v>
      </c>
      <c r="F329" s="215" t="s">
        <v>1868</v>
      </c>
    </row>
    <row r="330" spans="1:6" s="155" customFormat="1" x14ac:dyDescent="0.3">
      <c r="A330" s="3" t="s">
        <v>237</v>
      </c>
      <c r="B330" s="3" t="s">
        <v>3592</v>
      </c>
      <c r="C330" s="215" t="s">
        <v>4815</v>
      </c>
      <c r="D330" s="215" t="s">
        <v>4761</v>
      </c>
      <c r="E330" s="215" t="s">
        <v>4798</v>
      </c>
      <c r="F330" s="215" t="s">
        <v>1868</v>
      </c>
    </row>
    <row r="331" spans="1:6" s="155" customFormat="1" x14ac:dyDescent="0.3">
      <c r="A331" s="3" t="s">
        <v>237</v>
      </c>
      <c r="B331" s="3" t="s">
        <v>3600</v>
      </c>
      <c r="C331" s="215" t="s">
        <v>4815</v>
      </c>
      <c r="D331" s="215" t="s">
        <v>4761</v>
      </c>
      <c r="E331" s="215" t="s">
        <v>4798</v>
      </c>
      <c r="F331" s="215" t="s">
        <v>1868</v>
      </c>
    </row>
    <row r="332" spans="1:6" s="155" customFormat="1" x14ac:dyDescent="0.3">
      <c r="A332" s="3" t="s">
        <v>237</v>
      </c>
      <c r="B332" s="3" t="s">
        <v>3610</v>
      </c>
      <c r="C332" s="215" t="s">
        <v>4815</v>
      </c>
      <c r="D332" s="215" t="s">
        <v>4761</v>
      </c>
      <c r="E332" s="215" t="s">
        <v>4798</v>
      </c>
      <c r="F332" s="215" t="s">
        <v>1868</v>
      </c>
    </row>
    <row r="333" spans="1:6" x14ac:dyDescent="0.3">
      <c r="A333" s="3" t="s">
        <v>237</v>
      </c>
      <c r="B333" s="3" t="s">
        <v>3618</v>
      </c>
      <c r="C333" s="215" t="s">
        <v>4815</v>
      </c>
      <c r="D333" s="215" t="s">
        <v>4761</v>
      </c>
      <c r="E333" s="215" t="s">
        <v>4798</v>
      </c>
      <c r="F333" s="215" t="s">
        <v>1868</v>
      </c>
    </row>
    <row r="334" spans="1:6" s="155" customFormat="1" x14ac:dyDescent="0.3">
      <c r="A334" s="3" t="s">
        <v>237</v>
      </c>
      <c r="B334" s="3" t="s">
        <v>3626</v>
      </c>
      <c r="C334" s="215" t="s">
        <v>4815</v>
      </c>
      <c r="D334" s="215" t="s">
        <v>4761</v>
      </c>
      <c r="E334" s="215" t="s">
        <v>4798</v>
      </c>
      <c r="F334" s="215" t="s">
        <v>1868</v>
      </c>
    </row>
    <row r="335" spans="1:6" x14ac:dyDescent="0.3">
      <c r="A335" s="3" t="s">
        <v>237</v>
      </c>
      <c r="B335" s="3" t="s">
        <v>3638</v>
      </c>
      <c r="C335" s="215" t="s">
        <v>4815</v>
      </c>
      <c r="D335" s="215" t="s">
        <v>4761</v>
      </c>
      <c r="E335" s="215" t="s">
        <v>4798</v>
      </c>
      <c r="F335" s="215" t="s">
        <v>1868</v>
      </c>
    </row>
    <row r="336" spans="1:6" x14ac:dyDescent="0.3">
      <c r="A336" s="3" t="s">
        <v>278</v>
      </c>
      <c r="B336" s="3" t="s">
        <v>2569</v>
      </c>
      <c r="C336" s="215" t="s">
        <v>4085</v>
      </c>
      <c r="D336" s="215" t="s">
        <v>4597</v>
      </c>
      <c r="E336" s="215" t="s">
        <v>4798</v>
      </c>
      <c r="F336" s="215" t="s">
        <v>1868</v>
      </c>
    </row>
    <row r="337" spans="1:6" x14ac:dyDescent="0.3">
      <c r="A337" s="3" t="s">
        <v>289</v>
      </c>
      <c r="B337" s="3" t="s">
        <v>2569</v>
      </c>
      <c r="C337" s="215">
        <v>1</v>
      </c>
      <c r="D337" s="215">
        <v>0</v>
      </c>
      <c r="E337" s="215" t="s">
        <v>4798</v>
      </c>
      <c r="F337" s="215" t="s">
        <v>1868</v>
      </c>
    </row>
    <row r="338" spans="1:6" x14ac:dyDescent="0.3">
      <c r="A338" s="3" t="s">
        <v>290</v>
      </c>
      <c r="B338" s="3" t="s">
        <v>2569</v>
      </c>
      <c r="C338" s="215" t="s">
        <v>4816</v>
      </c>
      <c r="D338" s="218" t="s">
        <v>4761</v>
      </c>
      <c r="E338" s="215" t="s">
        <v>4798</v>
      </c>
      <c r="F338" s="215" t="s">
        <v>1868</v>
      </c>
    </row>
    <row r="339" spans="1:6" x14ac:dyDescent="0.3">
      <c r="A339" s="3" t="s">
        <v>279</v>
      </c>
      <c r="B339" s="3" t="s">
        <v>2569</v>
      </c>
      <c r="C339" s="215">
        <v>0</v>
      </c>
      <c r="D339" s="215">
        <v>1</v>
      </c>
      <c r="E339" s="215" t="s">
        <v>4798</v>
      </c>
      <c r="F339" s="215" t="s">
        <v>1868</v>
      </c>
    </row>
    <row r="340" spans="1:6" s="54" customFormat="1" x14ac:dyDescent="0.3">
      <c r="A340" s="3" t="s">
        <v>278</v>
      </c>
      <c r="B340" s="3" t="s">
        <v>2730</v>
      </c>
      <c r="C340" s="213" t="s">
        <v>3900</v>
      </c>
      <c r="D340" s="215" t="s">
        <v>4598</v>
      </c>
      <c r="E340" s="215" t="s">
        <v>4798</v>
      </c>
      <c r="F340" s="215" t="s">
        <v>1868</v>
      </c>
    </row>
    <row r="341" spans="1:6" s="169" customFormat="1" x14ac:dyDescent="0.3">
      <c r="A341" s="3" t="s">
        <v>280</v>
      </c>
      <c r="B341" s="3" t="s">
        <v>2730</v>
      </c>
      <c r="C341" s="215">
        <v>0</v>
      </c>
      <c r="D341" s="200">
        <v>1</v>
      </c>
      <c r="E341" s="215" t="s">
        <v>4798</v>
      </c>
      <c r="F341" s="215" t="s">
        <v>1868</v>
      </c>
    </row>
    <row r="342" spans="1:6" s="155" customFormat="1" x14ac:dyDescent="0.3">
      <c r="A342" s="3" t="s">
        <v>289</v>
      </c>
      <c r="B342" s="3" t="s">
        <v>2730</v>
      </c>
      <c r="C342" s="215">
        <v>1</v>
      </c>
      <c r="D342" s="200">
        <v>0</v>
      </c>
      <c r="E342" s="215" t="s">
        <v>4798</v>
      </c>
      <c r="F342" s="215" t="s">
        <v>1868</v>
      </c>
    </row>
    <row r="343" spans="1:6" s="155" customFormat="1" x14ac:dyDescent="0.3">
      <c r="A343" s="3" t="s">
        <v>290</v>
      </c>
      <c r="B343" s="3" t="s">
        <v>2730</v>
      </c>
      <c r="C343" s="213" t="s">
        <v>2729</v>
      </c>
      <c r="D343" s="200"/>
      <c r="E343" s="200" t="s">
        <v>4786</v>
      </c>
      <c r="F343" s="200" t="s">
        <v>1523</v>
      </c>
    </row>
    <row r="344" spans="1:6" s="155" customFormat="1" x14ac:dyDescent="0.3">
      <c r="A344" s="3" t="s">
        <v>278</v>
      </c>
      <c r="B344" s="3" t="s">
        <v>3501</v>
      </c>
      <c r="C344" s="213" t="s">
        <v>1833</v>
      </c>
      <c r="D344" s="215" t="s">
        <v>4047</v>
      </c>
      <c r="E344" s="215" t="s">
        <v>4798</v>
      </c>
      <c r="F344" s="215" t="s">
        <v>1868</v>
      </c>
    </row>
    <row r="345" spans="1:6" s="155" customFormat="1" x14ac:dyDescent="0.3">
      <c r="A345" s="3" t="s">
        <v>278</v>
      </c>
      <c r="B345" s="3" t="s">
        <v>3510</v>
      </c>
      <c r="C345" s="213" t="s">
        <v>1833</v>
      </c>
      <c r="D345" s="215" t="s">
        <v>4047</v>
      </c>
      <c r="E345" s="215" t="s">
        <v>4798</v>
      </c>
      <c r="F345" s="215" t="s">
        <v>1868</v>
      </c>
    </row>
    <row r="346" spans="1:6" s="155" customFormat="1" x14ac:dyDescent="0.3">
      <c r="A346" s="3" t="s">
        <v>278</v>
      </c>
      <c r="B346" s="3" t="s">
        <v>3523</v>
      </c>
      <c r="C346" s="213" t="s">
        <v>1833</v>
      </c>
      <c r="D346" s="215" t="s">
        <v>4047</v>
      </c>
      <c r="E346" s="215" t="s">
        <v>4798</v>
      </c>
      <c r="F346" s="215" t="s">
        <v>1868</v>
      </c>
    </row>
    <row r="347" spans="1:6" s="201" customFormat="1" x14ac:dyDescent="0.3">
      <c r="A347" s="3" t="s">
        <v>280</v>
      </c>
      <c r="B347" s="3" t="s">
        <v>3501</v>
      </c>
      <c r="C347" s="215">
        <v>0</v>
      </c>
      <c r="D347" s="203">
        <v>1</v>
      </c>
      <c r="E347" s="215" t="s">
        <v>4798</v>
      </c>
      <c r="F347" s="215" t="s">
        <v>1868</v>
      </c>
    </row>
    <row r="348" spans="1:6" x14ac:dyDescent="0.3">
      <c r="A348" s="3" t="s">
        <v>280</v>
      </c>
      <c r="B348" s="3" t="s">
        <v>3510</v>
      </c>
      <c r="C348" s="215">
        <v>0</v>
      </c>
      <c r="D348" s="203">
        <v>1</v>
      </c>
      <c r="E348" s="215" t="s">
        <v>4798</v>
      </c>
      <c r="F348" s="215" t="s">
        <v>1868</v>
      </c>
    </row>
    <row r="349" spans="1:6" x14ac:dyDescent="0.3">
      <c r="A349" s="3" t="s">
        <v>280</v>
      </c>
      <c r="B349" s="3" t="s">
        <v>3523</v>
      </c>
      <c r="C349" s="215">
        <v>0</v>
      </c>
      <c r="D349" s="203">
        <v>1</v>
      </c>
      <c r="E349" s="215" t="s">
        <v>4798</v>
      </c>
      <c r="F349" s="215" t="s">
        <v>1868</v>
      </c>
    </row>
    <row r="350" spans="1:6" x14ac:dyDescent="0.3">
      <c r="A350" s="3" t="s">
        <v>289</v>
      </c>
      <c r="B350" s="3" t="s">
        <v>3501</v>
      </c>
      <c r="C350" s="215">
        <v>1</v>
      </c>
      <c r="D350" s="215">
        <v>0</v>
      </c>
      <c r="E350" s="215" t="s">
        <v>4798</v>
      </c>
      <c r="F350" s="215" t="s">
        <v>1868</v>
      </c>
    </row>
    <row r="351" spans="1:6" x14ac:dyDescent="0.3">
      <c r="A351" s="3" t="s">
        <v>289</v>
      </c>
      <c r="B351" s="3" t="s">
        <v>3510</v>
      </c>
      <c r="C351" s="215">
        <v>1</v>
      </c>
      <c r="D351" s="215">
        <v>0</v>
      </c>
      <c r="E351" s="215" t="s">
        <v>4798</v>
      </c>
      <c r="F351" s="215" t="s">
        <v>1868</v>
      </c>
    </row>
    <row r="352" spans="1:6" x14ac:dyDescent="0.3">
      <c r="A352" s="3" t="s">
        <v>289</v>
      </c>
      <c r="B352" s="3" t="s">
        <v>3523</v>
      </c>
      <c r="C352" s="215">
        <v>1</v>
      </c>
      <c r="D352" s="215">
        <v>0</v>
      </c>
      <c r="E352" s="215" t="s">
        <v>4798</v>
      </c>
      <c r="F352" s="215" t="s">
        <v>1868</v>
      </c>
    </row>
    <row r="353" spans="1:6" x14ac:dyDescent="0.3">
      <c r="A353" s="3" t="s">
        <v>290</v>
      </c>
      <c r="B353" s="3" t="s">
        <v>3501</v>
      </c>
      <c r="C353" s="213" t="s">
        <v>3500</v>
      </c>
      <c r="D353" s="215"/>
      <c r="E353" s="200" t="s">
        <v>4786</v>
      </c>
      <c r="F353" s="215" t="s">
        <v>1523</v>
      </c>
    </row>
    <row r="354" spans="1:6" x14ac:dyDescent="0.3">
      <c r="A354" s="3" t="s">
        <v>290</v>
      </c>
      <c r="B354" s="3" t="s">
        <v>3510</v>
      </c>
      <c r="C354" s="213" t="s">
        <v>3509</v>
      </c>
      <c r="D354" s="215"/>
      <c r="E354" s="200" t="s">
        <v>4786</v>
      </c>
      <c r="F354" s="215" t="s">
        <v>1523</v>
      </c>
    </row>
    <row r="355" spans="1:6" x14ac:dyDescent="0.3">
      <c r="A355" s="3" t="s">
        <v>290</v>
      </c>
      <c r="B355" s="3" t="s">
        <v>3523</v>
      </c>
      <c r="C355" s="213" t="s">
        <v>3500</v>
      </c>
      <c r="D355" s="215"/>
      <c r="E355" s="200" t="s">
        <v>4786</v>
      </c>
      <c r="F355" s="215" t="s">
        <v>1523</v>
      </c>
    </row>
    <row r="356" spans="1:6" x14ac:dyDescent="0.3">
      <c r="A356" s="3" t="s">
        <v>291</v>
      </c>
      <c r="B356" s="3" t="s">
        <v>3411</v>
      </c>
      <c r="C356" s="213" t="s">
        <v>3879</v>
      </c>
      <c r="D356" s="213" t="s">
        <v>1857</v>
      </c>
      <c r="E356" s="200" t="s">
        <v>4798</v>
      </c>
      <c r="F356" s="215" t="s">
        <v>1868</v>
      </c>
    </row>
    <row r="357" spans="1:6" x14ac:dyDescent="0.3">
      <c r="A357" s="3" t="s">
        <v>291</v>
      </c>
      <c r="B357" s="3" t="s">
        <v>3496</v>
      </c>
      <c r="C357" s="213" t="s">
        <v>3879</v>
      </c>
      <c r="D357" s="213" t="s">
        <v>1857</v>
      </c>
      <c r="E357" s="200" t="s">
        <v>4798</v>
      </c>
      <c r="F357" s="215" t="s">
        <v>1868</v>
      </c>
    </row>
    <row r="358" spans="1:6" x14ac:dyDescent="0.3">
      <c r="A358" s="3" t="s">
        <v>291</v>
      </c>
      <c r="B358" s="3" t="s">
        <v>3618</v>
      </c>
      <c r="C358" s="213" t="s">
        <v>4817</v>
      </c>
      <c r="D358" s="213" t="s">
        <v>4215</v>
      </c>
      <c r="E358" s="200" t="s">
        <v>4798</v>
      </c>
      <c r="F358" s="215" t="s">
        <v>1868</v>
      </c>
    </row>
    <row r="359" spans="1:6" x14ac:dyDescent="0.3">
      <c r="A359" s="3" t="s">
        <v>303</v>
      </c>
      <c r="B359" s="3" t="s">
        <v>3411</v>
      </c>
      <c r="C359" s="215">
        <v>1</v>
      </c>
      <c r="D359" s="215">
        <v>0</v>
      </c>
      <c r="E359" s="200" t="s">
        <v>4798</v>
      </c>
      <c r="F359" s="215" t="s">
        <v>1868</v>
      </c>
    </row>
    <row r="360" spans="1:6" x14ac:dyDescent="0.3">
      <c r="A360" s="3" t="s">
        <v>303</v>
      </c>
      <c r="B360" s="3" t="s">
        <v>3496</v>
      </c>
      <c r="C360" s="215">
        <v>1</v>
      </c>
      <c r="D360" s="215">
        <v>0</v>
      </c>
      <c r="E360" s="200" t="s">
        <v>4798</v>
      </c>
      <c r="F360" s="215" t="s">
        <v>1868</v>
      </c>
    </row>
    <row r="361" spans="1:6" x14ac:dyDescent="0.3">
      <c r="A361" s="3" t="s">
        <v>303</v>
      </c>
      <c r="B361" s="3" t="s">
        <v>3618</v>
      </c>
      <c r="C361" s="215">
        <v>1</v>
      </c>
      <c r="D361" s="215">
        <v>0</v>
      </c>
      <c r="E361" s="200" t="s">
        <v>4798</v>
      </c>
      <c r="F361" s="215" t="s">
        <v>1868</v>
      </c>
    </row>
    <row r="362" spans="1:6" x14ac:dyDescent="0.3">
      <c r="A362" s="3" t="s">
        <v>304</v>
      </c>
      <c r="B362" s="3" t="s">
        <v>3411</v>
      </c>
      <c r="C362" s="213" t="s">
        <v>4815</v>
      </c>
      <c r="D362" s="215" t="s">
        <v>4761</v>
      </c>
      <c r="E362" s="200" t="s">
        <v>4798</v>
      </c>
      <c r="F362" s="215" t="s">
        <v>1868</v>
      </c>
    </row>
    <row r="363" spans="1:6" s="155" customFormat="1" x14ac:dyDescent="0.3">
      <c r="A363" s="3" t="s">
        <v>304</v>
      </c>
      <c r="B363" s="3" t="s">
        <v>3496</v>
      </c>
      <c r="C363" s="213" t="s">
        <v>4815</v>
      </c>
      <c r="D363" s="200" t="s">
        <v>4761</v>
      </c>
      <c r="E363" s="200" t="s">
        <v>4798</v>
      </c>
      <c r="F363" s="215" t="s">
        <v>1868</v>
      </c>
    </row>
    <row r="364" spans="1:6" s="155" customFormat="1" x14ac:dyDescent="0.3">
      <c r="A364" s="3" t="s">
        <v>304</v>
      </c>
      <c r="B364" s="3" t="s">
        <v>3618</v>
      </c>
      <c r="C364" s="213" t="s">
        <v>4815</v>
      </c>
      <c r="D364" s="200" t="s">
        <v>4761</v>
      </c>
      <c r="E364" s="200" t="s">
        <v>4798</v>
      </c>
      <c r="F364" s="215" t="s">
        <v>1868</v>
      </c>
    </row>
    <row r="365" spans="1:6" s="155" customFormat="1" x14ac:dyDescent="0.3">
      <c r="A365" s="3" t="s">
        <v>291</v>
      </c>
      <c r="B365" s="3" t="s">
        <v>3501</v>
      </c>
      <c r="C365" s="213" t="s">
        <v>4818</v>
      </c>
      <c r="D365" s="200" t="s">
        <v>4600</v>
      </c>
      <c r="E365" s="200" t="s">
        <v>4772</v>
      </c>
      <c r="F365" s="215" t="s">
        <v>1868</v>
      </c>
    </row>
    <row r="366" spans="1:6" s="155" customFormat="1" x14ac:dyDescent="0.3">
      <c r="A366" s="3" t="s">
        <v>297</v>
      </c>
      <c r="B366" s="3" t="s">
        <v>3501</v>
      </c>
      <c r="C366" s="219">
        <v>1</v>
      </c>
      <c r="D366" s="200">
        <v>0</v>
      </c>
      <c r="E366" s="200" t="s">
        <v>4772</v>
      </c>
      <c r="F366" s="215" t="s">
        <v>1868</v>
      </c>
    </row>
    <row r="367" spans="1:6" x14ac:dyDescent="0.3">
      <c r="A367" s="3" t="s">
        <v>298</v>
      </c>
      <c r="B367" s="3" t="s">
        <v>3501</v>
      </c>
      <c r="C367" s="219">
        <v>0</v>
      </c>
      <c r="D367" s="200">
        <v>1</v>
      </c>
      <c r="E367" s="200" t="s">
        <v>4772</v>
      </c>
      <c r="F367" s="215" t="s">
        <v>1868</v>
      </c>
    </row>
    <row r="368" spans="1:6" x14ac:dyDescent="0.3">
      <c r="A368" s="3" t="s">
        <v>303</v>
      </c>
      <c r="B368" s="3" t="s">
        <v>3501</v>
      </c>
      <c r="C368" s="219">
        <v>1</v>
      </c>
      <c r="D368" s="200">
        <v>0</v>
      </c>
      <c r="E368" s="200" t="s">
        <v>4772</v>
      </c>
      <c r="F368" s="215" t="s">
        <v>1868</v>
      </c>
    </row>
    <row r="369" spans="1:6" x14ac:dyDescent="0.3">
      <c r="A369" s="3" t="s">
        <v>304</v>
      </c>
      <c r="B369" s="3" t="s">
        <v>3501</v>
      </c>
      <c r="C369" s="213" t="s">
        <v>3007</v>
      </c>
      <c r="D369" s="200"/>
      <c r="E369" s="200" t="s">
        <v>4786</v>
      </c>
      <c r="F369" s="200" t="s">
        <v>1523</v>
      </c>
    </row>
    <row r="370" spans="1:6" x14ac:dyDescent="0.3">
      <c r="A370" s="3" t="s">
        <v>306</v>
      </c>
      <c r="B370" s="3" t="s">
        <v>3411</v>
      </c>
      <c r="C370" s="213" t="s">
        <v>3928</v>
      </c>
      <c r="D370" s="213" t="s">
        <v>1834</v>
      </c>
      <c r="E370" s="220" t="s">
        <v>4798</v>
      </c>
      <c r="F370" s="220" t="s">
        <v>1868</v>
      </c>
    </row>
    <row r="371" spans="1:6" x14ac:dyDescent="0.3">
      <c r="A371" s="3" t="s">
        <v>306</v>
      </c>
      <c r="B371" s="3" t="s">
        <v>3496</v>
      </c>
      <c r="C371" s="213" t="s">
        <v>3928</v>
      </c>
      <c r="D371" s="213" t="s">
        <v>1834</v>
      </c>
      <c r="E371" s="220" t="s">
        <v>4798</v>
      </c>
      <c r="F371" s="220" t="s">
        <v>1868</v>
      </c>
    </row>
    <row r="372" spans="1:6" x14ac:dyDescent="0.3">
      <c r="A372" s="3" t="s">
        <v>306</v>
      </c>
      <c r="B372" s="3" t="s">
        <v>3501</v>
      </c>
      <c r="C372" s="213" t="s">
        <v>3928</v>
      </c>
      <c r="D372" s="213" t="s">
        <v>1834</v>
      </c>
      <c r="E372" s="220" t="s">
        <v>4798</v>
      </c>
      <c r="F372" s="220" t="s">
        <v>1868</v>
      </c>
    </row>
    <row r="373" spans="1:6" x14ac:dyDescent="0.3">
      <c r="A373" s="3" t="s">
        <v>306</v>
      </c>
      <c r="B373" s="3" t="s">
        <v>3510</v>
      </c>
      <c r="C373" s="213" t="s">
        <v>3928</v>
      </c>
      <c r="D373" s="213" t="s">
        <v>1834</v>
      </c>
      <c r="E373" s="220" t="s">
        <v>4798</v>
      </c>
      <c r="F373" s="220" t="s">
        <v>1868</v>
      </c>
    </row>
    <row r="374" spans="1:6" x14ac:dyDescent="0.3">
      <c r="A374" s="3" t="s">
        <v>306</v>
      </c>
      <c r="B374" s="3" t="s">
        <v>3534</v>
      </c>
      <c r="C374" s="213" t="s">
        <v>3928</v>
      </c>
      <c r="D374" s="213" t="s">
        <v>1834</v>
      </c>
      <c r="E374" s="220" t="s">
        <v>4798</v>
      </c>
      <c r="F374" s="220" t="s">
        <v>1868</v>
      </c>
    </row>
    <row r="375" spans="1:6" x14ac:dyDescent="0.3">
      <c r="A375" s="3" t="s">
        <v>306</v>
      </c>
      <c r="B375" s="3" t="s">
        <v>3548</v>
      </c>
      <c r="C375" s="213" t="s">
        <v>3928</v>
      </c>
      <c r="D375" s="213" t="s">
        <v>1834</v>
      </c>
      <c r="E375" s="220" t="s">
        <v>4798</v>
      </c>
      <c r="F375" s="220" t="s">
        <v>1868</v>
      </c>
    </row>
    <row r="376" spans="1:6" x14ac:dyDescent="0.3">
      <c r="A376" s="3" t="s">
        <v>306</v>
      </c>
      <c r="B376" s="3" t="s">
        <v>3562</v>
      </c>
      <c r="C376" s="213" t="s">
        <v>3928</v>
      </c>
      <c r="D376" s="213" t="s">
        <v>1834</v>
      </c>
      <c r="E376" s="220" t="s">
        <v>4798</v>
      </c>
      <c r="F376" s="220" t="s">
        <v>1868</v>
      </c>
    </row>
    <row r="377" spans="1:6" x14ac:dyDescent="0.3">
      <c r="A377" s="3" t="s">
        <v>306</v>
      </c>
      <c r="B377" s="3" t="s">
        <v>3571</v>
      </c>
      <c r="C377" s="213" t="s">
        <v>3928</v>
      </c>
      <c r="D377" s="213" t="s">
        <v>1834</v>
      </c>
      <c r="E377" s="220" t="s">
        <v>4798</v>
      </c>
      <c r="F377" s="220" t="s">
        <v>1868</v>
      </c>
    </row>
    <row r="378" spans="1:6" x14ac:dyDescent="0.3">
      <c r="A378" s="3" t="s">
        <v>306</v>
      </c>
      <c r="B378" s="3" t="s">
        <v>3583</v>
      </c>
      <c r="C378" s="213" t="s">
        <v>3928</v>
      </c>
      <c r="D378" s="213" t="s">
        <v>1834</v>
      </c>
      <c r="E378" s="220" t="s">
        <v>4798</v>
      </c>
      <c r="F378" s="220" t="s">
        <v>1868</v>
      </c>
    </row>
    <row r="379" spans="1:6" x14ac:dyDescent="0.3">
      <c r="A379" s="3" t="s">
        <v>306</v>
      </c>
      <c r="B379" s="3" t="s">
        <v>3592</v>
      </c>
      <c r="C379" s="213" t="s">
        <v>3928</v>
      </c>
      <c r="D379" s="213" t="s">
        <v>1834</v>
      </c>
      <c r="E379" s="220" t="s">
        <v>4798</v>
      </c>
      <c r="F379" s="220" t="s">
        <v>1868</v>
      </c>
    </row>
    <row r="380" spans="1:6" x14ac:dyDescent="0.3">
      <c r="A380" s="3" t="s">
        <v>306</v>
      </c>
      <c r="B380" s="3" t="s">
        <v>3600</v>
      </c>
      <c r="C380" s="213" t="s">
        <v>3928</v>
      </c>
      <c r="D380" s="213" t="s">
        <v>1834</v>
      </c>
      <c r="E380" s="220" t="s">
        <v>4798</v>
      </c>
      <c r="F380" s="220" t="s">
        <v>1868</v>
      </c>
    </row>
    <row r="381" spans="1:6" x14ac:dyDescent="0.3">
      <c r="A381" s="3" t="s">
        <v>306</v>
      </c>
      <c r="B381" s="3" t="s">
        <v>3610</v>
      </c>
      <c r="C381" s="213" t="s">
        <v>3928</v>
      </c>
      <c r="D381" s="213" t="s">
        <v>1834</v>
      </c>
      <c r="E381" s="220" t="s">
        <v>4798</v>
      </c>
      <c r="F381" s="220" t="s">
        <v>1868</v>
      </c>
    </row>
    <row r="382" spans="1:6" x14ac:dyDescent="0.3">
      <c r="A382" s="3" t="s">
        <v>306</v>
      </c>
      <c r="B382" s="3" t="s">
        <v>3618</v>
      </c>
      <c r="C382" s="213" t="s">
        <v>3928</v>
      </c>
      <c r="D382" s="213" t="s">
        <v>1834</v>
      </c>
      <c r="E382" s="220" t="s">
        <v>4798</v>
      </c>
      <c r="F382" s="220" t="s">
        <v>1868</v>
      </c>
    </row>
    <row r="383" spans="1:6" x14ac:dyDescent="0.3">
      <c r="A383" s="3" t="s">
        <v>306</v>
      </c>
      <c r="B383" s="3" t="s">
        <v>3626</v>
      </c>
      <c r="C383" s="213" t="s">
        <v>3928</v>
      </c>
      <c r="D383" s="213" t="s">
        <v>1834</v>
      </c>
      <c r="E383" s="220" t="s">
        <v>4798</v>
      </c>
      <c r="F383" s="220" t="s">
        <v>1868</v>
      </c>
    </row>
    <row r="384" spans="1:6" x14ac:dyDescent="0.3">
      <c r="A384" s="3" t="s">
        <v>306</v>
      </c>
      <c r="B384" s="3" t="s">
        <v>3638</v>
      </c>
      <c r="C384" s="213" t="s">
        <v>3928</v>
      </c>
      <c r="D384" s="213" t="s">
        <v>1834</v>
      </c>
      <c r="E384" s="220" t="s">
        <v>4798</v>
      </c>
      <c r="F384" s="220" t="s">
        <v>1868</v>
      </c>
    </row>
    <row r="385" spans="1:6" x14ac:dyDescent="0.3">
      <c r="A385" s="3" t="s">
        <v>313</v>
      </c>
      <c r="B385" s="3" t="s">
        <v>3411</v>
      </c>
      <c r="C385" s="215">
        <v>1</v>
      </c>
      <c r="D385" s="215">
        <v>0</v>
      </c>
      <c r="E385" s="220" t="s">
        <v>4798</v>
      </c>
      <c r="F385" s="220" t="s">
        <v>1868</v>
      </c>
    </row>
    <row r="386" spans="1:6" x14ac:dyDescent="0.3">
      <c r="A386" s="3" t="s">
        <v>313</v>
      </c>
      <c r="B386" s="3" t="s">
        <v>3496</v>
      </c>
      <c r="C386" s="215">
        <v>1</v>
      </c>
      <c r="D386" s="215">
        <v>0</v>
      </c>
      <c r="E386" s="220" t="s">
        <v>4798</v>
      </c>
      <c r="F386" s="220" t="s">
        <v>1868</v>
      </c>
    </row>
    <row r="387" spans="1:6" x14ac:dyDescent="0.3">
      <c r="A387" s="3" t="s">
        <v>313</v>
      </c>
      <c r="B387" s="3" t="s">
        <v>3501</v>
      </c>
      <c r="C387" s="219">
        <v>1</v>
      </c>
      <c r="D387" s="215">
        <v>0</v>
      </c>
      <c r="E387" s="220" t="s">
        <v>4798</v>
      </c>
      <c r="F387" s="220" t="s">
        <v>1868</v>
      </c>
    </row>
    <row r="388" spans="1:6" x14ac:dyDescent="0.3">
      <c r="A388" s="3" t="s">
        <v>313</v>
      </c>
      <c r="B388" s="3" t="s">
        <v>3510</v>
      </c>
      <c r="C388" s="219">
        <v>1</v>
      </c>
      <c r="D388" s="215">
        <v>0</v>
      </c>
      <c r="E388" s="220" t="s">
        <v>4798</v>
      </c>
      <c r="F388" s="220" t="s">
        <v>1868</v>
      </c>
    </row>
    <row r="389" spans="1:6" x14ac:dyDescent="0.3">
      <c r="A389" s="3" t="s">
        <v>313</v>
      </c>
      <c r="B389" s="3" t="s">
        <v>3534</v>
      </c>
      <c r="C389" s="219">
        <v>1</v>
      </c>
      <c r="D389" s="215">
        <v>0</v>
      </c>
      <c r="E389" s="220" t="s">
        <v>4798</v>
      </c>
      <c r="F389" s="220" t="s">
        <v>1868</v>
      </c>
    </row>
    <row r="390" spans="1:6" x14ac:dyDescent="0.3">
      <c r="A390" s="3" t="s">
        <v>313</v>
      </c>
      <c r="B390" s="3" t="s">
        <v>3548</v>
      </c>
      <c r="C390" s="219">
        <v>1</v>
      </c>
      <c r="D390" s="215">
        <v>0</v>
      </c>
      <c r="E390" s="220" t="s">
        <v>4798</v>
      </c>
      <c r="F390" s="220" t="s">
        <v>1868</v>
      </c>
    </row>
    <row r="391" spans="1:6" x14ac:dyDescent="0.3">
      <c r="A391" s="3" t="s">
        <v>313</v>
      </c>
      <c r="B391" s="3" t="s">
        <v>3562</v>
      </c>
      <c r="C391" s="219">
        <v>1</v>
      </c>
      <c r="D391" s="215">
        <v>0</v>
      </c>
      <c r="E391" s="220" t="s">
        <v>4798</v>
      </c>
      <c r="F391" s="220" t="s">
        <v>1868</v>
      </c>
    </row>
    <row r="392" spans="1:6" x14ac:dyDescent="0.3">
      <c r="A392" s="3" t="s">
        <v>313</v>
      </c>
      <c r="B392" s="3" t="s">
        <v>3571</v>
      </c>
      <c r="C392" s="219">
        <v>1</v>
      </c>
      <c r="D392" s="215">
        <v>0</v>
      </c>
      <c r="E392" s="220" t="s">
        <v>4798</v>
      </c>
      <c r="F392" s="220" t="s">
        <v>1868</v>
      </c>
    </row>
    <row r="393" spans="1:6" x14ac:dyDescent="0.3">
      <c r="A393" s="3" t="s">
        <v>313</v>
      </c>
      <c r="B393" s="3" t="s">
        <v>3583</v>
      </c>
      <c r="C393" s="219">
        <v>1</v>
      </c>
      <c r="D393" s="215">
        <v>0</v>
      </c>
      <c r="E393" s="220" t="s">
        <v>4798</v>
      </c>
      <c r="F393" s="220" t="s">
        <v>1868</v>
      </c>
    </row>
    <row r="394" spans="1:6" x14ac:dyDescent="0.3">
      <c r="A394" s="3" t="s">
        <v>313</v>
      </c>
      <c r="B394" s="3" t="s">
        <v>3592</v>
      </c>
      <c r="C394" s="219">
        <v>1</v>
      </c>
      <c r="D394" s="215">
        <v>0</v>
      </c>
      <c r="E394" s="220" t="s">
        <v>4798</v>
      </c>
      <c r="F394" s="220" t="s">
        <v>1868</v>
      </c>
    </row>
    <row r="395" spans="1:6" x14ac:dyDescent="0.3">
      <c r="A395" s="3" t="s">
        <v>313</v>
      </c>
      <c r="B395" s="3" t="s">
        <v>3600</v>
      </c>
      <c r="C395" s="219">
        <v>1</v>
      </c>
      <c r="D395" s="215">
        <v>0</v>
      </c>
      <c r="E395" s="220" t="s">
        <v>4798</v>
      </c>
      <c r="F395" s="220" t="s">
        <v>1868</v>
      </c>
    </row>
    <row r="396" spans="1:6" x14ac:dyDescent="0.3">
      <c r="A396" s="3" t="s">
        <v>313</v>
      </c>
      <c r="B396" s="3" t="s">
        <v>3610</v>
      </c>
      <c r="C396" s="219">
        <v>1</v>
      </c>
      <c r="D396" s="215">
        <v>0</v>
      </c>
      <c r="E396" s="220" t="s">
        <v>4798</v>
      </c>
      <c r="F396" s="220" t="s">
        <v>1868</v>
      </c>
    </row>
    <row r="397" spans="1:6" x14ac:dyDescent="0.3">
      <c r="A397" s="3" t="s">
        <v>313</v>
      </c>
      <c r="B397" s="3" t="s">
        <v>3618</v>
      </c>
      <c r="C397" s="219">
        <v>1</v>
      </c>
      <c r="D397" s="215">
        <v>0</v>
      </c>
      <c r="E397" s="220" t="s">
        <v>4798</v>
      </c>
      <c r="F397" s="220" t="s">
        <v>1868</v>
      </c>
    </row>
    <row r="398" spans="1:6" x14ac:dyDescent="0.3">
      <c r="A398" s="3" t="s">
        <v>313</v>
      </c>
      <c r="B398" s="3" t="s">
        <v>3626</v>
      </c>
      <c r="C398" s="219">
        <v>1</v>
      </c>
      <c r="D398" s="215">
        <v>0</v>
      </c>
      <c r="E398" s="220" t="s">
        <v>4798</v>
      </c>
      <c r="F398" s="220" t="s">
        <v>1868</v>
      </c>
    </row>
    <row r="399" spans="1:6" x14ac:dyDescent="0.3">
      <c r="A399" s="3" t="s">
        <v>313</v>
      </c>
      <c r="B399" s="3" t="s">
        <v>3638</v>
      </c>
      <c r="C399" s="219">
        <v>1</v>
      </c>
      <c r="D399" s="215">
        <v>0</v>
      </c>
      <c r="E399" s="220" t="s">
        <v>4798</v>
      </c>
      <c r="F399" s="220" t="s">
        <v>1868</v>
      </c>
    </row>
    <row r="400" spans="1:6" x14ac:dyDescent="0.3">
      <c r="A400" s="3" t="s">
        <v>314</v>
      </c>
      <c r="B400" s="3" t="s">
        <v>3411</v>
      </c>
      <c r="C400" s="219" t="s">
        <v>4815</v>
      </c>
      <c r="D400" s="200" t="s">
        <v>4761</v>
      </c>
      <c r="E400" s="220" t="s">
        <v>4798</v>
      </c>
      <c r="F400" s="220" t="s">
        <v>1868</v>
      </c>
    </row>
    <row r="401" spans="1:6" x14ac:dyDescent="0.3">
      <c r="A401" s="3" t="s">
        <v>314</v>
      </c>
      <c r="B401" s="3" t="s">
        <v>3496</v>
      </c>
      <c r="C401" s="219" t="s">
        <v>4815</v>
      </c>
      <c r="D401" s="200" t="s">
        <v>4761</v>
      </c>
      <c r="E401" s="220" t="s">
        <v>4798</v>
      </c>
      <c r="F401" s="220" t="s">
        <v>1868</v>
      </c>
    </row>
    <row r="402" spans="1:6" x14ac:dyDescent="0.3">
      <c r="A402" s="3" t="s">
        <v>314</v>
      </c>
      <c r="B402" s="3" t="s">
        <v>3501</v>
      </c>
      <c r="C402" s="219" t="s">
        <v>4815</v>
      </c>
      <c r="D402" s="200" t="s">
        <v>4761</v>
      </c>
      <c r="E402" s="220" t="s">
        <v>4798</v>
      </c>
      <c r="F402" s="220" t="s">
        <v>1868</v>
      </c>
    </row>
    <row r="403" spans="1:6" x14ac:dyDescent="0.3">
      <c r="A403" s="3" t="s">
        <v>314</v>
      </c>
      <c r="B403" s="3" t="s">
        <v>3510</v>
      </c>
      <c r="C403" s="219" t="s">
        <v>4815</v>
      </c>
      <c r="D403" s="200" t="s">
        <v>4761</v>
      </c>
      <c r="E403" s="220" t="s">
        <v>4798</v>
      </c>
      <c r="F403" s="220" t="s">
        <v>1868</v>
      </c>
    </row>
    <row r="404" spans="1:6" x14ac:dyDescent="0.3">
      <c r="A404" s="3" t="s">
        <v>314</v>
      </c>
      <c r="B404" s="3" t="s">
        <v>3534</v>
      </c>
      <c r="C404" s="219" t="s">
        <v>4815</v>
      </c>
      <c r="D404" s="200" t="s">
        <v>4761</v>
      </c>
      <c r="E404" s="220" t="s">
        <v>4798</v>
      </c>
      <c r="F404" s="220" t="s">
        <v>1868</v>
      </c>
    </row>
    <row r="405" spans="1:6" x14ac:dyDescent="0.3">
      <c r="A405" s="3" t="s">
        <v>314</v>
      </c>
      <c r="B405" s="3" t="s">
        <v>3548</v>
      </c>
      <c r="C405" s="219" t="s">
        <v>4815</v>
      </c>
      <c r="D405" s="200" t="s">
        <v>4761</v>
      </c>
      <c r="E405" s="220" t="s">
        <v>4798</v>
      </c>
      <c r="F405" s="220" t="s">
        <v>1868</v>
      </c>
    </row>
    <row r="406" spans="1:6" x14ac:dyDescent="0.3">
      <c r="A406" s="3" t="s">
        <v>314</v>
      </c>
      <c r="B406" s="3" t="s">
        <v>3562</v>
      </c>
      <c r="C406" s="219" t="s">
        <v>4815</v>
      </c>
      <c r="D406" s="200" t="s">
        <v>4761</v>
      </c>
      <c r="E406" s="220" t="s">
        <v>4798</v>
      </c>
      <c r="F406" s="220" t="s">
        <v>1868</v>
      </c>
    </row>
    <row r="407" spans="1:6" s="155" customFormat="1" x14ac:dyDescent="0.3">
      <c r="A407" s="3" t="s">
        <v>314</v>
      </c>
      <c r="B407" s="3" t="s">
        <v>3571</v>
      </c>
      <c r="C407" s="206" t="s">
        <v>4815</v>
      </c>
      <c r="D407" s="200" t="s">
        <v>4761</v>
      </c>
      <c r="E407" s="220" t="s">
        <v>4798</v>
      </c>
      <c r="F407" s="220" t="s">
        <v>1868</v>
      </c>
    </row>
    <row r="408" spans="1:6" s="155" customFormat="1" x14ac:dyDescent="0.3">
      <c r="A408" s="3" t="s">
        <v>314</v>
      </c>
      <c r="B408" s="3" t="s">
        <v>3583</v>
      </c>
      <c r="C408" s="206" t="s">
        <v>4815</v>
      </c>
      <c r="D408" s="200" t="s">
        <v>4761</v>
      </c>
      <c r="E408" s="220" t="s">
        <v>4798</v>
      </c>
      <c r="F408" s="220" t="s">
        <v>1868</v>
      </c>
    </row>
    <row r="409" spans="1:6" s="155" customFormat="1" x14ac:dyDescent="0.3">
      <c r="A409" s="3" t="s">
        <v>314</v>
      </c>
      <c r="B409" s="3" t="s">
        <v>3592</v>
      </c>
      <c r="C409" s="206" t="s">
        <v>4815</v>
      </c>
      <c r="D409" s="200" t="s">
        <v>4761</v>
      </c>
      <c r="E409" s="220" t="s">
        <v>4798</v>
      </c>
      <c r="F409" s="220" t="s">
        <v>1868</v>
      </c>
    </row>
    <row r="410" spans="1:6" x14ac:dyDescent="0.3">
      <c r="A410" s="3" t="s">
        <v>314</v>
      </c>
      <c r="B410" s="3" t="s">
        <v>3600</v>
      </c>
      <c r="C410" s="219" t="s">
        <v>4815</v>
      </c>
      <c r="D410" s="200" t="s">
        <v>4761</v>
      </c>
      <c r="E410" s="220" t="s">
        <v>4798</v>
      </c>
      <c r="F410" s="220" t="s">
        <v>1868</v>
      </c>
    </row>
    <row r="411" spans="1:6" x14ac:dyDescent="0.3">
      <c r="A411" s="3" t="s">
        <v>314</v>
      </c>
      <c r="B411" s="3" t="s">
        <v>3610</v>
      </c>
      <c r="C411" s="219" t="s">
        <v>4815</v>
      </c>
      <c r="D411" s="200" t="s">
        <v>4761</v>
      </c>
      <c r="E411" s="220" t="s">
        <v>4798</v>
      </c>
      <c r="F411" s="220" t="s">
        <v>1868</v>
      </c>
    </row>
    <row r="412" spans="1:6" x14ac:dyDescent="0.3">
      <c r="A412" s="3" t="s">
        <v>314</v>
      </c>
      <c r="B412" s="3" t="s">
        <v>3618</v>
      </c>
      <c r="C412" s="219" t="s">
        <v>4815</v>
      </c>
      <c r="D412" s="200" t="s">
        <v>4761</v>
      </c>
      <c r="E412" s="220" t="s">
        <v>4798</v>
      </c>
      <c r="F412" s="220" t="s">
        <v>1868</v>
      </c>
    </row>
    <row r="413" spans="1:6" x14ac:dyDescent="0.3">
      <c r="A413" s="3" t="s">
        <v>314</v>
      </c>
      <c r="B413" s="3" t="s">
        <v>3626</v>
      </c>
      <c r="C413" s="219" t="s">
        <v>4815</v>
      </c>
      <c r="D413" s="200" t="s">
        <v>4761</v>
      </c>
      <c r="E413" s="220" t="s">
        <v>4798</v>
      </c>
      <c r="F413" s="220" t="s">
        <v>1868</v>
      </c>
    </row>
    <row r="414" spans="1:6" x14ac:dyDescent="0.3">
      <c r="A414" s="3" t="s">
        <v>314</v>
      </c>
      <c r="B414" s="3" t="s">
        <v>3638</v>
      </c>
      <c r="C414" s="215" t="s">
        <v>4815</v>
      </c>
      <c r="D414" s="200" t="s">
        <v>4761</v>
      </c>
      <c r="E414" s="200" t="s">
        <v>4798</v>
      </c>
      <c r="F414" s="200" t="s">
        <v>1868</v>
      </c>
    </row>
    <row r="415" spans="1:6" x14ac:dyDescent="0.3">
      <c r="A415" s="3" t="s">
        <v>315</v>
      </c>
      <c r="B415" s="3" t="s">
        <v>2549</v>
      </c>
      <c r="C415" s="215" t="s">
        <v>1833</v>
      </c>
      <c r="D415" s="200" t="s">
        <v>1836</v>
      </c>
      <c r="E415" s="215" t="s">
        <v>4772</v>
      </c>
      <c r="F415" s="215" t="s">
        <v>1868</v>
      </c>
    </row>
    <row r="416" spans="1:6" x14ac:dyDescent="0.3">
      <c r="A416" s="3" t="s">
        <v>328</v>
      </c>
      <c r="B416" s="3" t="s">
        <v>2549</v>
      </c>
      <c r="C416" s="215">
        <v>1</v>
      </c>
      <c r="D416" s="200">
        <v>0</v>
      </c>
      <c r="E416" s="215" t="s">
        <v>4772</v>
      </c>
      <c r="F416" s="215" t="s">
        <v>1868</v>
      </c>
    </row>
    <row r="417" spans="1:6" x14ac:dyDescent="0.3">
      <c r="A417" s="3" t="s">
        <v>318</v>
      </c>
      <c r="B417" s="3" t="s">
        <v>2549</v>
      </c>
      <c r="C417" s="215">
        <v>0</v>
      </c>
      <c r="D417" s="200">
        <v>1</v>
      </c>
      <c r="E417" s="215" t="s">
        <v>4772</v>
      </c>
      <c r="F417" s="215" t="s">
        <v>1868</v>
      </c>
    </row>
    <row r="418" spans="1:6" x14ac:dyDescent="0.3">
      <c r="A418" s="3" t="s">
        <v>329</v>
      </c>
      <c r="B418" s="3" t="s">
        <v>2549</v>
      </c>
      <c r="C418" s="213" t="s">
        <v>2124</v>
      </c>
      <c r="D418" s="200"/>
      <c r="E418" s="215" t="s">
        <v>4786</v>
      </c>
      <c r="F418" s="215" t="s">
        <v>1523</v>
      </c>
    </row>
    <row r="419" spans="1:6" x14ac:dyDescent="0.3">
      <c r="A419" s="3" t="s">
        <v>315</v>
      </c>
      <c r="B419" s="3" t="s">
        <v>3262</v>
      </c>
      <c r="C419" s="213" t="s">
        <v>4095</v>
      </c>
      <c r="D419" s="213" t="s">
        <v>4179</v>
      </c>
      <c r="E419" s="215" t="s">
        <v>4772</v>
      </c>
      <c r="F419" s="215" t="s">
        <v>1868</v>
      </c>
    </row>
    <row r="420" spans="1:6" x14ac:dyDescent="0.3">
      <c r="A420" s="3" t="s">
        <v>315</v>
      </c>
      <c r="B420" s="3" t="s">
        <v>3411</v>
      </c>
      <c r="C420" s="213" t="s">
        <v>4095</v>
      </c>
      <c r="D420" s="213" t="s">
        <v>4179</v>
      </c>
      <c r="E420" s="215" t="s">
        <v>4772</v>
      </c>
      <c r="F420" s="215" t="s">
        <v>1868</v>
      </c>
    </row>
    <row r="421" spans="1:6" x14ac:dyDescent="0.3">
      <c r="A421" s="3" t="s">
        <v>318</v>
      </c>
      <c r="B421" s="3" t="s">
        <v>3262</v>
      </c>
      <c r="C421" s="215">
        <v>0</v>
      </c>
      <c r="D421" s="200">
        <v>1</v>
      </c>
      <c r="E421" s="215" t="s">
        <v>4772</v>
      </c>
      <c r="F421" s="215" t="s">
        <v>1868</v>
      </c>
    </row>
    <row r="422" spans="1:6" x14ac:dyDescent="0.3">
      <c r="A422" s="3" t="s">
        <v>318</v>
      </c>
      <c r="B422" s="3" t="s">
        <v>3411</v>
      </c>
      <c r="C422" s="215">
        <v>0</v>
      </c>
      <c r="D422" s="200">
        <v>1</v>
      </c>
      <c r="E422" s="215" t="s">
        <v>4772</v>
      </c>
      <c r="F422" s="215" t="s">
        <v>1868</v>
      </c>
    </row>
    <row r="423" spans="1:6" x14ac:dyDescent="0.3">
      <c r="A423" s="3" t="s">
        <v>328</v>
      </c>
      <c r="B423" s="3" t="s">
        <v>3262</v>
      </c>
      <c r="C423" s="215">
        <v>1</v>
      </c>
      <c r="D423" s="200">
        <v>0</v>
      </c>
      <c r="E423" s="215" t="s">
        <v>4772</v>
      </c>
      <c r="F423" s="215" t="s">
        <v>1868</v>
      </c>
    </row>
    <row r="424" spans="1:6" x14ac:dyDescent="0.3">
      <c r="A424" s="3" t="s">
        <v>328</v>
      </c>
      <c r="B424" s="3" t="s">
        <v>3411</v>
      </c>
      <c r="C424" s="215">
        <v>1</v>
      </c>
      <c r="D424" s="200">
        <v>0</v>
      </c>
      <c r="E424" s="215" t="s">
        <v>4772</v>
      </c>
      <c r="F424" s="215" t="s">
        <v>1868</v>
      </c>
    </row>
    <row r="425" spans="1:6" x14ac:dyDescent="0.3">
      <c r="A425" s="3" t="s">
        <v>329</v>
      </c>
      <c r="B425" s="3" t="s">
        <v>3262</v>
      </c>
      <c r="C425" s="213" t="s">
        <v>3261</v>
      </c>
      <c r="D425" s="200"/>
      <c r="E425" s="215" t="s">
        <v>4819</v>
      </c>
      <c r="F425" s="215" t="s">
        <v>1523</v>
      </c>
    </row>
    <row r="426" spans="1:6" x14ac:dyDescent="0.3">
      <c r="A426" s="3" t="s">
        <v>329</v>
      </c>
      <c r="B426" s="3" t="s">
        <v>3411</v>
      </c>
      <c r="C426" s="213" t="s">
        <v>3410</v>
      </c>
      <c r="D426" s="200"/>
      <c r="E426" s="215" t="s">
        <v>4819</v>
      </c>
      <c r="F426" s="215" t="s">
        <v>1523</v>
      </c>
    </row>
    <row r="427" spans="1:6" x14ac:dyDescent="0.3">
      <c r="A427" s="3" t="s">
        <v>315</v>
      </c>
      <c r="B427" s="3" t="s">
        <v>3534</v>
      </c>
      <c r="C427" s="213" t="s">
        <v>1833</v>
      </c>
      <c r="D427" s="200" t="s">
        <v>1836</v>
      </c>
      <c r="E427" s="215" t="s">
        <v>4772</v>
      </c>
      <c r="F427" s="215" t="s">
        <v>1868</v>
      </c>
    </row>
    <row r="428" spans="1:6" x14ac:dyDescent="0.3">
      <c r="A428" s="3" t="s">
        <v>315</v>
      </c>
      <c r="B428" s="3" t="s">
        <v>3562</v>
      </c>
      <c r="C428" s="213" t="s">
        <v>3926</v>
      </c>
      <c r="D428" s="214" t="s">
        <v>4602</v>
      </c>
      <c r="E428" s="215" t="s">
        <v>4772</v>
      </c>
      <c r="F428" s="215" t="s">
        <v>1868</v>
      </c>
    </row>
    <row r="429" spans="1:6" x14ac:dyDescent="0.3">
      <c r="A429" s="3" t="s">
        <v>315</v>
      </c>
      <c r="B429" s="3" t="s">
        <v>3571</v>
      </c>
      <c r="C429" s="213" t="s">
        <v>3926</v>
      </c>
      <c r="D429" s="214" t="s">
        <v>4602</v>
      </c>
      <c r="E429" s="215" t="s">
        <v>4772</v>
      </c>
      <c r="F429" s="215" t="s">
        <v>1868</v>
      </c>
    </row>
    <row r="430" spans="1:6" x14ac:dyDescent="0.3">
      <c r="A430" s="3" t="s">
        <v>315</v>
      </c>
      <c r="B430" s="3" t="s">
        <v>3583</v>
      </c>
      <c r="C430" s="213" t="s">
        <v>4443</v>
      </c>
      <c r="D430" s="214" t="s">
        <v>4603</v>
      </c>
      <c r="E430" s="215" t="s">
        <v>4772</v>
      </c>
      <c r="F430" s="215" t="s">
        <v>1868</v>
      </c>
    </row>
    <row r="431" spans="1:6" s="155" customFormat="1" x14ac:dyDescent="0.3">
      <c r="A431" s="3" t="s">
        <v>315</v>
      </c>
      <c r="B431" s="3" t="s">
        <v>3592</v>
      </c>
      <c r="C431" s="213" t="s">
        <v>3926</v>
      </c>
      <c r="D431" s="214" t="s">
        <v>4602</v>
      </c>
      <c r="E431" s="215" t="s">
        <v>4772</v>
      </c>
      <c r="F431" s="215" t="s">
        <v>1868</v>
      </c>
    </row>
    <row r="432" spans="1:6" x14ac:dyDescent="0.3">
      <c r="A432" s="3" t="s">
        <v>315</v>
      </c>
      <c r="B432" s="3" t="s">
        <v>3610</v>
      </c>
      <c r="C432" s="213" t="s">
        <v>3926</v>
      </c>
      <c r="D432" s="214" t="s">
        <v>4602</v>
      </c>
      <c r="E432" s="215" t="s">
        <v>4772</v>
      </c>
      <c r="F432" s="215" t="s">
        <v>1868</v>
      </c>
    </row>
    <row r="433" spans="1:7" x14ac:dyDescent="0.3">
      <c r="A433" s="3" t="s">
        <v>315</v>
      </c>
      <c r="B433" s="3" t="s">
        <v>3618</v>
      </c>
      <c r="C433" s="213" t="s">
        <v>4443</v>
      </c>
      <c r="D433" s="214" t="s">
        <v>4603</v>
      </c>
      <c r="E433" s="215" t="s">
        <v>4772</v>
      </c>
      <c r="F433" s="215" t="s">
        <v>1868</v>
      </c>
    </row>
    <row r="434" spans="1:7" s="54" customFormat="1" x14ac:dyDescent="0.3">
      <c r="A434" s="3" t="s">
        <v>315</v>
      </c>
      <c r="B434" s="3" t="s">
        <v>3626</v>
      </c>
      <c r="C434" s="213" t="s">
        <v>4443</v>
      </c>
      <c r="D434" s="214" t="s">
        <v>4603</v>
      </c>
      <c r="E434" s="215" t="s">
        <v>4772</v>
      </c>
      <c r="F434" s="215" t="s">
        <v>1868</v>
      </c>
    </row>
    <row r="435" spans="1:7" s="54" customFormat="1" x14ac:dyDescent="0.3">
      <c r="A435" s="3" t="s">
        <v>315</v>
      </c>
      <c r="B435" s="3" t="s">
        <v>3638</v>
      </c>
      <c r="C435" s="213" t="s">
        <v>3926</v>
      </c>
      <c r="D435" s="214" t="s">
        <v>4602</v>
      </c>
      <c r="E435" s="215" t="s">
        <v>4772</v>
      </c>
      <c r="F435" s="215" t="s">
        <v>1868</v>
      </c>
    </row>
    <row r="436" spans="1:7" x14ac:dyDescent="0.3">
      <c r="A436" s="3" t="s">
        <v>328</v>
      </c>
      <c r="B436" s="3" t="s">
        <v>3534</v>
      </c>
      <c r="C436" s="215">
        <v>1</v>
      </c>
      <c r="D436" s="200">
        <v>0</v>
      </c>
      <c r="E436" s="215" t="s">
        <v>4772</v>
      </c>
      <c r="F436" s="215" t="s">
        <v>1868</v>
      </c>
    </row>
    <row r="437" spans="1:7" x14ac:dyDescent="0.3">
      <c r="A437" s="3" t="s">
        <v>328</v>
      </c>
      <c r="B437" s="3" t="s">
        <v>3562</v>
      </c>
      <c r="C437" s="215">
        <v>1</v>
      </c>
      <c r="D437" s="200">
        <v>0</v>
      </c>
      <c r="E437" s="215" t="s">
        <v>4772</v>
      </c>
      <c r="F437" s="215" t="s">
        <v>1868</v>
      </c>
    </row>
    <row r="438" spans="1:7" s="155" customFormat="1" x14ac:dyDescent="0.3">
      <c r="A438" s="3" t="s">
        <v>328</v>
      </c>
      <c r="B438" s="3" t="s">
        <v>3571</v>
      </c>
      <c r="C438" s="215">
        <v>1</v>
      </c>
      <c r="D438" s="200">
        <v>0</v>
      </c>
      <c r="E438" s="215" t="s">
        <v>4772</v>
      </c>
      <c r="F438" s="215" t="s">
        <v>1868</v>
      </c>
    </row>
    <row r="439" spans="1:7" s="155" customFormat="1" x14ac:dyDescent="0.3">
      <c r="A439" s="3" t="s">
        <v>328</v>
      </c>
      <c r="B439" s="3" t="s">
        <v>3583</v>
      </c>
      <c r="C439" s="215">
        <v>1</v>
      </c>
      <c r="D439" s="200">
        <v>0</v>
      </c>
      <c r="E439" s="215" t="s">
        <v>4772</v>
      </c>
      <c r="F439" s="215" t="s">
        <v>1868</v>
      </c>
    </row>
    <row r="440" spans="1:7" s="155" customFormat="1" x14ac:dyDescent="0.3">
      <c r="A440" s="3" t="s">
        <v>328</v>
      </c>
      <c r="B440" s="3" t="s">
        <v>3592</v>
      </c>
      <c r="C440" s="215">
        <v>1</v>
      </c>
      <c r="D440" s="200">
        <v>0</v>
      </c>
      <c r="E440" s="215" t="s">
        <v>4772</v>
      </c>
      <c r="F440" s="215" t="s">
        <v>1868</v>
      </c>
      <c r="G440" s="221"/>
    </row>
    <row r="441" spans="1:7" x14ac:dyDescent="0.3">
      <c r="A441" s="3" t="s">
        <v>328</v>
      </c>
      <c r="B441" s="3" t="s">
        <v>3610</v>
      </c>
      <c r="C441" s="215">
        <v>1</v>
      </c>
      <c r="D441" s="200">
        <v>0</v>
      </c>
      <c r="E441" s="215" t="s">
        <v>4772</v>
      </c>
      <c r="F441" s="215" t="s">
        <v>1868</v>
      </c>
    </row>
    <row r="442" spans="1:7" x14ac:dyDescent="0.3">
      <c r="A442" s="3" t="s">
        <v>328</v>
      </c>
      <c r="B442" s="3" t="s">
        <v>3618</v>
      </c>
      <c r="C442" s="215">
        <v>1</v>
      </c>
      <c r="D442" s="200">
        <v>0</v>
      </c>
      <c r="E442" s="215" t="s">
        <v>4772</v>
      </c>
      <c r="F442" s="215" t="s">
        <v>1868</v>
      </c>
    </row>
    <row r="443" spans="1:7" x14ac:dyDescent="0.3">
      <c r="A443" s="3" t="s">
        <v>328</v>
      </c>
      <c r="B443" s="3" t="s">
        <v>3626</v>
      </c>
      <c r="C443" s="215">
        <v>1</v>
      </c>
      <c r="D443" s="200">
        <v>0</v>
      </c>
      <c r="E443" s="215" t="s">
        <v>4772</v>
      </c>
      <c r="F443" s="215" t="s">
        <v>1868</v>
      </c>
    </row>
    <row r="444" spans="1:7" x14ac:dyDescent="0.3">
      <c r="A444" s="3" t="s">
        <v>328</v>
      </c>
      <c r="B444" s="3" t="s">
        <v>3638</v>
      </c>
      <c r="C444" s="215">
        <v>1</v>
      </c>
      <c r="D444" s="200">
        <v>0</v>
      </c>
      <c r="E444" s="215" t="s">
        <v>4772</v>
      </c>
      <c r="F444" s="215" t="s">
        <v>1868</v>
      </c>
    </row>
    <row r="445" spans="1:7" x14ac:dyDescent="0.3">
      <c r="A445" s="3" t="s">
        <v>329</v>
      </c>
      <c r="B445" s="3" t="s">
        <v>3534</v>
      </c>
      <c r="C445" s="213" t="s">
        <v>3533</v>
      </c>
      <c r="D445" s="200"/>
      <c r="E445" s="215" t="s">
        <v>4786</v>
      </c>
      <c r="F445" s="215" t="s">
        <v>1523</v>
      </c>
    </row>
    <row r="446" spans="1:7" x14ac:dyDescent="0.3">
      <c r="A446" s="3" t="s">
        <v>329</v>
      </c>
      <c r="B446" s="3" t="s">
        <v>3562</v>
      </c>
      <c r="C446" s="213" t="s">
        <v>3561</v>
      </c>
      <c r="D446" s="200"/>
      <c r="E446" s="215" t="s">
        <v>4786</v>
      </c>
      <c r="F446" s="215" t="s">
        <v>1523</v>
      </c>
    </row>
    <row r="447" spans="1:7" x14ac:dyDescent="0.3">
      <c r="A447" s="3" t="s">
        <v>329</v>
      </c>
      <c r="B447" s="3" t="s">
        <v>3571</v>
      </c>
      <c r="C447" s="213" t="s">
        <v>3533</v>
      </c>
      <c r="D447" s="200"/>
      <c r="E447" s="215" t="s">
        <v>4786</v>
      </c>
      <c r="F447" s="215" t="s">
        <v>1523</v>
      </c>
    </row>
    <row r="448" spans="1:7" x14ac:dyDescent="0.3">
      <c r="A448" s="3" t="s">
        <v>329</v>
      </c>
      <c r="B448" s="3" t="s">
        <v>3583</v>
      </c>
      <c r="C448" s="213" t="s">
        <v>3533</v>
      </c>
      <c r="D448" s="200"/>
      <c r="E448" s="215" t="s">
        <v>4786</v>
      </c>
      <c r="F448" s="215" t="s">
        <v>1523</v>
      </c>
    </row>
    <row r="449" spans="1:6" x14ac:dyDescent="0.3">
      <c r="A449" s="3" t="s">
        <v>329</v>
      </c>
      <c r="B449" s="3" t="s">
        <v>3592</v>
      </c>
      <c r="C449" s="213" t="s">
        <v>3533</v>
      </c>
      <c r="D449" s="200"/>
      <c r="E449" s="215" t="s">
        <v>4786</v>
      </c>
      <c r="F449" s="215" t="s">
        <v>1523</v>
      </c>
    </row>
    <row r="450" spans="1:6" x14ac:dyDescent="0.3">
      <c r="A450" s="3" t="s">
        <v>329</v>
      </c>
      <c r="B450" s="3" t="s">
        <v>3610</v>
      </c>
      <c r="C450" s="213" t="s">
        <v>3533</v>
      </c>
      <c r="D450" s="200"/>
      <c r="E450" s="215" t="s">
        <v>4786</v>
      </c>
      <c r="F450" s="215" t="s">
        <v>1523</v>
      </c>
    </row>
    <row r="451" spans="1:6" x14ac:dyDescent="0.3">
      <c r="A451" s="3" t="s">
        <v>329</v>
      </c>
      <c r="B451" s="3" t="s">
        <v>3618</v>
      </c>
      <c r="C451" s="213" t="s">
        <v>3533</v>
      </c>
      <c r="D451" s="200"/>
      <c r="E451" s="215" t="s">
        <v>4786</v>
      </c>
      <c r="F451" s="215" t="s">
        <v>1523</v>
      </c>
    </row>
    <row r="452" spans="1:6" x14ac:dyDescent="0.3">
      <c r="A452" s="3" t="s">
        <v>329</v>
      </c>
      <c r="B452" s="3" t="s">
        <v>3626</v>
      </c>
      <c r="C452" s="213" t="s">
        <v>3533</v>
      </c>
      <c r="D452" s="206"/>
      <c r="E452" s="215" t="s">
        <v>4786</v>
      </c>
      <c r="F452" s="215" t="s">
        <v>1523</v>
      </c>
    </row>
    <row r="453" spans="1:6" x14ac:dyDescent="0.3">
      <c r="A453" s="3" t="s">
        <v>329</v>
      </c>
      <c r="B453" s="3" t="s">
        <v>3638</v>
      </c>
      <c r="C453" s="213" t="s">
        <v>3533</v>
      </c>
      <c r="D453" s="206"/>
      <c r="E453" s="215" t="s">
        <v>4786</v>
      </c>
      <c r="F453" s="215" t="s">
        <v>1523</v>
      </c>
    </row>
    <row r="454" spans="1:6" x14ac:dyDescent="0.3">
      <c r="A454" s="3" t="s">
        <v>331</v>
      </c>
      <c r="B454" s="3" t="s">
        <v>3610</v>
      </c>
      <c r="C454" s="213" t="s">
        <v>4812</v>
      </c>
      <c r="D454" s="222" t="s">
        <v>1846</v>
      </c>
      <c r="E454" s="215" t="s">
        <v>4798</v>
      </c>
      <c r="F454" s="215" t="s">
        <v>1868</v>
      </c>
    </row>
    <row r="455" spans="1:6" x14ac:dyDescent="0.3">
      <c r="A455" s="3" t="s">
        <v>336</v>
      </c>
      <c r="B455" s="3" t="s">
        <v>3610</v>
      </c>
      <c r="C455" s="215">
        <v>1</v>
      </c>
      <c r="D455" s="206">
        <v>0</v>
      </c>
      <c r="E455" s="215" t="s">
        <v>4798</v>
      </c>
      <c r="F455" s="215" t="s">
        <v>1868</v>
      </c>
    </row>
    <row r="456" spans="1:6" x14ac:dyDescent="0.3">
      <c r="A456" s="3" t="s">
        <v>337</v>
      </c>
      <c r="B456" s="3" t="s">
        <v>3610</v>
      </c>
      <c r="C456" s="213" t="s">
        <v>4820</v>
      </c>
      <c r="D456" s="200" t="s">
        <v>4761</v>
      </c>
      <c r="E456" s="215" t="s">
        <v>4798</v>
      </c>
      <c r="F456" s="215" t="s">
        <v>1868</v>
      </c>
    </row>
    <row r="457" spans="1:6" x14ac:dyDescent="0.3">
      <c r="A457" s="3" t="s">
        <v>338</v>
      </c>
      <c r="B457" s="3" t="s">
        <v>2549</v>
      </c>
      <c r="C457" s="215" t="s">
        <v>4654</v>
      </c>
      <c r="D457" s="213" t="s">
        <v>1836</v>
      </c>
      <c r="E457" s="215" t="s">
        <v>4772</v>
      </c>
      <c r="F457" s="215" t="s">
        <v>1868</v>
      </c>
    </row>
    <row r="458" spans="1:6" x14ac:dyDescent="0.3">
      <c r="A458" s="3" t="s">
        <v>341</v>
      </c>
      <c r="B458" s="3" t="s">
        <v>2549</v>
      </c>
      <c r="C458" s="215">
        <v>0</v>
      </c>
      <c r="D458" s="200">
        <v>1</v>
      </c>
      <c r="E458" s="215" t="s">
        <v>4772</v>
      </c>
      <c r="F458" s="215" t="s">
        <v>1868</v>
      </c>
    </row>
    <row r="459" spans="1:6" x14ac:dyDescent="0.3">
      <c r="A459" s="3" t="s">
        <v>351</v>
      </c>
      <c r="B459" s="3" t="s">
        <v>2549</v>
      </c>
      <c r="C459" s="215">
        <v>1</v>
      </c>
      <c r="D459" s="200">
        <v>0</v>
      </c>
      <c r="E459" s="215" t="s">
        <v>4772</v>
      </c>
      <c r="F459" s="215" t="s">
        <v>1868</v>
      </c>
    </row>
    <row r="460" spans="1:6" x14ac:dyDescent="0.3">
      <c r="A460" s="3" t="s">
        <v>352</v>
      </c>
      <c r="B460" s="3" t="s">
        <v>2549</v>
      </c>
      <c r="C460" s="213" t="s">
        <v>2548</v>
      </c>
      <c r="D460" s="200"/>
      <c r="E460" s="215" t="s">
        <v>4786</v>
      </c>
      <c r="F460" s="215" t="s">
        <v>1523</v>
      </c>
    </row>
    <row r="461" spans="1:6" x14ac:dyDescent="0.3">
      <c r="A461" s="3" t="s">
        <v>338</v>
      </c>
      <c r="B461" s="3" t="s">
        <v>2591</v>
      </c>
      <c r="C461" s="215" t="s">
        <v>4654</v>
      </c>
      <c r="D461" s="200" t="s">
        <v>3893</v>
      </c>
      <c r="E461" s="215" t="s">
        <v>4772</v>
      </c>
      <c r="F461" s="215" t="s">
        <v>1868</v>
      </c>
    </row>
    <row r="462" spans="1:6" x14ac:dyDescent="0.3">
      <c r="A462" s="3" t="s">
        <v>344</v>
      </c>
      <c r="B462" s="3" t="s">
        <v>2591</v>
      </c>
      <c r="C462" s="215">
        <v>0</v>
      </c>
      <c r="D462" s="200">
        <v>1</v>
      </c>
      <c r="E462" s="215" t="s">
        <v>4772</v>
      </c>
      <c r="F462" s="215" t="s">
        <v>1868</v>
      </c>
    </row>
    <row r="463" spans="1:6" x14ac:dyDescent="0.3">
      <c r="A463" s="3" t="s">
        <v>351</v>
      </c>
      <c r="B463" s="3" t="s">
        <v>2591</v>
      </c>
      <c r="C463" s="215">
        <v>1</v>
      </c>
      <c r="D463" s="200">
        <v>0</v>
      </c>
      <c r="E463" s="215" t="s">
        <v>4772</v>
      </c>
      <c r="F463" s="215" t="s">
        <v>1868</v>
      </c>
    </row>
    <row r="464" spans="1:6" x14ac:dyDescent="0.3">
      <c r="A464" s="3" t="s">
        <v>352</v>
      </c>
      <c r="B464" s="3" t="s">
        <v>2591</v>
      </c>
      <c r="C464" s="213" t="s">
        <v>2590</v>
      </c>
      <c r="D464" s="200"/>
      <c r="E464" s="215" t="s">
        <v>4786</v>
      </c>
      <c r="F464" s="215" t="s">
        <v>1523</v>
      </c>
    </row>
    <row r="465" spans="1:6" x14ac:dyDescent="0.3">
      <c r="A465" s="3" t="s">
        <v>338</v>
      </c>
      <c r="B465" s="1" t="s">
        <v>2758</v>
      </c>
      <c r="C465" s="215" t="s">
        <v>4654</v>
      </c>
      <c r="D465" s="213" t="s">
        <v>1836</v>
      </c>
      <c r="E465" s="215" t="s">
        <v>4772</v>
      </c>
      <c r="F465" s="215" t="s">
        <v>1868</v>
      </c>
    </row>
    <row r="466" spans="1:6" x14ac:dyDescent="0.3">
      <c r="A466" s="3" t="s">
        <v>341</v>
      </c>
      <c r="B466" s="1" t="s">
        <v>2758</v>
      </c>
      <c r="C466" s="215">
        <v>0</v>
      </c>
      <c r="D466" s="200">
        <v>1</v>
      </c>
      <c r="E466" s="215" t="s">
        <v>4772</v>
      </c>
      <c r="F466" s="215" t="s">
        <v>1868</v>
      </c>
    </row>
    <row r="467" spans="1:6" x14ac:dyDescent="0.3">
      <c r="A467" s="3" t="s">
        <v>351</v>
      </c>
      <c r="B467" s="1" t="s">
        <v>2758</v>
      </c>
      <c r="C467" s="215">
        <v>1</v>
      </c>
      <c r="D467" s="200">
        <v>0</v>
      </c>
      <c r="E467" s="215" t="s">
        <v>4772</v>
      </c>
      <c r="F467" s="215" t="s">
        <v>1868</v>
      </c>
    </row>
    <row r="468" spans="1:6" x14ac:dyDescent="0.3">
      <c r="A468" s="3" t="s">
        <v>352</v>
      </c>
      <c r="B468" s="1" t="s">
        <v>2758</v>
      </c>
      <c r="C468" s="213" t="s">
        <v>2548</v>
      </c>
      <c r="D468" s="200"/>
      <c r="E468" s="215" t="s">
        <v>4786</v>
      </c>
      <c r="F468" s="215" t="s">
        <v>1523</v>
      </c>
    </row>
    <row r="469" spans="1:6" x14ac:dyDescent="0.3">
      <c r="A469" s="3" t="s">
        <v>338</v>
      </c>
      <c r="B469" s="1" t="s">
        <v>2719</v>
      </c>
      <c r="C469" s="215" t="s">
        <v>4654</v>
      </c>
      <c r="D469" s="213" t="s">
        <v>1836</v>
      </c>
      <c r="E469" s="215" t="s">
        <v>4772</v>
      </c>
      <c r="F469" s="215" t="s">
        <v>1868</v>
      </c>
    </row>
    <row r="470" spans="1:6" x14ac:dyDescent="0.3">
      <c r="A470" s="223" t="s">
        <v>341</v>
      </c>
      <c r="B470" s="1" t="s">
        <v>2719</v>
      </c>
      <c r="C470" s="224">
        <v>0</v>
      </c>
      <c r="D470" s="225">
        <v>1</v>
      </c>
      <c r="E470" s="224" t="s">
        <v>4772</v>
      </c>
      <c r="F470" s="224" t="s">
        <v>1868</v>
      </c>
    </row>
    <row r="471" spans="1:6" x14ac:dyDescent="0.3">
      <c r="A471" s="3" t="s">
        <v>351</v>
      </c>
      <c r="B471" s="3" t="s">
        <v>2719</v>
      </c>
      <c r="C471" s="215">
        <v>1</v>
      </c>
      <c r="D471" s="200">
        <v>0</v>
      </c>
      <c r="E471" s="215" t="s">
        <v>4772</v>
      </c>
      <c r="F471" s="215" t="s">
        <v>1868</v>
      </c>
    </row>
    <row r="472" spans="1:6" x14ac:dyDescent="0.3">
      <c r="A472" s="3" t="s">
        <v>352</v>
      </c>
      <c r="B472" s="3" t="s">
        <v>2719</v>
      </c>
      <c r="C472" s="204" t="s">
        <v>4607</v>
      </c>
      <c r="D472" s="200"/>
      <c r="E472" s="215" t="s">
        <v>4786</v>
      </c>
      <c r="F472" s="215" t="s">
        <v>1523</v>
      </c>
    </row>
    <row r="473" spans="1:6" x14ac:dyDescent="0.3">
      <c r="A473" s="3" t="s">
        <v>338</v>
      </c>
      <c r="B473" s="3" t="s">
        <v>2622</v>
      </c>
      <c r="C473" s="213" t="s">
        <v>1833</v>
      </c>
      <c r="D473" s="213" t="s">
        <v>3885</v>
      </c>
      <c r="E473" s="215" t="s">
        <v>4772</v>
      </c>
      <c r="F473" s="215" t="s">
        <v>1868</v>
      </c>
    </row>
    <row r="474" spans="1:6" x14ac:dyDescent="0.3">
      <c r="A474" s="3" t="s">
        <v>343</v>
      </c>
      <c r="B474" s="3" t="s">
        <v>2622</v>
      </c>
      <c r="C474" s="215">
        <v>0</v>
      </c>
      <c r="D474" s="215">
        <v>1</v>
      </c>
      <c r="E474" s="215" t="s">
        <v>4772</v>
      </c>
      <c r="F474" s="215" t="s">
        <v>1868</v>
      </c>
    </row>
    <row r="475" spans="1:6" x14ac:dyDescent="0.3">
      <c r="A475" s="3" t="s">
        <v>352</v>
      </c>
      <c r="B475" s="3" t="s">
        <v>2622</v>
      </c>
      <c r="C475" s="213" t="s">
        <v>2621</v>
      </c>
      <c r="D475" s="215"/>
      <c r="E475" s="215" t="s">
        <v>4786</v>
      </c>
      <c r="F475" s="215" t="s">
        <v>1523</v>
      </c>
    </row>
    <row r="476" spans="1:6" x14ac:dyDescent="0.3">
      <c r="A476" s="3" t="s">
        <v>338</v>
      </c>
      <c r="B476" s="3" t="s">
        <v>2569</v>
      </c>
      <c r="C476" s="213" t="s">
        <v>3926</v>
      </c>
      <c r="D476" s="213" t="s">
        <v>4321</v>
      </c>
      <c r="E476" s="215" t="s">
        <v>4772</v>
      </c>
      <c r="F476" s="215" t="s">
        <v>1868</v>
      </c>
    </row>
    <row r="477" spans="1:6" x14ac:dyDescent="0.3">
      <c r="A477" s="3" t="s">
        <v>351</v>
      </c>
      <c r="B477" s="3" t="s">
        <v>2569</v>
      </c>
      <c r="C477" s="215">
        <v>1</v>
      </c>
      <c r="D477" s="215">
        <v>0</v>
      </c>
      <c r="E477" s="215" t="s">
        <v>4772</v>
      </c>
      <c r="F477" s="215" t="s">
        <v>1868</v>
      </c>
    </row>
    <row r="478" spans="1:6" x14ac:dyDescent="0.3">
      <c r="A478" s="3" t="s">
        <v>341</v>
      </c>
      <c r="B478" s="3" t="s">
        <v>2569</v>
      </c>
      <c r="C478" s="215">
        <v>0</v>
      </c>
      <c r="D478" s="215">
        <v>1</v>
      </c>
      <c r="E478" s="215" t="s">
        <v>4772</v>
      </c>
      <c r="F478" s="215" t="s">
        <v>1868</v>
      </c>
    </row>
    <row r="479" spans="1:6" x14ac:dyDescent="0.3">
      <c r="A479" s="3" t="s">
        <v>343</v>
      </c>
      <c r="B479" s="3" t="s">
        <v>2569</v>
      </c>
      <c r="C479" s="215">
        <v>0</v>
      </c>
      <c r="D479" s="215">
        <v>1</v>
      </c>
      <c r="E479" s="215" t="s">
        <v>4772</v>
      </c>
      <c r="F479" s="215" t="s">
        <v>1868</v>
      </c>
    </row>
    <row r="480" spans="1:6" x14ac:dyDescent="0.3">
      <c r="A480" s="3" t="s">
        <v>352</v>
      </c>
      <c r="B480" s="3" t="s">
        <v>2569</v>
      </c>
      <c r="C480" s="213" t="s">
        <v>4609</v>
      </c>
      <c r="D480" s="215"/>
      <c r="E480" s="215" t="s">
        <v>4786</v>
      </c>
      <c r="F480" s="215" t="s">
        <v>1523</v>
      </c>
    </row>
    <row r="481" spans="1:6" x14ac:dyDescent="0.3">
      <c r="A481" s="3" t="s">
        <v>338</v>
      </c>
      <c r="B481" s="3" t="s">
        <v>2653</v>
      </c>
      <c r="C481" s="213" t="s">
        <v>3852</v>
      </c>
      <c r="D481" s="213" t="s">
        <v>4610</v>
      </c>
      <c r="E481" s="215" t="s">
        <v>4772</v>
      </c>
      <c r="F481" s="215" t="s">
        <v>1868</v>
      </c>
    </row>
    <row r="482" spans="1:6" x14ac:dyDescent="0.3">
      <c r="A482" s="3" t="s">
        <v>343</v>
      </c>
      <c r="B482" s="3" t="s">
        <v>2653</v>
      </c>
      <c r="C482" s="215">
        <v>0</v>
      </c>
      <c r="D482" s="215">
        <v>1</v>
      </c>
      <c r="E482" s="215" t="s">
        <v>4772</v>
      </c>
      <c r="F482" s="215" t="s">
        <v>1868</v>
      </c>
    </row>
    <row r="483" spans="1:6" x14ac:dyDescent="0.3">
      <c r="A483" s="3" t="s">
        <v>351</v>
      </c>
      <c r="B483" s="3" t="s">
        <v>2653</v>
      </c>
      <c r="C483" s="215">
        <v>1</v>
      </c>
      <c r="D483" s="215">
        <v>0</v>
      </c>
      <c r="E483" s="215" t="s">
        <v>4772</v>
      </c>
      <c r="F483" s="215" t="s">
        <v>1868</v>
      </c>
    </row>
    <row r="484" spans="1:6" x14ac:dyDescent="0.3">
      <c r="A484" s="3" t="s">
        <v>352</v>
      </c>
      <c r="B484" s="3" t="s">
        <v>2653</v>
      </c>
      <c r="C484" s="213" t="s">
        <v>2652</v>
      </c>
      <c r="D484" s="215"/>
      <c r="E484" s="215" t="s">
        <v>4786</v>
      </c>
      <c r="F484" s="215" t="s">
        <v>1523</v>
      </c>
    </row>
    <row r="485" spans="1:6" x14ac:dyDescent="0.3">
      <c r="A485" s="3" t="s">
        <v>338</v>
      </c>
      <c r="B485" s="3" t="s">
        <v>3610</v>
      </c>
      <c r="C485" s="213" t="s">
        <v>4452</v>
      </c>
      <c r="D485" s="213" t="s">
        <v>4349</v>
      </c>
      <c r="E485" s="215" t="s">
        <v>4764</v>
      </c>
      <c r="F485" s="215" t="s">
        <v>1868</v>
      </c>
    </row>
    <row r="486" spans="1:6" x14ac:dyDescent="0.3">
      <c r="A486" s="3" t="s">
        <v>351</v>
      </c>
      <c r="B486" s="3" t="s">
        <v>3610</v>
      </c>
      <c r="C486" s="215">
        <v>1</v>
      </c>
      <c r="D486" s="215">
        <v>0</v>
      </c>
      <c r="E486" s="215" t="s">
        <v>4764</v>
      </c>
      <c r="F486" s="215" t="s">
        <v>1868</v>
      </c>
    </row>
    <row r="487" spans="1:6" x14ac:dyDescent="0.3">
      <c r="A487" s="3" t="s">
        <v>352</v>
      </c>
      <c r="B487" s="3" t="s">
        <v>3610</v>
      </c>
      <c r="C487" s="213" t="s">
        <v>3609</v>
      </c>
      <c r="D487" s="215"/>
      <c r="E487" s="215" t="s">
        <v>4819</v>
      </c>
      <c r="F487" s="215" t="s">
        <v>4821</v>
      </c>
    </row>
    <row r="488" spans="1:6" x14ac:dyDescent="0.3">
      <c r="A488" s="3" t="s">
        <v>18</v>
      </c>
      <c r="B488" s="165" t="s">
        <v>2079</v>
      </c>
      <c r="C488" s="215" t="s">
        <v>1833</v>
      </c>
      <c r="D488" s="215" t="s">
        <v>4822</v>
      </c>
      <c r="E488" s="215" t="s">
        <v>4772</v>
      </c>
      <c r="F488" s="215" t="s">
        <v>1868</v>
      </c>
    </row>
    <row r="489" spans="1:6" x14ac:dyDescent="0.3">
      <c r="A489" s="3" t="s">
        <v>18</v>
      </c>
      <c r="B489" s="3" t="s">
        <v>2127</v>
      </c>
      <c r="C489" s="215" t="s">
        <v>1833</v>
      </c>
      <c r="D489" s="215" t="s">
        <v>4822</v>
      </c>
      <c r="E489" s="215" t="s">
        <v>4772</v>
      </c>
      <c r="F489" s="215" t="s">
        <v>1868</v>
      </c>
    </row>
    <row r="490" spans="1:6" x14ac:dyDescent="0.3">
      <c r="A490" s="3" t="s">
        <v>18</v>
      </c>
      <c r="B490" s="3" t="s">
        <v>2153</v>
      </c>
      <c r="C490" s="215" t="s">
        <v>1833</v>
      </c>
      <c r="D490" s="215" t="s">
        <v>4822</v>
      </c>
      <c r="E490" s="215" t="s">
        <v>4772</v>
      </c>
      <c r="F490" s="215" t="s">
        <v>1868</v>
      </c>
    </row>
    <row r="491" spans="1:6" x14ac:dyDescent="0.3">
      <c r="A491" s="3" t="s">
        <v>18</v>
      </c>
      <c r="B491" s="3" t="s">
        <v>2197</v>
      </c>
      <c r="C491" s="215" t="s">
        <v>1833</v>
      </c>
      <c r="D491" s="215" t="s">
        <v>4822</v>
      </c>
      <c r="E491" s="215" t="s">
        <v>4772</v>
      </c>
      <c r="F491" s="215" t="s">
        <v>1868</v>
      </c>
    </row>
    <row r="492" spans="1:6" x14ac:dyDescent="0.3">
      <c r="A492" s="3" t="s">
        <v>18</v>
      </c>
      <c r="B492" s="3" t="s">
        <v>2428</v>
      </c>
      <c r="C492" s="215" t="s">
        <v>1833</v>
      </c>
      <c r="D492" s="215" t="s">
        <v>4822</v>
      </c>
      <c r="E492" s="215" t="s">
        <v>4772</v>
      </c>
      <c r="F492" s="215" t="s">
        <v>1868</v>
      </c>
    </row>
    <row r="493" spans="1:6" x14ac:dyDescent="0.3">
      <c r="A493" s="3" t="s">
        <v>18</v>
      </c>
      <c r="B493" s="3" t="s">
        <v>2482</v>
      </c>
      <c r="C493" s="215" t="s">
        <v>1833</v>
      </c>
      <c r="D493" s="215" t="s">
        <v>4822</v>
      </c>
      <c r="E493" s="215" t="s">
        <v>4772</v>
      </c>
      <c r="F493" s="215" t="s">
        <v>1868</v>
      </c>
    </row>
    <row r="494" spans="1:6" x14ac:dyDescent="0.3">
      <c r="A494" s="3" t="s">
        <v>18</v>
      </c>
      <c r="B494" s="3" t="s">
        <v>2503</v>
      </c>
      <c r="C494" s="215" t="s">
        <v>1833</v>
      </c>
      <c r="D494" s="215" t="s">
        <v>4822</v>
      </c>
      <c r="E494" s="215" t="s">
        <v>4772</v>
      </c>
      <c r="F494" s="215" t="s">
        <v>1868</v>
      </c>
    </row>
    <row r="495" spans="1:6" x14ac:dyDescent="0.3">
      <c r="A495" s="3" t="s">
        <v>19</v>
      </c>
      <c r="B495" s="165" t="s">
        <v>2079</v>
      </c>
      <c r="C495" s="204" t="s">
        <v>4823</v>
      </c>
      <c r="D495" s="215" t="s">
        <v>4761</v>
      </c>
      <c r="E495" s="215" t="s">
        <v>4772</v>
      </c>
      <c r="F495" s="215" t="s">
        <v>1868</v>
      </c>
    </row>
    <row r="496" spans="1:6" x14ac:dyDescent="0.3">
      <c r="A496" s="3" t="s">
        <v>19</v>
      </c>
      <c r="B496" s="3" t="s">
        <v>2127</v>
      </c>
      <c r="C496" s="213" t="s">
        <v>4823</v>
      </c>
      <c r="D496" s="215" t="s">
        <v>4761</v>
      </c>
      <c r="E496" s="215" t="s">
        <v>4772</v>
      </c>
      <c r="F496" s="215" t="s">
        <v>1868</v>
      </c>
    </row>
    <row r="497" spans="1:6" x14ac:dyDescent="0.3">
      <c r="A497" s="3" t="s">
        <v>19</v>
      </c>
      <c r="B497" s="3" t="s">
        <v>2153</v>
      </c>
      <c r="C497" s="213" t="s">
        <v>4824</v>
      </c>
      <c r="D497" s="215" t="s">
        <v>4761</v>
      </c>
      <c r="E497" s="215" t="s">
        <v>4772</v>
      </c>
      <c r="F497" s="215" t="s">
        <v>1868</v>
      </c>
    </row>
    <row r="498" spans="1:6" x14ac:dyDescent="0.3">
      <c r="A498" s="3" t="s">
        <v>19</v>
      </c>
      <c r="B498" s="3" t="s">
        <v>2197</v>
      </c>
      <c r="C498" s="213" t="s">
        <v>4824</v>
      </c>
      <c r="D498" s="215" t="s">
        <v>4761</v>
      </c>
      <c r="E498" s="215" t="s">
        <v>4772</v>
      </c>
      <c r="F498" s="215" t="s">
        <v>1868</v>
      </c>
    </row>
    <row r="499" spans="1:6" x14ac:dyDescent="0.3">
      <c r="A499" s="3" t="s">
        <v>19</v>
      </c>
      <c r="B499" s="3" t="s">
        <v>2428</v>
      </c>
      <c r="C499" s="213" t="s">
        <v>4824</v>
      </c>
      <c r="D499" s="215" t="s">
        <v>4761</v>
      </c>
      <c r="E499" s="215" t="s">
        <v>4772</v>
      </c>
      <c r="F499" s="215" t="s">
        <v>1868</v>
      </c>
    </row>
    <row r="500" spans="1:6" x14ac:dyDescent="0.3">
      <c r="A500" s="3" t="s">
        <v>19</v>
      </c>
      <c r="B500" s="3" t="s">
        <v>2482</v>
      </c>
      <c r="C500" s="213" t="s">
        <v>4823</v>
      </c>
      <c r="D500" s="215" t="s">
        <v>4761</v>
      </c>
      <c r="E500" s="215" t="s">
        <v>4772</v>
      </c>
      <c r="F500" s="215" t="s">
        <v>1868</v>
      </c>
    </row>
    <row r="501" spans="1:6" x14ac:dyDescent="0.3">
      <c r="A501" s="3" t="s">
        <v>19</v>
      </c>
      <c r="B501" s="3" t="s">
        <v>2503</v>
      </c>
      <c r="C501" s="213" t="s">
        <v>4823</v>
      </c>
      <c r="D501" s="215" t="s">
        <v>4761</v>
      </c>
      <c r="E501" s="215" t="s">
        <v>4772</v>
      </c>
      <c r="F501" s="215" t="s">
        <v>1868</v>
      </c>
    </row>
    <row r="502" spans="1:6" x14ac:dyDescent="0.3">
      <c r="A502" s="3" t="s">
        <v>18</v>
      </c>
      <c r="B502" s="3" t="s">
        <v>2637</v>
      </c>
      <c r="C502" s="213" t="s">
        <v>1833</v>
      </c>
      <c r="D502" s="215" t="s">
        <v>4825</v>
      </c>
      <c r="E502" s="215" t="s">
        <v>4826</v>
      </c>
      <c r="F502" s="215" t="s">
        <v>1868</v>
      </c>
    </row>
    <row r="503" spans="1:6" x14ac:dyDescent="0.3">
      <c r="A503" s="3" t="s">
        <v>18</v>
      </c>
      <c r="B503" s="3" t="s">
        <v>2713</v>
      </c>
      <c r="C503" s="213" t="s">
        <v>1833</v>
      </c>
      <c r="D503" s="215" t="s">
        <v>4825</v>
      </c>
      <c r="E503" s="215" t="s">
        <v>4826</v>
      </c>
      <c r="F503" s="215" t="s">
        <v>1868</v>
      </c>
    </row>
    <row r="504" spans="1:6" x14ac:dyDescent="0.3">
      <c r="A504" s="3" t="s">
        <v>18</v>
      </c>
      <c r="B504" s="3" t="s">
        <v>2834</v>
      </c>
      <c r="C504" s="213" t="s">
        <v>1833</v>
      </c>
      <c r="D504" s="215" t="s">
        <v>4825</v>
      </c>
      <c r="E504" s="215" t="s">
        <v>4826</v>
      </c>
      <c r="F504" s="215" t="s">
        <v>1868</v>
      </c>
    </row>
    <row r="505" spans="1:6" x14ac:dyDescent="0.3">
      <c r="A505" s="3" t="s">
        <v>18</v>
      </c>
      <c r="B505" s="3" t="s">
        <v>2929</v>
      </c>
      <c r="C505" s="213" t="s">
        <v>1833</v>
      </c>
      <c r="D505" s="215" t="s">
        <v>4825</v>
      </c>
      <c r="E505" s="215" t="s">
        <v>4826</v>
      </c>
      <c r="F505" s="215" t="s">
        <v>1868</v>
      </c>
    </row>
    <row r="506" spans="1:6" x14ac:dyDescent="0.3">
      <c r="A506" s="3" t="s">
        <v>18</v>
      </c>
      <c r="B506" s="3" t="s">
        <v>3027</v>
      </c>
      <c r="C506" s="213" t="s">
        <v>1833</v>
      </c>
      <c r="D506" s="215" t="s">
        <v>4825</v>
      </c>
      <c r="E506" s="215" t="s">
        <v>4826</v>
      </c>
      <c r="F506" s="215" t="s">
        <v>1868</v>
      </c>
    </row>
    <row r="507" spans="1:6" x14ac:dyDescent="0.3">
      <c r="A507" s="3" t="s">
        <v>18</v>
      </c>
      <c r="B507" s="3" t="s">
        <v>3051</v>
      </c>
      <c r="C507" s="213" t="s">
        <v>1833</v>
      </c>
      <c r="D507" s="215" t="s">
        <v>4825</v>
      </c>
      <c r="E507" s="215" t="s">
        <v>4826</v>
      </c>
      <c r="F507" s="215" t="s">
        <v>1868</v>
      </c>
    </row>
    <row r="508" spans="1:6" x14ac:dyDescent="0.3">
      <c r="A508" s="3" t="s">
        <v>18</v>
      </c>
      <c r="B508" s="3" t="s">
        <v>3132</v>
      </c>
      <c r="C508" s="213" t="s">
        <v>1833</v>
      </c>
      <c r="D508" s="215" t="s">
        <v>4825</v>
      </c>
      <c r="E508" s="215" t="s">
        <v>4826</v>
      </c>
      <c r="F508" s="215" t="s">
        <v>1868</v>
      </c>
    </row>
    <row r="509" spans="1:6" x14ac:dyDescent="0.3">
      <c r="A509" s="3" t="s">
        <v>18</v>
      </c>
      <c r="B509" s="3" t="s">
        <v>3143</v>
      </c>
      <c r="C509" s="213" t="s">
        <v>1833</v>
      </c>
      <c r="D509" s="215" t="s">
        <v>4825</v>
      </c>
      <c r="E509" s="215" t="s">
        <v>4826</v>
      </c>
      <c r="F509" s="215" t="s">
        <v>1868</v>
      </c>
    </row>
    <row r="510" spans="1:6" x14ac:dyDescent="0.3">
      <c r="A510" s="3" t="s">
        <v>18</v>
      </c>
      <c r="B510" s="3" t="s">
        <v>3169</v>
      </c>
      <c r="C510" s="213" t="s">
        <v>1833</v>
      </c>
      <c r="D510" s="215" t="s">
        <v>4825</v>
      </c>
      <c r="E510" s="215" t="s">
        <v>4826</v>
      </c>
      <c r="F510" s="215" t="s">
        <v>1868</v>
      </c>
    </row>
    <row r="511" spans="1:6" x14ac:dyDescent="0.3">
      <c r="A511" s="3" t="s">
        <v>18</v>
      </c>
      <c r="B511" s="3" t="s">
        <v>3215</v>
      </c>
      <c r="C511" s="213" t="s">
        <v>1833</v>
      </c>
      <c r="D511" s="215" t="s">
        <v>4825</v>
      </c>
      <c r="E511" s="215" t="s">
        <v>4826</v>
      </c>
      <c r="F511" s="215" t="s">
        <v>1868</v>
      </c>
    </row>
    <row r="512" spans="1:6" x14ac:dyDescent="0.3">
      <c r="A512" s="3" t="s">
        <v>18</v>
      </c>
      <c r="B512" s="3" t="s">
        <v>3270</v>
      </c>
      <c r="C512" s="213" t="s">
        <v>1833</v>
      </c>
      <c r="D512" s="215" t="s">
        <v>4825</v>
      </c>
      <c r="E512" s="215" t="s">
        <v>4826</v>
      </c>
      <c r="F512" s="215" t="s">
        <v>1868</v>
      </c>
    </row>
    <row r="513" spans="1:6" x14ac:dyDescent="0.3">
      <c r="A513" s="3" t="s">
        <v>18</v>
      </c>
      <c r="B513" s="3" t="s">
        <v>3347</v>
      </c>
      <c r="C513" s="213" t="s">
        <v>1833</v>
      </c>
      <c r="D513" s="215" t="s">
        <v>4825</v>
      </c>
      <c r="E513" s="215" t="s">
        <v>4826</v>
      </c>
      <c r="F513" s="215" t="s">
        <v>1868</v>
      </c>
    </row>
    <row r="514" spans="1:6" x14ac:dyDescent="0.3">
      <c r="A514" s="3" t="s">
        <v>18</v>
      </c>
      <c r="B514" s="3" t="s">
        <v>3396</v>
      </c>
      <c r="C514" s="213" t="s">
        <v>1833</v>
      </c>
      <c r="D514" s="215" t="s">
        <v>4825</v>
      </c>
      <c r="E514" s="215" t="s">
        <v>4826</v>
      </c>
      <c r="F514" s="215" t="s">
        <v>1868</v>
      </c>
    </row>
    <row r="515" spans="1:6" x14ac:dyDescent="0.3">
      <c r="A515" s="3" t="s">
        <v>18</v>
      </c>
      <c r="B515" s="3" t="s">
        <v>3419</v>
      </c>
      <c r="C515" s="213" t="s">
        <v>1833</v>
      </c>
      <c r="D515" s="215" t="s">
        <v>4825</v>
      </c>
      <c r="E515" s="215" t="s">
        <v>4826</v>
      </c>
      <c r="F515" s="215" t="s">
        <v>1868</v>
      </c>
    </row>
    <row r="516" spans="1:6" x14ac:dyDescent="0.3">
      <c r="A516" s="3" t="s">
        <v>19</v>
      </c>
      <c r="B516" s="3" t="s">
        <v>2637</v>
      </c>
      <c r="C516" s="213" t="s">
        <v>4827</v>
      </c>
      <c r="D516" s="215" t="s">
        <v>4761</v>
      </c>
      <c r="E516" s="215" t="s">
        <v>4826</v>
      </c>
      <c r="F516" s="215" t="s">
        <v>1868</v>
      </c>
    </row>
    <row r="517" spans="1:6" x14ac:dyDescent="0.3">
      <c r="A517" s="3" t="s">
        <v>19</v>
      </c>
      <c r="B517" s="3" t="s">
        <v>2713</v>
      </c>
      <c r="C517" s="213" t="s">
        <v>4828</v>
      </c>
      <c r="D517" s="215" t="s">
        <v>4761</v>
      </c>
      <c r="E517" s="215" t="s">
        <v>4826</v>
      </c>
      <c r="F517" s="215" t="s">
        <v>1868</v>
      </c>
    </row>
    <row r="518" spans="1:6" x14ac:dyDescent="0.3">
      <c r="A518" s="3" t="s">
        <v>19</v>
      </c>
      <c r="B518" s="3" t="s">
        <v>2834</v>
      </c>
      <c r="C518" s="213" t="s">
        <v>4828</v>
      </c>
      <c r="D518" s="215" t="s">
        <v>4761</v>
      </c>
      <c r="E518" s="215" t="s">
        <v>4826</v>
      </c>
      <c r="F518" s="215" t="s">
        <v>1868</v>
      </c>
    </row>
    <row r="519" spans="1:6" x14ac:dyDescent="0.3">
      <c r="A519" s="3" t="s">
        <v>19</v>
      </c>
      <c r="B519" s="3" t="s">
        <v>2929</v>
      </c>
      <c r="C519" s="213" t="s">
        <v>4828</v>
      </c>
      <c r="D519" s="215" t="s">
        <v>4761</v>
      </c>
      <c r="E519" s="215" t="s">
        <v>4826</v>
      </c>
      <c r="F519" s="215" t="s">
        <v>1868</v>
      </c>
    </row>
    <row r="520" spans="1:6" x14ac:dyDescent="0.3">
      <c r="A520" s="3" t="s">
        <v>19</v>
      </c>
      <c r="B520" s="3" t="s">
        <v>3027</v>
      </c>
      <c r="C520" s="213" t="s">
        <v>4828</v>
      </c>
      <c r="D520" s="215" t="s">
        <v>4761</v>
      </c>
      <c r="E520" s="215" t="s">
        <v>4826</v>
      </c>
      <c r="F520" s="215" t="s">
        <v>1868</v>
      </c>
    </row>
    <row r="521" spans="1:6" x14ac:dyDescent="0.3">
      <c r="A521" s="3" t="s">
        <v>19</v>
      </c>
      <c r="B521" s="3" t="s">
        <v>3051</v>
      </c>
      <c r="C521" s="213" t="s">
        <v>4828</v>
      </c>
      <c r="D521" s="215" t="s">
        <v>4761</v>
      </c>
      <c r="E521" s="215" t="s">
        <v>4826</v>
      </c>
      <c r="F521" s="215" t="s">
        <v>1868</v>
      </c>
    </row>
    <row r="522" spans="1:6" x14ac:dyDescent="0.3">
      <c r="A522" s="3" t="s">
        <v>19</v>
      </c>
      <c r="B522" s="3" t="s">
        <v>3132</v>
      </c>
      <c r="C522" s="213" t="s">
        <v>4827</v>
      </c>
      <c r="D522" s="215" t="s">
        <v>4761</v>
      </c>
      <c r="E522" s="215" t="s">
        <v>4826</v>
      </c>
      <c r="F522" s="215" t="s">
        <v>1868</v>
      </c>
    </row>
    <row r="523" spans="1:6" x14ac:dyDescent="0.3">
      <c r="A523" s="3" t="s">
        <v>19</v>
      </c>
      <c r="B523" s="3" t="s">
        <v>3143</v>
      </c>
      <c r="C523" s="213" t="s">
        <v>4827</v>
      </c>
      <c r="D523" s="215" t="s">
        <v>4761</v>
      </c>
      <c r="E523" s="215" t="s">
        <v>4826</v>
      </c>
      <c r="F523" s="215" t="s">
        <v>1868</v>
      </c>
    </row>
    <row r="524" spans="1:6" x14ac:dyDescent="0.3">
      <c r="A524" s="3" t="s">
        <v>19</v>
      </c>
      <c r="B524" s="3" t="s">
        <v>3169</v>
      </c>
      <c r="C524" s="213" t="s">
        <v>4827</v>
      </c>
      <c r="D524" s="215" t="s">
        <v>4761</v>
      </c>
      <c r="E524" s="215" t="s">
        <v>4826</v>
      </c>
      <c r="F524" s="215" t="s">
        <v>1868</v>
      </c>
    </row>
    <row r="525" spans="1:6" x14ac:dyDescent="0.3">
      <c r="A525" s="3" t="s">
        <v>19</v>
      </c>
      <c r="B525" s="3" t="s">
        <v>3215</v>
      </c>
      <c r="C525" s="213" t="s">
        <v>4829</v>
      </c>
      <c r="D525" s="215" t="s">
        <v>4761</v>
      </c>
      <c r="E525" s="215" t="s">
        <v>4826</v>
      </c>
      <c r="F525" s="215" t="s">
        <v>1868</v>
      </c>
    </row>
    <row r="526" spans="1:6" x14ac:dyDescent="0.3">
      <c r="A526" s="3" t="s">
        <v>19</v>
      </c>
      <c r="B526" s="3" t="s">
        <v>3270</v>
      </c>
      <c r="C526" s="213" t="s">
        <v>4829</v>
      </c>
      <c r="D526" s="215" t="s">
        <v>4761</v>
      </c>
      <c r="E526" s="215" t="s">
        <v>4826</v>
      </c>
      <c r="F526" s="215" t="s">
        <v>1868</v>
      </c>
    </row>
    <row r="527" spans="1:6" x14ac:dyDescent="0.3">
      <c r="A527" s="3" t="s">
        <v>19</v>
      </c>
      <c r="B527" s="3" t="s">
        <v>3347</v>
      </c>
      <c r="C527" s="213" t="s">
        <v>4829</v>
      </c>
      <c r="D527" s="215" t="s">
        <v>4761</v>
      </c>
      <c r="E527" s="215" t="s">
        <v>4826</v>
      </c>
      <c r="F527" s="215" t="s">
        <v>1868</v>
      </c>
    </row>
    <row r="528" spans="1:6" x14ac:dyDescent="0.3">
      <c r="A528" s="3" t="s">
        <v>19</v>
      </c>
      <c r="B528" s="3" t="s">
        <v>3396</v>
      </c>
      <c r="C528" s="213" t="s">
        <v>4829</v>
      </c>
      <c r="D528" s="215" t="s">
        <v>4761</v>
      </c>
      <c r="E528" s="215" t="s">
        <v>4826</v>
      </c>
      <c r="F528" s="215" t="s">
        <v>1868</v>
      </c>
    </row>
    <row r="529" spans="1:6" x14ac:dyDescent="0.3">
      <c r="A529" s="3" t="s">
        <v>19</v>
      </c>
      <c r="B529" s="3" t="s">
        <v>3419</v>
      </c>
      <c r="C529" s="213" t="s">
        <v>4829</v>
      </c>
      <c r="D529" s="215" t="s">
        <v>4761</v>
      </c>
      <c r="E529" s="215" t="s">
        <v>4826</v>
      </c>
      <c r="F529" s="215" t="s">
        <v>1868</v>
      </c>
    </row>
    <row r="530" spans="1:6" x14ac:dyDescent="0.3">
      <c r="A530" s="3" t="s">
        <v>18</v>
      </c>
      <c r="B530" s="3" t="s">
        <v>2284</v>
      </c>
      <c r="C530" s="213" t="s">
        <v>1833</v>
      </c>
      <c r="D530" s="215" t="s">
        <v>4825</v>
      </c>
      <c r="E530" s="215" t="s">
        <v>4826</v>
      </c>
      <c r="F530" s="215" t="s">
        <v>1868</v>
      </c>
    </row>
    <row r="531" spans="1:6" x14ac:dyDescent="0.3">
      <c r="A531" s="3" t="s">
        <v>19</v>
      </c>
      <c r="B531" s="3" t="s">
        <v>2284</v>
      </c>
      <c r="C531" s="213" t="s">
        <v>4830</v>
      </c>
      <c r="D531" s="215" t="s">
        <v>4761</v>
      </c>
      <c r="E531" s="215" t="s">
        <v>4826</v>
      </c>
      <c r="F531" s="215" t="s">
        <v>1868</v>
      </c>
    </row>
    <row r="532" spans="1:6" x14ac:dyDescent="0.3">
      <c r="A532" s="3" t="s">
        <v>21</v>
      </c>
      <c r="B532" s="3" t="s">
        <v>2172</v>
      </c>
      <c r="C532" s="215" t="s">
        <v>1833</v>
      </c>
      <c r="D532" s="215" t="s">
        <v>4614</v>
      </c>
      <c r="E532" s="215" t="s">
        <v>4759</v>
      </c>
      <c r="F532" s="215" t="s">
        <v>1868</v>
      </c>
    </row>
    <row r="533" spans="1:6" x14ac:dyDescent="0.3">
      <c r="A533" s="3" t="s">
        <v>27</v>
      </c>
      <c r="B533" s="3" t="s">
        <v>2172</v>
      </c>
      <c r="C533" s="215">
        <v>1</v>
      </c>
      <c r="D533" s="215">
        <v>0</v>
      </c>
      <c r="E533" s="215" t="s">
        <v>4759</v>
      </c>
      <c r="F533" s="215" t="s">
        <v>1868</v>
      </c>
    </row>
    <row r="534" spans="1:6" x14ac:dyDescent="0.3">
      <c r="A534" s="3" t="s">
        <v>28</v>
      </c>
      <c r="B534" s="3" t="s">
        <v>2172</v>
      </c>
      <c r="C534" s="213" t="s">
        <v>4831</v>
      </c>
      <c r="D534" s="215" t="s">
        <v>4761</v>
      </c>
      <c r="E534" s="215" t="s">
        <v>4759</v>
      </c>
      <c r="F534" s="215" t="s">
        <v>1868</v>
      </c>
    </row>
    <row r="535" spans="1:6" x14ac:dyDescent="0.3">
      <c r="A535" s="3" t="s">
        <v>36</v>
      </c>
      <c r="B535" s="3" t="s">
        <v>2086</v>
      </c>
      <c r="C535" s="213" t="s">
        <v>4832</v>
      </c>
      <c r="D535" s="215" t="s">
        <v>4635</v>
      </c>
      <c r="E535" s="215" t="s">
        <v>4764</v>
      </c>
      <c r="F535" s="215" t="s">
        <v>1868</v>
      </c>
    </row>
    <row r="536" spans="1:6" x14ac:dyDescent="0.3">
      <c r="A536" s="3" t="s">
        <v>44</v>
      </c>
      <c r="B536" s="3" t="s">
        <v>2086</v>
      </c>
      <c r="C536" s="215">
        <v>1</v>
      </c>
      <c r="D536" s="215">
        <v>0</v>
      </c>
      <c r="E536" s="215" t="s">
        <v>4764</v>
      </c>
      <c r="F536" s="215" t="s">
        <v>1868</v>
      </c>
    </row>
    <row r="537" spans="1:6" x14ac:dyDescent="0.3">
      <c r="A537" s="165" t="s">
        <v>45</v>
      </c>
      <c r="B537" s="165" t="s">
        <v>2086</v>
      </c>
      <c r="C537" s="204" t="s">
        <v>4632</v>
      </c>
      <c r="D537" s="200"/>
      <c r="E537" s="200" t="s">
        <v>4786</v>
      </c>
      <c r="F537" s="200" t="s">
        <v>1523</v>
      </c>
    </row>
    <row r="538" spans="1:6" x14ac:dyDescent="0.3">
      <c r="A538" s="165" t="s">
        <v>36</v>
      </c>
      <c r="B538" s="165" t="s">
        <v>2314</v>
      </c>
      <c r="C538" s="200" t="s">
        <v>1833</v>
      </c>
      <c r="D538" s="200" t="s">
        <v>4635</v>
      </c>
      <c r="E538" s="200" t="s">
        <v>4764</v>
      </c>
      <c r="F538" s="200" t="s">
        <v>1868</v>
      </c>
    </row>
    <row r="539" spans="1:6" x14ac:dyDescent="0.3">
      <c r="A539" s="165" t="s">
        <v>44</v>
      </c>
      <c r="B539" s="165" t="s">
        <v>2314</v>
      </c>
      <c r="C539" s="200">
        <v>1</v>
      </c>
      <c r="D539" s="200">
        <v>0</v>
      </c>
      <c r="E539" s="200" t="s">
        <v>4764</v>
      </c>
      <c r="F539" s="200" t="s">
        <v>1868</v>
      </c>
    </row>
    <row r="540" spans="1:6" x14ac:dyDescent="0.3">
      <c r="A540" s="165" t="s">
        <v>45</v>
      </c>
      <c r="B540" s="165" t="s">
        <v>2314</v>
      </c>
      <c r="C540" s="204" t="s">
        <v>4634</v>
      </c>
      <c r="D540" s="200"/>
      <c r="E540" s="200" t="s">
        <v>4786</v>
      </c>
      <c r="F540" s="200" t="s">
        <v>1523</v>
      </c>
    </row>
    <row r="541" spans="1:6" x14ac:dyDescent="0.3">
      <c r="A541" s="165" t="s">
        <v>36</v>
      </c>
      <c r="B541" s="165" t="s">
        <v>2373</v>
      </c>
      <c r="C541" s="200" t="s">
        <v>1833</v>
      </c>
      <c r="D541" s="200" t="s">
        <v>4635</v>
      </c>
      <c r="E541" s="200" t="s">
        <v>4764</v>
      </c>
      <c r="F541" s="200" t="s">
        <v>1868</v>
      </c>
    </row>
    <row r="542" spans="1:6" x14ac:dyDescent="0.3">
      <c r="A542" s="165" t="s">
        <v>44</v>
      </c>
      <c r="B542" s="165" t="s">
        <v>2373</v>
      </c>
      <c r="C542" s="200">
        <v>1</v>
      </c>
      <c r="D542" s="200">
        <v>0</v>
      </c>
      <c r="E542" s="200" t="s">
        <v>4764</v>
      </c>
      <c r="F542" s="200" t="s">
        <v>1868</v>
      </c>
    </row>
    <row r="543" spans="1:6" x14ac:dyDescent="0.3">
      <c r="A543" s="165" t="s">
        <v>45</v>
      </c>
      <c r="B543" s="165" t="s">
        <v>2373</v>
      </c>
      <c r="C543" s="204" t="s">
        <v>2371</v>
      </c>
      <c r="D543" s="200"/>
      <c r="E543" s="200" t="s">
        <v>4786</v>
      </c>
      <c r="F543" s="200" t="s">
        <v>1523</v>
      </c>
    </row>
    <row r="544" spans="1:6" x14ac:dyDescent="0.3">
      <c r="A544" s="165" t="s">
        <v>36</v>
      </c>
      <c r="B544" s="165" t="s">
        <v>2659</v>
      </c>
      <c r="C544" s="200" t="s">
        <v>1833</v>
      </c>
      <c r="D544" s="200" t="s">
        <v>4614</v>
      </c>
      <c r="E544" s="200" t="s">
        <v>4759</v>
      </c>
      <c r="F544" s="200" t="s">
        <v>1868</v>
      </c>
    </row>
    <row r="545" spans="1:6" x14ac:dyDescent="0.3">
      <c r="A545" s="165" t="s">
        <v>44</v>
      </c>
      <c r="B545" s="165" t="s">
        <v>2659</v>
      </c>
      <c r="C545" s="200">
        <v>1</v>
      </c>
      <c r="D545" s="200">
        <v>0</v>
      </c>
      <c r="E545" s="200" t="s">
        <v>4759</v>
      </c>
      <c r="F545" s="200" t="s">
        <v>1868</v>
      </c>
    </row>
    <row r="546" spans="1:6" x14ac:dyDescent="0.3">
      <c r="A546" s="165" t="s">
        <v>43</v>
      </c>
      <c r="B546" s="165" t="s">
        <v>2659</v>
      </c>
      <c r="C546" s="200">
        <v>0</v>
      </c>
      <c r="D546" s="200">
        <v>1</v>
      </c>
      <c r="E546" s="200" t="s">
        <v>4759</v>
      </c>
      <c r="F546" s="200" t="s">
        <v>1868</v>
      </c>
    </row>
    <row r="547" spans="1:6" x14ac:dyDescent="0.3">
      <c r="A547" s="165" t="s">
        <v>45</v>
      </c>
      <c r="B547" s="165" t="s">
        <v>2659</v>
      </c>
      <c r="C547" s="204" t="s">
        <v>4833</v>
      </c>
      <c r="D547" s="200"/>
      <c r="E547" s="200" t="s">
        <v>4759</v>
      </c>
      <c r="F547" s="200" t="s">
        <v>1868</v>
      </c>
    </row>
    <row r="548" spans="1:6" x14ac:dyDescent="0.3">
      <c r="A548" s="165" t="s">
        <v>36</v>
      </c>
      <c r="B548" s="165" t="s">
        <v>3356</v>
      </c>
      <c r="C548" s="200" t="s">
        <v>1833</v>
      </c>
      <c r="D548" s="200" t="s">
        <v>4635</v>
      </c>
      <c r="E548" s="200" t="s">
        <v>4764</v>
      </c>
      <c r="F548" s="200" t="s">
        <v>1868</v>
      </c>
    </row>
    <row r="549" spans="1:6" x14ac:dyDescent="0.3">
      <c r="A549" s="165" t="s">
        <v>44</v>
      </c>
      <c r="B549" s="165" t="s">
        <v>3356</v>
      </c>
      <c r="C549" s="200">
        <v>1</v>
      </c>
      <c r="D549" s="200">
        <v>0</v>
      </c>
      <c r="E549" s="200" t="s">
        <v>4764</v>
      </c>
      <c r="F549" s="200" t="s">
        <v>1868</v>
      </c>
    </row>
    <row r="550" spans="1:6" x14ac:dyDescent="0.3">
      <c r="A550" s="165" t="s">
        <v>45</v>
      </c>
      <c r="B550" s="165" t="s">
        <v>3356</v>
      </c>
      <c r="C550" s="204" t="s">
        <v>3355</v>
      </c>
      <c r="D550" s="200"/>
      <c r="E550" s="200" t="s">
        <v>4786</v>
      </c>
      <c r="F550" s="200" t="s">
        <v>1523</v>
      </c>
    </row>
    <row r="551" spans="1:6" x14ac:dyDescent="0.3">
      <c r="A551" s="3" t="s">
        <v>46</v>
      </c>
      <c r="B551" s="3" t="s">
        <v>3120</v>
      </c>
      <c r="C551" s="215" t="s">
        <v>4654</v>
      </c>
      <c r="D551" s="215" t="s">
        <v>4271</v>
      </c>
      <c r="E551" s="215" t="s">
        <v>4772</v>
      </c>
      <c r="F551" s="215" t="s">
        <v>1868</v>
      </c>
    </row>
    <row r="552" spans="1:6" x14ac:dyDescent="0.3">
      <c r="A552" s="3" t="s">
        <v>49</v>
      </c>
      <c r="B552" s="3" t="s">
        <v>3120</v>
      </c>
      <c r="C552" s="215">
        <v>0</v>
      </c>
      <c r="D552" s="215">
        <v>1</v>
      </c>
      <c r="E552" s="215" t="s">
        <v>4772</v>
      </c>
      <c r="F552" s="215" t="s">
        <v>1868</v>
      </c>
    </row>
    <row r="553" spans="1:6" x14ac:dyDescent="0.3">
      <c r="A553" s="3" t="s">
        <v>53</v>
      </c>
      <c r="B553" s="3" t="s">
        <v>3120</v>
      </c>
      <c r="C553" s="215">
        <v>1</v>
      </c>
      <c r="D553" s="215">
        <v>0</v>
      </c>
      <c r="E553" s="215" t="s">
        <v>4772</v>
      </c>
      <c r="F553" s="215" t="s">
        <v>1868</v>
      </c>
    </row>
    <row r="554" spans="1:6" x14ac:dyDescent="0.3">
      <c r="A554" s="3" t="s">
        <v>54</v>
      </c>
      <c r="B554" s="3" t="s">
        <v>3120</v>
      </c>
      <c r="C554" s="213" t="s">
        <v>4834</v>
      </c>
      <c r="D554" s="215" t="s">
        <v>4761</v>
      </c>
      <c r="E554" s="215" t="s">
        <v>4772</v>
      </c>
      <c r="F554" s="215" t="s">
        <v>1868</v>
      </c>
    </row>
    <row r="555" spans="1:6" x14ac:dyDescent="0.3">
      <c r="A555" s="3" t="s">
        <v>46</v>
      </c>
      <c r="B555" s="1" t="s">
        <v>3127</v>
      </c>
      <c r="C555" s="215" t="s">
        <v>4654</v>
      </c>
      <c r="D555" s="215" t="s">
        <v>4271</v>
      </c>
      <c r="E555" s="215" t="s">
        <v>4772</v>
      </c>
      <c r="F555" s="215" t="s">
        <v>1868</v>
      </c>
    </row>
    <row r="556" spans="1:6" x14ac:dyDescent="0.3">
      <c r="A556" s="223" t="s">
        <v>49</v>
      </c>
      <c r="B556" s="1" t="s">
        <v>3127</v>
      </c>
      <c r="C556" s="224">
        <v>0</v>
      </c>
      <c r="D556" s="224">
        <v>1</v>
      </c>
      <c r="E556" s="224" t="s">
        <v>4772</v>
      </c>
      <c r="F556" s="224" t="s">
        <v>1868</v>
      </c>
    </row>
    <row r="557" spans="1:6" x14ac:dyDescent="0.3">
      <c r="A557" s="3" t="s">
        <v>53</v>
      </c>
      <c r="B557" s="3" t="s">
        <v>3127</v>
      </c>
      <c r="C557" s="215">
        <v>1</v>
      </c>
      <c r="D557" s="215">
        <v>0</v>
      </c>
      <c r="E557" s="215" t="s">
        <v>4772</v>
      </c>
      <c r="F557" s="215" t="s">
        <v>1868</v>
      </c>
    </row>
    <row r="558" spans="1:6" x14ac:dyDescent="0.3">
      <c r="A558" s="3" t="s">
        <v>54</v>
      </c>
      <c r="B558" s="3" t="s">
        <v>3127</v>
      </c>
      <c r="C558" s="213" t="s">
        <v>3125</v>
      </c>
      <c r="D558" s="215"/>
      <c r="E558" s="215" t="s">
        <v>4786</v>
      </c>
      <c r="F558" s="215" t="s">
        <v>1868</v>
      </c>
    </row>
    <row r="559" spans="1:6" x14ac:dyDescent="0.3">
      <c r="A559" s="3" t="s">
        <v>55</v>
      </c>
      <c r="B559" s="3" t="s">
        <v>2300</v>
      </c>
      <c r="C559" s="213" t="s">
        <v>3928</v>
      </c>
      <c r="D559" s="213" t="s">
        <v>1834</v>
      </c>
      <c r="E559" s="215" t="s">
        <v>4764</v>
      </c>
      <c r="F559" s="215" t="s">
        <v>1868</v>
      </c>
    </row>
    <row r="560" spans="1:6" x14ac:dyDescent="0.3">
      <c r="A560" s="3" t="s">
        <v>63</v>
      </c>
      <c r="B560" s="3" t="s">
        <v>2300</v>
      </c>
      <c r="C560" s="215">
        <v>1</v>
      </c>
      <c r="D560" s="215">
        <v>0</v>
      </c>
      <c r="E560" s="215" t="s">
        <v>4764</v>
      </c>
      <c r="F560" s="215" t="s">
        <v>1868</v>
      </c>
    </row>
    <row r="561" spans="1:6" x14ac:dyDescent="0.3">
      <c r="A561" s="3" t="s">
        <v>64</v>
      </c>
      <c r="B561" s="3" t="s">
        <v>2300</v>
      </c>
      <c r="C561" s="213" t="s">
        <v>4835</v>
      </c>
      <c r="D561" s="215" t="s">
        <v>4761</v>
      </c>
      <c r="E561" s="215" t="s">
        <v>4764</v>
      </c>
      <c r="F561" s="215" t="s">
        <v>1868</v>
      </c>
    </row>
    <row r="562" spans="1:6" x14ac:dyDescent="0.3">
      <c r="A562" s="3" t="s">
        <v>55</v>
      </c>
      <c r="B562" s="3" t="s">
        <v>3002</v>
      </c>
      <c r="C562" s="213" t="s">
        <v>3928</v>
      </c>
      <c r="D562" s="213" t="s">
        <v>1834</v>
      </c>
      <c r="E562" s="215" t="s">
        <v>4764</v>
      </c>
      <c r="F562" s="215" t="s">
        <v>1868</v>
      </c>
    </row>
    <row r="563" spans="1:6" x14ac:dyDescent="0.3">
      <c r="A563" s="3" t="s">
        <v>63</v>
      </c>
      <c r="B563" s="3" t="s">
        <v>3002</v>
      </c>
      <c r="C563" s="215">
        <v>1</v>
      </c>
      <c r="D563" s="215">
        <v>0</v>
      </c>
      <c r="E563" s="215" t="s">
        <v>4764</v>
      </c>
      <c r="F563" s="215" t="s">
        <v>1868</v>
      </c>
    </row>
    <row r="564" spans="1:6" x14ac:dyDescent="0.3">
      <c r="A564" s="3" t="s">
        <v>64</v>
      </c>
      <c r="B564" s="3" t="s">
        <v>3002</v>
      </c>
      <c r="C564" s="213" t="s">
        <v>4835</v>
      </c>
      <c r="D564" s="215" t="s">
        <v>4761</v>
      </c>
      <c r="E564" s="215" t="s">
        <v>4764</v>
      </c>
      <c r="F564" s="215" t="s">
        <v>1868</v>
      </c>
    </row>
    <row r="565" spans="1:6" x14ac:dyDescent="0.3">
      <c r="A565" s="3" t="s">
        <v>55</v>
      </c>
      <c r="B565" s="3" t="s">
        <v>3032</v>
      </c>
      <c r="C565" s="213" t="s">
        <v>3928</v>
      </c>
      <c r="D565" s="213" t="s">
        <v>1834</v>
      </c>
      <c r="E565" s="215" t="s">
        <v>4764</v>
      </c>
      <c r="F565" s="215" t="s">
        <v>1868</v>
      </c>
    </row>
    <row r="566" spans="1:6" x14ac:dyDescent="0.3">
      <c r="A566" s="3" t="s">
        <v>63</v>
      </c>
      <c r="B566" s="3" t="s">
        <v>3032</v>
      </c>
      <c r="C566" s="215">
        <v>1</v>
      </c>
      <c r="D566" s="215">
        <v>0</v>
      </c>
      <c r="E566" s="215" t="s">
        <v>4764</v>
      </c>
      <c r="F566" s="215" t="s">
        <v>1868</v>
      </c>
    </row>
    <row r="567" spans="1:6" x14ac:dyDescent="0.3">
      <c r="A567" s="3" t="s">
        <v>64</v>
      </c>
      <c r="B567" s="3" t="s">
        <v>3032</v>
      </c>
      <c r="C567" s="213" t="s">
        <v>4835</v>
      </c>
      <c r="D567" s="215" t="s">
        <v>4761</v>
      </c>
      <c r="E567" s="215" t="s">
        <v>4764</v>
      </c>
      <c r="F567" s="215" t="s">
        <v>1868</v>
      </c>
    </row>
    <row r="568" spans="1:6" x14ac:dyDescent="0.3">
      <c r="A568" s="3" t="s">
        <v>55</v>
      </c>
      <c r="B568" s="3" t="s">
        <v>2809</v>
      </c>
      <c r="C568" s="213" t="s">
        <v>3928</v>
      </c>
      <c r="D568" s="213" t="s">
        <v>1834</v>
      </c>
      <c r="E568" s="215" t="s">
        <v>4764</v>
      </c>
      <c r="F568" s="215" t="s">
        <v>1868</v>
      </c>
    </row>
    <row r="569" spans="1:6" x14ac:dyDescent="0.3">
      <c r="A569" s="3" t="s">
        <v>63</v>
      </c>
      <c r="B569" s="3" t="s">
        <v>2809</v>
      </c>
      <c r="C569" s="215">
        <v>1</v>
      </c>
      <c r="D569" s="215">
        <v>0</v>
      </c>
      <c r="E569" s="215" t="s">
        <v>4764</v>
      </c>
      <c r="F569" s="215" t="s">
        <v>1868</v>
      </c>
    </row>
    <row r="570" spans="1:6" x14ac:dyDescent="0.3">
      <c r="A570" s="3" t="s">
        <v>64</v>
      </c>
      <c r="B570" s="3" t="s">
        <v>2809</v>
      </c>
      <c r="C570" s="215" t="s">
        <v>4815</v>
      </c>
      <c r="D570" s="215" t="s">
        <v>4761</v>
      </c>
      <c r="E570" s="215" t="s">
        <v>4764</v>
      </c>
      <c r="F570" s="215" t="s">
        <v>1868</v>
      </c>
    </row>
    <row r="571" spans="1:6" x14ac:dyDescent="0.3">
      <c r="A571" s="3" t="s">
        <v>55</v>
      </c>
      <c r="B571" s="3" t="s">
        <v>3270</v>
      </c>
      <c r="C571" s="213" t="s">
        <v>3928</v>
      </c>
      <c r="D571" s="213" t="s">
        <v>1834</v>
      </c>
      <c r="E571" s="215" t="s">
        <v>4764</v>
      </c>
      <c r="F571" s="215" t="s">
        <v>1868</v>
      </c>
    </row>
    <row r="572" spans="1:6" x14ac:dyDescent="0.3">
      <c r="A572" s="3" t="s">
        <v>63</v>
      </c>
      <c r="B572" s="3" t="s">
        <v>3270</v>
      </c>
      <c r="C572" s="215">
        <v>1</v>
      </c>
      <c r="D572" s="215">
        <v>0</v>
      </c>
      <c r="E572" s="215" t="s">
        <v>4764</v>
      </c>
      <c r="F572" s="215" t="s">
        <v>1868</v>
      </c>
    </row>
    <row r="573" spans="1:6" x14ac:dyDescent="0.3">
      <c r="A573" s="3" t="s">
        <v>64</v>
      </c>
      <c r="B573" s="3" t="s">
        <v>3270</v>
      </c>
      <c r="C573" s="215" t="s">
        <v>4815</v>
      </c>
      <c r="D573" s="215" t="s">
        <v>4761</v>
      </c>
      <c r="E573" s="215" t="s">
        <v>4764</v>
      </c>
      <c r="F573" s="215" t="s">
        <v>1868</v>
      </c>
    </row>
    <row r="574" spans="1:6" x14ac:dyDescent="0.3">
      <c r="A574" s="3" t="s">
        <v>55</v>
      </c>
      <c r="B574" s="3" t="s">
        <v>3347</v>
      </c>
      <c r="C574" s="213" t="s">
        <v>3928</v>
      </c>
      <c r="D574" s="213" t="s">
        <v>1834</v>
      </c>
      <c r="E574" s="215" t="s">
        <v>4764</v>
      </c>
      <c r="F574" s="215" t="s">
        <v>1868</v>
      </c>
    </row>
    <row r="575" spans="1:6" x14ac:dyDescent="0.3">
      <c r="A575" s="3" t="s">
        <v>63</v>
      </c>
      <c r="B575" s="3" t="s">
        <v>3347</v>
      </c>
      <c r="C575" s="215">
        <v>1</v>
      </c>
      <c r="D575" s="215">
        <v>0</v>
      </c>
      <c r="E575" s="215" t="s">
        <v>4764</v>
      </c>
      <c r="F575" s="215" t="s">
        <v>1868</v>
      </c>
    </row>
    <row r="576" spans="1:6" x14ac:dyDescent="0.3">
      <c r="A576" s="3" t="s">
        <v>64</v>
      </c>
      <c r="B576" s="3" t="s">
        <v>3347</v>
      </c>
      <c r="C576" s="215" t="s">
        <v>4815</v>
      </c>
      <c r="D576" s="215" t="s">
        <v>4761</v>
      </c>
      <c r="E576" s="215" t="s">
        <v>4764</v>
      </c>
      <c r="F576" s="215" t="s">
        <v>1868</v>
      </c>
    </row>
    <row r="577" spans="1:6" x14ac:dyDescent="0.3">
      <c r="A577" s="3" t="s">
        <v>55</v>
      </c>
      <c r="B577" s="3" t="s">
        <v>3487</v>
      </c>
      <c r="C577" s="213" t="s">
        <v>3928</v>
      </c>
      <c r="D577" s="213" t="s">
        <v>1834</v>
      </c>
      <c r="E577" s="215" t="s">
        <v>4764</v>
      </c>
      <c r="F577" s="215" t="s">
        <v>1868</v>
      </c>
    </row>
    <row r="578" spans="1:6" x14ac:dyDescent="0.3">
      <c r="A578" s="3" t="s">
        <v>63</v>
      </c>
      <c r="B578" s="3" t="s">
        <v>3487</v>
      </c>
      <c r="C578" s="215">
        <v>1</v>
      </c>
      <c r="D578" s="215">
        <v>0</v>
      </c>
      <c r="E578" s="215" t="s">
        <v>4764</v>
      </c>
      <c r="F578" s="215" t="s">
        <v>1868</v>
      </c>
    </row>
    <row r="579" spans="1:6" x14ac:dyDescent="0.3">
      <c r="A579" s="3" t="s">
        <v>64</v>
      </c>
      <c r="B579" s="3" t="s">
        <v>3487</v>
      </c>
      <c r="C579" s="215" t="s">
        <v>4815</v>
      </c>
      <c r="D579" s="215" t="s">
        <v>4761</v>
      </c>
      <c r="E579" s="215" t="s">
        <v>4764</v>
      </c>
      <c r="F579" s="215" t="s">
        <v>1868</v>
      </c>
    </row>
    <row r="580" spans="1:6" x14ac:dyDescent="0.3">
      <c r="A580" s="3" t="s">
        <v>55</v>
      </c>
      <c r="B580" s="3" t="s">
        <v>3215</v>
      </c>
      <c r="C580" s="213" t="s">
        <v>4299</v>
      </c>
      <c r="D580" s="213" t="s">
        <v>4836</v>
      </c>
      <c r="E580" s="215" t="s">
        <v>4764</v>
      </c>
      <c r="F580" s="215" t="s">
        <v>1868</v>
      </c>
    </row>
    <row r="581" spans="1:6" x14ac:dyDescent="0.3">
      <c r="A581" s="3" t="s">
        <v>55</v>
      </c>
      <c r="B581" s="3" t="s">
        <v>3396</v>
      </c>
      <c r="C581" s="213" t="s">
        <v>4375</v>
      </c>
      <c r="D581" s="213" t="s">
        <v>4119</v>
      </c>
      <c r="E581" s="215" t="s">
        <v>4764</v>
      </c>
      <c r="F581" s="215" t="s">
        <v>1868</v>
      </c>
    </row>
    <row r="582" spans="1:6" x14ac:dyDescent="0.3">
      <c r="A582" s="3" t="s">
        <v>55</v>
      </c>
      <c r="B582" s="3" t="s">
        <v>3419</v>
      </c>
      <c r="C582" s="213" t="s">
        <v>4299</v>
      </c>
      <c r="D582" s="213" t="s">
        <v>4836</v>
      </c>
      <c r="E582" s="215" t="s">
        <v>4764</v>
      </c>
      <c r="F582" s="215" t="s">
        <v>1868</v>
      </c>
    </row>
    <row r="583" spans="1:6" x14ac:dyDescent="0.3">
      <c r="A583" s="3" t="s">
        <v>63</v>
      </c>
      <c r="B583" s="3" t="s">
        <v>3215</v>
      </c>
      <c r="C583" s="215">
        <v>1</v>
      </c>
      <c r="D583" s="215">
        <v>0</v>
      </c>
      <c r="E583" s="215" t="s">
        <v>4764</v>
      </c>
      <c r="F583" s="215" t="s">
        <v>1868</v>
      </c>
    </row>
    <row r="584" spans="1:6" x14ac:dyDescent="0.3">
      <c r="A584" s="3" t="s">
        <v>63</v>
      </c>
      <c r="B584" s="3" t="s">
        <v>3396</v>
      </c>
      <c r="C584" s="215">
        <v>1</v>
      </c>
      <c r="D584" s="215">
        <v>0</v>
      </c>
      <c r="E584" s="215" t="s">
        <v>4764</v>
      </c>
      <c r="F584" s="215" t="s">
        <v>1868</v>
      </c>
    </row>
    <row r="585" spans="1:6" x14ac:dyDescent="0.3">
      <c r="A585" s="3" t="s">
        <v>63</v>
      </c>
      <c r="B585" s="3" t="s">
        <v>3419</v>
      </c>
      <c r="C585" s="215">
        <v>1</v>
      </c>
      <c r="D585" s="215">
        <v>0</v>
      </c>
      <c r="E585" s="215" t="s">
        <v>4764</v>
      </c>
      <c r="F585" s="215" t="s">
        <v>1868</v>
      </c>
    </row>
    <row r="586" spans="1:6" x14ac:dyDescent="0.3">
      <c r="A586" s="3" t="s">
        <v>64</v>
      </c>
      <c r="B586" s="3" t="s">
        <v>3215</v>
      </c>
      <c r="C586" s="213" t="s">
        <v>3214</v>
      </c>
      <c r="D586" s="215"/>
      <c r="E586" s="215" t="s">
        <v>4786</v>
      </c>
      <c r="F586" s="215" t="s">
        <v>1523</v>
      </c>
    </row>
    <row r="587" spans="1:6" x14ac:dyDescent="0.3">
      <c r="A587" s="3" t="s">
        <v>64</v>
      </c>
      <c r="B587" s="3" t="s">
        <v>3396</v>
      </c>
      <c r="C587" s="213" t="s">
        <v>3214</v>
      </c>
      <c r="D587" s="215"/>
      <c r="E587" s="215" t="s">
        <v>4786</v>
      </c>
      <c r="F587" s="215" t="s">
        <v>1523</v>
      </c>
    </row>
    <row r="588" spans="1:6" x14ac:dyDescent="0.3">
      <c r="A588" s="3" t="s">
        <v>64</v>
      </c>
      <c r="B588" s="3" t="s">
        <v>3419</v>
      </c>
      <c r="C588" s="213" t="s">
        <v>3214</v>
      </c>
      <c r="D588" s="215"/>
      <c r="E588" s="215" t="s">
        <v>4786</v>
      </c>
      <c r="F588" s="215" t="s">
        <v>1523</v>
      </c>
    </row>
    <row r="589" spans="1:6" x14ac:dyDescent="0.3">
      <c r="A589" s="3" t="s">
        <v>55</v>
      </c>
      <c r="B589" s="3" t="s">
        <v>3654</v>
      </c>
      <c r="C589" s="215" t="s">
        <v>1833</v>
      </c>
      <c r="D589" s="215" t="s">
        <v>4837</v>
      </c>
      <c r="E589" s="215" t="s">
        <v>4772</v>
      </c>
      <c r="F589" s="215" t="s">
        <v>1868</v>
      </c>
    </row>
    <row r="590" spans="1:6" x14ac:dyDescent="0.3">
      <c r="A590" s="3" t="s">
        <v>55</v>
      </c>
      <c r="B590" s="3" t="s">
        <v>3670</v>
      </c>
      <c r="C590" s="215" t="s">
        <v>1833</v>
      </c>
      <c r="D590" s="215" t="s">
        <v>4837</v>
      </c>
      <c r="E590" s="215" t="s">
        <v>4772</v>
      </c>
      <c r="F590" s="215" t="s">
        <v>1868</v>
      </c>
    </row>
    <row r="591" spans="1:6" x14ac:dyDescent="0.3">
      <c r="A591" s="3" t="s">
        <v>55</v>
      </c>
      <c r="B591" s="3" t="s">
        <v>3678</v>
      </c>
      <c r="C591" s="215" t="s">
        <v>1833</v>
      </c>
      <c r="D591" s="215" t="s">
        <v>4837</v>
      </c>
      <c r="E591" s="215" t="s">
        <v>4772</v>
      </c>
      <c r="F591" s="215" t="s">
        <v>1868</v>
      </c>
    </row>
    <row r="592" spans="1:6" x14ac:dyDescent="0.3">
      <c r="A592" s="3" t="s">
        <v>55</v>
      </c>
      <c r="B592" s="3" t="s">
        <v>3689</v>
      </c>
      <c r="C592" s="215" t="s">
        <v>1833</v>
      </c>
      <c r="D592" s="215" t="s">
        <v>4837</v>
      </c>
      <c r="E592" s="215" t="s">
        <v>4772</v>
      </c>
      <c r="F592" s="215" t="s">
        <v>1868</v>
      </c>
    </row>
    <row r="593" spans="1:6" x14ac:dyDescent="0.3">
      <c r="A593" s="3" t="s">
        <v>55</v>
      </c>
      <c r="B593" s="3" t="s">
        <v>3699</v>
      </c>
      <c r="C593" s="215" t="s">
        <v>1833</v>
      </c>
      <c r="D593" s="215" t="s">
        <v>4837</v>
      </c>
      <c r="E593" s="215" t="s">
        <v>4772</v>
      </c>
      <c r="F593" s="215" t="s">
        <v>1868</v>
      </c>
    </row>
    <row r="594" spans="1:6" x14ac:dyDescent="0.3">
      <c r="A594" s="3" t="s">
        <v>63</v>
      </c>
      <c r="B594" s="3" t="s">
        <v>3654</v>
      </c>
      <c r="C594" s="215">
        <v>1</v>
      </c>
      <c r="D594" s="215">
        <v>0</v>
      </c>
      <c r="E594" s="215" t="s">
        <v>4772</v>
      </c>
      <c r="F594" s="215" t="s">
        <v>1868</v>
      </c>
    </row>
    <row r="595" spans="1:6" x14ac:dyDescent="0.3">
      <c r="A595" s="3" t="s">
        <v>63</v>
      </c>
      <c r="B595" s="3" t="s">
        <v>3670</v>
      </c>
      <c r="C595" s="215">
        <v>1</v>
      </c>
      <c r="D595" s="215">
        <v>0</v>
      </c>
      <c r="E595" s="215" t="s">
        <v>4772</v>
      </c>
      <c r="F595" s="215" t="s">
        <v>1868</v>
      </c>
    </row>
    <row r="596" spans="1:6" x14ac:dyDescent="0.3">
      <c r="A596" s="3" t="s">
        <v>63</v>
      </c>
      <c r="B596" s="3" t="s">
        <v>3678</v>
      </c>
      <c r="C596" s="215">
        <v>1</v>
      </c>
      <c r="D596" s="215">
        <v>0</v>
      </c>
      <c r="E596" s="215" t="s">
        <v>4772</v>
      </c>
      <c r="F596" s="215" t="s">
        <v>1868</v>
      </c>
    </row>
    <row r="597" spans="1:6" x14ac:dyDescent="0.3">
      <c r="A597" s="3" t="s">
        <v>63</v>
      </c>
      <c r="B597" s="3" t="s">
        <v>3689</v>
      </c>
      <c r="C597" s="215">
        <v>1</v>
      </c>
      <c r="D597" s="215">
        <v>0</v>
      </c>
      <c r="E597" s="215" t="s">
        <v>4772</v>
      </c>
      <c r="F597" s="215" t="s">
        <v>1868</v>
      </c>
    </row>
    <row r="598" spans="1:6" x14ac:dyDescent="0.3">
      <c r="A598" s="3" t="s">
        <v>63</v>
      </c>
      <c r="B598" s="3" t="s">
        <v>3699</v>
      </c>
      <c r="C598" s="215">
        <v>1</v>
      </c>
      <c r="D598" s="215">
        <v>0</v>
      </c>
      <c r="E598" s="215" t="s">
        <v>4772</v>
      </c>
      <c r="F598" s="215" t="s">
        <v>1868</v>
      </c>
    </row>
    <row r="599" spans="1:6" x14ac:dyDescent="0.3">
      <c r="A599" s="3" t="s">
        <v>1402</v>
      </c>
      <c r="B599" s="3" t="s">
        <v>3654</v>
      </c>
      <c r="C599" s="215">
        <v>0</v>
      </c>
      <c r="D599" s="215">
        <v>1</v>
      </c>
      <c r="E599" s="215" t="s">
        <v>4772</v>
      </c>
      <c r="F599" s="215" t="s">
        <v>1868</v>
      </c>
    </row>
    <row r="600" spans="1:6" x14ac:dyDescent="0.3">
      <c r="A600" s="3" t="s">
        <v>1402</v>
      </c>
      <c r="B600" s="3" t="s">
        <v>3670</v>
      </c>
      <c r="C600" s="215">
        <v>0</v>
      </c>
      <c r="D600" s="215">
        <v>1</v>
      </c>
      <c r="E600" s="215" t="s">
        <v>4772</v>
      </c>
      <c r="F600" s="215" t="s">
        <v>1868</v>
      </c>
    </row>
    <row r="601" spans="1:6" x14ac:dyDescent="0.3">
      <c r="A601" s="3" t="s">
        <v>1402</v>
      </c>
      <c r="B601" s="3" t="s">
        <v>3678</v>
      </c>
      <c r="C601" s="215">
        <v>0</v>
      </c>
      <c r="D601" s="215">
        <v>1</v>
      </c>
      <c r="E601" s="215" t="s">
        <v>4772</v>
      </c>
      <c r="F601" s="215" t="s">
        <v>1868</v>
      </c>
    </row>
    <row r="602" spans="1:6" x14ac:dyDescent="0.3">
      <c r="A602" s="3" t="s">
        <v>1402</v>
      </c>
      <c r="B602" s="3" t="s">
        <v>3689</v>
      </c>
      <c r="C602" s="215">
        <v>0</v>
      </c>
      <c r="D602" s="215">
        <v>1</v>
      </c>
      <c r="E602" s="215" t="s">
        <v>4772</v>
      </c>
      <c r="F602" s="215" t="s">
        <v>1868</v>
      </c>
    </row>
    <row r="603" spans="1:6" x14ac:dyDescent="0.3">
      <c r="A603" s="3" t="s">
        <v>1402</v>
      </c>
      <c r="B603" s="3" t="s">
        <v>3699</v>
      </c>
      <c r="C603" s="215">
        <v>0</v>
      </c>
      <c r="D603" s="215">
        <v>1</v>
      </c>
      <c r="E603" s="215" t="s">
        <v>4772</v>
      </c>
      <c r="F603" s="215" t="s">
        <v>1868</v>
      </c>
    </row>
    <row r="604" spans="1:6" x14ac:dyDescent="0.3">
      <c r="A604" s="3" t="s">
        <v>64</v>
      </c>
      <c r="B604" s="3" t="s">
        <v>3654</v>
      </c>
      <c r="C604" s="213" t="s">
        <v>4838</v>
      </c>
      <c r="D604" s="215" t="s">
        <v>4761</v>
      </c>
      <c r="E604" s="215" t="s">
        <v>4772</v>
      </c>
      <c r="F604" s="215" t="s">
        <v>1868</v>
      </c>
    </row>
    <row r="605" spans="1:6" x14ac:dyDescent="0.3">
      <c r="A605" s="3" t="s">
        <v>64</v>
      </c>
      <c r="B605" s="3" t="s">
        <v>3670</v>
      </c>
      <c r="C605" s="213" t="s">
        <v>4838</v>
      </c>
      <c r="D605" s="215" t="s">
        <v>4761</v>
      </c>
      <c r="E605" s="215" t="s">
        <v>4772</v>
      </c>
      <c r="F605" s="215" t="s">
        <v>1868</v>
      </c>
    </row>
    <row r="606" spans="1:6" x14ac:dyDescent="0.3">
      <c r="A606" s="3" t="s">
        <v>64</v>
      </c>
      <c r="B606" s="3" t="s">
        <v>3678</v>
      </c>
      <c r="C606" s="213" t="s">
        <v>4838</v>
      </c>
      <c r="D606" s="215" t="s">
        <v>4761</v>
      </c>
      <c r="E606" s="215" t="s">
        <v>4772</v>
      </c>
      <c r="F606" s="215" t="s">
        <v>1868</v>
      </c>
    </row>
    <row r="607" spans="1:6" x14ac:dyDescent="0.3">
      <c r="A607" s="3" t="s">
        <v>64</v>
      </c>
      <c r="B607" s="3" t="s">
        <v>3689</v>
      </c>
      <c r="C607" s="213" t="s">
        <v>4838</v>
      </c>
      <c r="D607" s="215" t="s">
        <v>4761</v>
      </c>
      <c r="E607" s="215" t="s">
        <v>4772</v>
      </c>
      <c r="F607" s="215" t="s">
        <v>1868</v>
      </c>
    </row>
    <row r="608" spans="1:6" x14ac:dyDescent="0.3">
      <c r="A608" s="3" t="s">
        <v>64</v>
      </c>
      <c r="B608" s="3" t="s">
        <v>3699</v>
      </c>
      <c r="C608" s="213" t="s">
        <v>4838</v>
      </c>
      <c r="D608" s="215" t="s">
        <v>4761</v>
      </c>
      <c r="E608" s="215" t="s">
        <v>4772</v>
      </c>
      <c r="F608" s="215" t="s">
        <v>1868</v>
      </c>
    </row>
    <row r="609" spans="1:6" x14ac:dyDescent="0.3">
      <c r="A609" s="3" t="s">
        <v>55</v>
      </c>
      <c r="B609" s="3" t="s">
        <v>3800</v>
      </c>
      <c r="C609" s="215" t="s">
        <v>1833</v>
      </c>
      <c r="D609" s="215" t="s">
        <v>4614</v>
      </c>
      <c r="E609" s="215" t="s">
        <v>4759</v>
      </c>
      <c r="F609" s="215" t="s">
        <v>1868</v>
      </c>
    </row>
    <row r="610" spans="1:6" x14ac:dyDescent="0.3">
      <c r="A610" s="3" t="s">
        <v>62</v>
      </c>
      <c r="B610" s="3" t="s">
        <v>3800</v>
      </c>
      <c r="C610" s="215">
        <v>0</v>
      </c>
      <c r="D610" s="215">
        <v>1</v>
      </c>
      <c r="E610" s="215" t="s">
        <v>4759</v>
      </c>
      <c r="F610" s="215" t="s">
        <v>1868</v>
      </c>
    </row>
    <row r="611" spans="1:6" x14ac:dyDescent="0.3">
      <c r="A611" s="3" t="s">
        <v>63</v>
      </c>
      <c r="B611" s="3" t="s">
        <v>3800</v>
      </c>
      <c r="C611" s="215">
        <v>1</v>
      </c>
      <c r="D611" s="215">
        <v>0</v>
      </c>
      <c r="E611" s="215" t="s">
        <v>4759</v>
      </c>
      <c r="F611" s="215" t="s">
        <v>1868</v>
      </c>
    </row>
    <row r="612" spans="1:6" x14ac:dyDescent="0.3">
      <c r="A612" s="1" t="s">
        <v>64</v>
      </c>
      <c r="B612" s="223" t="s">
        <v>3800</v>
      </c>
      <c r="C612" s="222" t="s">
        <v>4839</v>
      </c>
      <c r="D612" s="164" t="s">
        <v>4761</v>
      </c>
      <c r="E612" s="224" t="s">
        <v>4759</v>
      </c>
      <c r="F612" s="224" t="s">
        <v>1868</v>
      </c>
    </row>
    <row r="613" spans="1:6" x14ac:dyDescent="0.3">
      <c r="A613" s="3" t="s">
        <v>66</v>
      </c>
      <c r="B613" s="3" t="s">
        <v>2434</v>
      </c>
      <c r="C613" s="215" t="s">
        <v>1833</v>
      </c>
      <c r="D613" s="215" t="s">
        <v>3948</v>
      </c>
      <c r="E613" s="215" t="s">
        <v>4840</v>
      </c>
      <c r="F613" s="215" t="s">
        <v>1868</v>
      </c>
    </row>
    <row r="614" spans="1:6" x14ac:dyDescent="0.3">
      <c r="A614" s="3" t="s">
        <v>67</v>
      </c>
      <c r="B614" s="3" t="s">
        <v>2434</v>
      </c>
      <c r="C614" s="215" t="s">
        <v>4841</v>
      </c>
      <c r="D614" s="215" t="s">
        <v>4761</v>
      </c>
      <c r="E614" s="215" t="s">
        <v>4840</v>
      </c>
      <c r="F614" s="215" t="s">
        <v>1868</v>
      </c>
    </row>
    <row r="615" spans="1:6" x14ac:dyDescent="0.3">
      <c r="A615" s="3" t="s">
        <v>68</v>
      </c>
      <c r="B615" s="3" t="s">
        <v>2434</v>
      </c>
      <c r="C615" s="215">
        <v>25</v>
      </c>
      <c r="D615" s="215">
        <v>12.5</v>
      </c>
      <c r="E615" s="215" t="s">
        <v>4840</v>
      </c>
      <c r="F615" s="215" t="s">
        <v>1868</v>
      </c>
    </row>
    <row r="616" spans="1:6" x14ac:dyDescent="0.3">
      <c r="A616" s="3" t="s">
        <v>66</v>
      </c>
      <c r="B616" s="3" t="s">
        <v>2793</v>
      </c>
      <c r="C616" s="215" t="s">
        <v>1833</v>
      </c>
      <c r="D616" s="215" t="s">
        <v>3948</v>
      </c>
      <c r="E616" s="215" t="s">
        <v>4840</v>
      </c>
      <c r="F616" s="215" t="s">
        <v>1868</v>
      </c>
    </row>
    <row r="617" spans="1:6" x14ac:dyDescent="0.3">
      <c r="A617" s="3" t="s">
        <v>67</v>
      </c>
      <c r="B617" s="3" t="s">
        <v>2793</v>
      </c>
      <c r="C617" s="222" t="s">
        <v>4842</v>
      </c>
      <c r="D617" s="215" t="s">
        <v>4761</v>
      </c>
      <c r="E617" s="215" t="s">
        <v>4840</v>
      </c>
      <c r="F617" s="215" t="s">
        <v>1868</v>
      </c>
    </row>
    <row r="618" spans="1:6" x14ac:dyDescent="0.3">
      <c r="A618" s="3" t="s">
        <v>68</v>
      </c>
      <c r="B618" s="3" t="s">
        <v>3088</v>
      </c>
      <c r="C618" s="215" t="s">
        <v>1833</v>
      </c>
      <c r="D618" s="215" t="s">
        <v>3948</v>
      </c>
      <c r="E618" s="215" t="s">
        <v>4840</v>
      </c>
      <c r="F618" s="215" t="s">
        <v>1868</v>
      </c>
    </row>
    <row r="619" spans="1:6" x14ac:dyDescent="0.3">
      <c r="A619" s="3" t="s">
        <v>66</v>
      </c>
      <c r="B619" s="3" t="s">
        <v>3088</v>
      </c>
      <c r="C619" s="215">
        <v>40</v>
      </c>
      <c r="D619" s="215" t="s">
        <v>4761</v>
      </c>
      <c r="E619" s="215" t="s">
        <v>4840</v>
      </c>
      <c r="F619" s="215" t="s">
        <v>1868</v>
      </c>
    </row>
    <row r="620" spans="1:6" x14ac:dyDescent="0.3">
      <c r="A620" s="3" t="s">
        <v>68</v>
      </c>
      <c r="B620" s="3" t="s">
        <v>3088</v>
      </c>
      <c r="C620" s="215">
        <v>25</v>
      </c>
      <c r="D620" s="215">
        <v>15.6</v>
      </c>
      <c r="E620" s="215" t="s">
        <v>4840</v>
      </c>
      <c r="F620" s="215" t="s">
        <v>1868</v>
      </c>
    </row>
    <row r="621" spans="1:6" x14ac:dyDescent="0.3">
      <c r="A621" s="3" t="s">
        <v>66</v>
      </c>
      <c r="B621" s="3" t="s">
        <v>2300</v>
      </c>
      <c r="C621" s="215" t="s">
        <v>1833</v>
      </c>
      <c r="D621" s="215" t="s">
        <v>4639</v>
      </c>
      <c r="E621" s="215" t="s">
        <v>4840</v>
      </c>
      <c r="F621" s="215" t="s">
        <v>1868</v>
      </c>
    </row>
    <row r="622" spans="1:6" x14ac:dyDescent="0.3">
      <c r="A622" s="3" t="s">
        <v>66</v>
      </c>
      <c r="B622" s="3" t="s">
        <v>3002</v>
      </c>
      <c r="C622" s="215" t="s">
        <v>1833</v>
      </c>
      <c r="D622" s="215" t="s">
        <v>4639</v>
      </c>
      <c r="E622" s="215" t="s">
        <v>4840</v>
      </c>
      <c r="F622" s="215" t="s">
        <v>1868</v>
      </c>
    </row>
    <row r="623" spans="1:6" x14ac:dyDescent="0.3">
      <c r="A623" s="3" t="s">
        <v>66</v>
      </c>
      <c r="B623" s="3" t="s">
        <v>3196</v>
      </c>
      <c r="C623" s="215" t="s">
        <v>1833</v>
      </c>
      <c r="D623" s="215" t="s">
        <v>4639</v>
      </c>
      <c r="E623" s="215" t="s">
        <v>4840</v>
      </c>
      <c r="F623" s="215" t="s">
        <v>1868</v>
      </c>
    </row>
    <row r="624" spans="1:6" x14ac:dyDescent="0.3">
      <c r="A624" s="3" t="s">
        <v>67</v>
      </c>
      <c r="B624" s="3" t="s">
        <v>2300</v>
      </c>
      <c r="C624" s="213" t="s">
        <v>4843</v>
      </c>
      <c r="D624" s="215" t="s">
        <v>4761</v>
      </c>
      <c r="E624" s="215" t="s">
        <v>4840</v>
      </c>
      <c r="F624" s="215" t="s">
        <v>1868</v>
      </c>
    </row>
    <row r="625" spans="1:6" x14ac:dyDescent="0.3">
      <c r="A625" s="3" t="s">
        <v>67</v>
      </c>
      <c r="B625" s="3" t="s">
        <v>3002</v>
      </c>
      <c r="C625" s="213" t="s">
        <v>4843</v>
      </c>
      <c r="D625" s="215" t="s">
        <v>4761</v>
      </c>
      <c r="E625" s="215" t="s">
        <v>4840</v>
      </c>
      <c r="F625" s="215" t="s">
        <v>1868</v>
      </c>
    </row>
    <row r="626" spans="1:6" x14ac:dyDescent="0.3">
      <c r="A626" s="3" t="s">
        <v>67</v>
      </c>
      <c r="B626" s="3" t="s">
        <v>3196</v>
      </c>
      <c r="C626" s="213" t="s">
        <v>4844</v>
      </c>
      <c r="D626" s="215" t="s">
        <v>4761</v>
      </c>
      <c r="E626" s="215" t="s">
        <v>4840</v>
      </c>
      <c r="F626" s="215" t="s">
        <v>1868</v>
      </c>
    </row>
    <row r="627" spans="1:6" x14ac:dyDescent="0.3">
      <c r="A627" s="3" t="s">
        <v>68</v>
      </c>
      <c r="B627" s="3" t="s">
        <v>2300</v>
      </c>
      <c r="C627" s="226">
        <v>25</v>
      </c>
      <c r="D627" s="215">
        <v>12.5</v>
      </c>
      <c r="E627" s="215" t="s">
        <v>4840</v>
      </c>
      <c r="F627" s="215" t="s">
        <v>1868</v>
      </c>
    </row>
    <row r="628" spans="1:6" x14ac:dyDescent="0.3">
      <c r="A628" s="3" t="s">
        <v>68</v>
      </c>
      <c r="B628" s="3" t="s">
        <v>3002</v>
      </c>
      <c r="C628" s="226">
        <v>25</v>
      </c>
      <c r="D628" s="215">
        <v>12.5</v>
      </c>
      <c r="E628" s="215" t="s">
        <v>4840</v>
      </c>
      <c r="F628" s="215" t="s">
        <v>1868</v>
      </c>
    </row>
    <row r="629" spans="1:6" x14ac:dyDescent="0.3">
      <c r="A629" s="3" t="s">
        <v>68</v>
      </c>
      <c r="B629" s="3" t="s">
        <v>3196</v>
      </c>
      <c r="C629" s="226">
        <v>13</v>
      </c>
      <c r="D629" s="215"/>
      <c r="E629" s="215" t="s">
        <v>4840</v>
      </c>
      <c r="F629" s="215" t="s">
        <v>1523</v>
      </c>
    </row>
    <row r="630" spans="1:6" x14ac:dyDescent="0.3">
      <c r="A630" s="3" t="s">
        <v>66</v>
      </c>
      <c r="B630" s="3" t="s">
        <v>3215</v>
      </c>
      <c r="C630" s="215" t="s">
        <v>1833</v>
      </c>
      <c r="D630" s="215" t="s">
        <v>4639</v>
      </c>
      <c r="E630" s="215" t="s">
        <v>4840</v>
      </c>
      <c r="F630" s="215" t="s">
        <v>1868</v>
      </c>
    </row>
    <row r="631" spans="1:6" x14ac:dyDescent="0.3">
      <c r="A631" s="3" t="s">
        <v>66</v>
      </c>
      <c r="B631" s="3" t="s">
        <v>3248</v>
      </c>
      <c r="C631" s="215" t="s">
        <v>1833</v>
      </c>
      <c r="D631" s="215" t="s">
        <v>4639</v>
      </c>
      <c r="E631" s="215" t="s">
        <v>4840</v>
      </c>
      <c r="F631" s="215" t="s">
        <v>1868</v>
      </c>
    </row>
    <row r="632" spans="1:6" x14ac:dyDescent="0.3">
      <c r="A632" s="3" t="s">
        <v>66</v>
      </c>
      <c r="B632" s="3" t="s">
        <v>3419</v>
      </c>
      <c r="C632" s="215" t="s">
        <v>1833</v>
      </c>
      <c r="D632" s="215" t="s">
        <v>4639</v>
      </c>
      <c r="E632" s="215" t="s">
        <v>4840</v>
      </c>
      <c r="F632" s="215" t="s">
        <v>1868</v>
      </c>
    </row>
    <row r="633" spans="1:6" x14ac:dyDescent="0.3">
      <c r="A633" s="3" t="s">
        <v>67</v>
      </c>
      <c r="B633" s="3" t="s">
        <v>3215</v>
      </c>
      <c r="C633" s="227">
        <v>50</v>
      </c>
      <c r="D633" s="215" t="s">
        <v>4761</v>
      </c>
      <c r="E633" s="215" t="s">
        <v>4840</v>
      </c>
      <c r="F633" s="215" t="s">
        <v>1868</v>
      </c>
    </row>
    <row r="634" spans="1:6" x14ac:dyDescent="0.3">
      <c r="A634" s="3" t="s">
        <v>67</v>
      </c>
      <c r="B634" s="3" t="s">
        <v>3248</v>
      </c>
      <c r="C634" s="227">
        <v>40</v>
      </c>
      <c r="D634" s="215" t="s">
        <v>4761</v>
      </c>
      <c r="E634" s="215" t="s">
        <v>4840</v>
      </c>
      <c r="F634" s="215" t="s">
        <v>1868</v>
      </c>
    </row>
    <row r="635" spans="1:6" x14ac:dyDescent="0.3">
      <c r="A635" s="3" t="s">
        <v>67</v>
      </c>
      <c r="B635" s="3" t="s">
        <v>3419</v>
      </c>
      <c r="C635" s="227">
        <v>50</v>
      </c>
      <c r="D635" s="215" t="s">
        <v>4761</v>
      </c>
      <c r="E635" s="215" t="s">
        <v>4840</v>
      </c>
      <c r="F635" s="215" t="s">
        <v>1868</v>
      </c>
    </row>
    <row r="636" spans="1:6" x14ac:dyDescent="0.3">
      <c r="A636" s="3" t="s">
        <v>68</v>
      </c>
      <c r="B636" s="3" t="s">
        <v>3215</v>
      </c>
      <c r="C636" s="227">
        <v>25</v>
      </c>
      <c r="D636" s="215">
        <v>12.5</v>
      </c>
      <c r="E636" s="215" t="s">
        <v>4840</v>
      </c>
      <c r="F636" s="215" t="s">
        <v>1868</v>
      </c>
    </row>
    <row r="637" spans="1:6" x14ac:dyDescent="0.3">
      <c r="A637" s="3" t="s">
        <v>68</v>
      </c>
      <c r="B637" s="3" t="s">
        <v>3248</v>
      </c>
      <c r="C637" s="227">
        <v>25</v>
      </c>
      <c r="D637" s="215">
        <v>15.6</v>
      </c>
      <c r="E637" s="215" t="s">
        <v>4840</v>
      </c>
      <c r="F637" s="215" t="s">
        <v>1868</v>
      </c>
    </row>
    <row r="638" spans="1:6" x14ac:dyDescent="0.3">
      <c r="A638" s="3" t="s">
        <v>68</v>
      </c>
      <c r="B638" s="3" t="s">
        <v>3419</v>
      </c>
      <c r="C638" s="227">
        <v>25</v>
      </c>
      <c r="D638" s="215">
        <v>12.5</v>
      </c>
      <c r="E638" s="215" t="s">
        <v>4840</v>
      </c>
      <c r="F638" s="215" t="s">
        <v>1868</v>
      </c>
    </row>
    <row r="639" spans="1:6" x14ac:dyDescent="0.3">
      <c r="A639" s="3" t="s">
        <v>71</v>
      </c>
      <c r="B639" s="3" t="s">
        <v>2764</v>
      </c>
      <c r="C639" s="215" t="s">
        <v>1833</v>
      </c>
      <c r="D639" s="215" t="s">
        <v>4614</v>
      </c>
      <c r="E639" s="215" t="s">
        <v>4759</v>
      </c>
      <c r="F639" s="215" t="s">
        <v>1868</v>
      </c>
    </row>
    <row r="640" spans="1:6" x14ac:dyDescent="0.3">
      <c r="A640" s="3" t="s">
        <v>71</v>
      </c>
      <c r="B640" s="3" t="s">
        <v>2793</v>
      </c>
      <c r="C640" s="215" t="s">
        <v>1833</v>
      </c>
      <c r="D640" s="215" t="s">
        <v>4614</v>
      </c>
      <c r="E640" s="215" t="s">
        <v>4759</v>
      </c>
      <c r="F640" s="215" t="s">
        <v>1868</v>
      </c>
    </row>
    <row r="641" spans="1:6" x14ac:dyDescent="0.3">
      <c r="A641" s="3" t="s">
        <v>77</v>
      </c>
      <c r="B641" s="3" t="s">
        <v>2764</v>
      </c>
      <c r="C641" s="215">
        <v>1</v>
      </c>
      <c r="D641" s="215">
        <v>0</v>
      </c>
      <c r="E641" s="215" t="s">
        <v>4759</v>
      </c>
      <c r="F641" s="215" t="s">
        <v>1868</v>
      </c>
    </row>
    <row r="642" spans="1:6" x14ac:dyDescent="0.3">
      <c r="A642" s="3" t="s">
        <v>77</v>
      </c>
      <c r="B642" s="3" t="s">
        <v>2793</v>
      </c>
      <c r="C642" s="215">
        <v>1</v>
      </c>
      <c r="D642" s="215">
        <v>0</v>
      </c>
      <c r="E642" s="215" t="s">
        <v>4759</v>
      </c>
      <c r="F642" s="215" t="s">
        <v>1868</v>
      </c>
    </row>
    <row r="643" spans="1:6" x14ac:dyDescent="0.3">
      <c r="A643" s="1" t="s">
        <v>76</v>
      </c>
      <c r="B643" s="1" t="s">
        <v>2764</v>
      </c>
      <c r="C643" s="215">
        <v>0</v>
      </c>
      <c r="D643" s="215">
        <v>1</v>
      </c>
      <c r="E643" s="215"/>
      <c r="F643" s="215"/>
    </row>
    <row r="644" spans="1:6" x14ac:dyDescent="0.3">
      <c r="A644" s="1" t="s">
        <v>76</v>
      </c>
      <c r="B644" s="1" t="s">
        <v>2793</v>
      </c>
      <c r="C644" s="215">
        <v>0</v>
      </c>
      <c r="D644" s="215">
        <v>1</v>
      </c>
      <c r="E644" s="215"/>
      <c r="F644" s="215"/>
    </row>
    <row r="645" spans="1:6" x14ac:dyDescent="0.3">
      <c r="A645" s="3" t="s">
        <v>78</v>
      </c>
      <c r="B645" s="3" t="s">
        <v>2764</v>
      </c>
      <c r="C645" s="165" t="s">
        <v>4845</v>
      </c>
      <c r="D645" s="215" t="s">
        <v>4761</v>
      </c>
      <c r="E645" s="215" t="s">
        <v>4759</v>
      </c>
      <c r="F645" s="215" t="s">
        <v>1868</v>
      </c>
    </row>
    <row r="646" spans="1:6" x14ac:dyDescent="0.3">
      <c r="A646" s="3" t="s">
        <v>78</v>
      </c>
      <c r="B646" s="3" t="s">
        <v>2793</v>
      </c>
      <c r="C646" s="165" t="s">
        <v>4845</v>
      </c>
      <c r="D646" s="215" t="s">
        <v>4761</v>
      </c>
      <c r="E646" s="215" t="s">
        <v>4759</v>
      </c>
      <c r="F646" s="215" t="s">
        <v>1868</v>
      </c>
    </row>
    <row r="647" spans="1:6" x14ac:dyDescent="0.3">
      <c r="A647" s="165" t="s">
        <v>105</v>
      </c>
      <c r="B647" s="165" t="s">
        <v>2140</v>
      </c>
      <c r="C647" s="165" t="s">
        <v>3896</v>
      </c>
      <c r="D647" s="200" t="s">
        <v>4640</v>
      </c>
      <c r="E647" s="200" t="s">
        <v>4772</v>
      </c>
      <c r="F647" s="200" t="s">
        <v>1868</v>
      </c>
    </row>
    <row r="648" spans="1:6" x14ac:dyDescent="0.3">
      <c r="A648" s="165" t="s">
        <v>116</v>
      </c>
      <c r="B648" s="165" t="s">
        <v>2140</v>
      </c>
      <c r="C648" s="165">
        <v>1</v>
      </c>
      <c r="D648" s="200">
        <v>0</v>
      </c>
      <c r="E648" s="200" t="s">
        <v>4772</v>
      </c>
      <c r="F648" s="200" t="s">
        <v>1868</v>
      </c>
    </row>
    <row r="649" spans="1:6" x14ac:dyDescent="0.3">
      <c r="A649" s="165" t="s">
        <v>112</v>
      </c>
      <c r="B649" s="165" t="s">
        <v>2140</v>
      </c>
      <c r="C649" s="165">
        <v>0</v>
      </c>
      <c r="D649" s="200">
        <v>1</v>
      </c>
      <c r="E649" s="200" t="s">
        <v>4772</v>
      </c>
      <c r="F649" s="200" t="s">
        <v>1868</v>
      </c>
    </row>
    <row r="650" spans="1:6" x14ac:dyDescent="0.3">
      <c r="A650" s="165" t="s">
        <v>117</v>
      </c>
      <c r="B650" s="165" t="s">
        <v>2140</v>
      </c>
      <c r="C650" s="165" t="s">
        <v>2139</v>
      </c>
      <c r="D650" s="200"/>
      <c r="E650" s="200" t="s">
        <v>4786</v>
      </c>
      <c r="F650" s="200" t="s">
        <v>1523</v>
      </c>
    </row>
    <row r="651" spans="1:6" x14ac:dyDescent="0.3">
      <c r="A651" s="165" t="s">
        <v>105</v>
      </c>
      <c r="B651" s="165" t="s">
        <v>2160</v>
      </c>
      <c r="C651" s="165" t="s">
        <v>3896</v>
      </c>
      <c r="D651" s="200" t="s">
        <v>4640</v>
      </c>
      <c r="E651" s="200" t="s">
        <v>4772</v>
      </c>
      <c r="F651" s="200" t="s">
        <v>1868</v>
      </c>
    </row>
    <row r="652" spans="1:6" x14ac:dyDescent="0.3">
      <c r="A652" s="165" t="s">
        <v>116</v>
      </c>
      <c r="B652" s="165" t="s">
        <v>2160</v>
      </c>
      <c r="C652" s="165">
        <v>1</v>
      </c>
      <c r="D652" s="200">
        <v>0</v>
      </c>
      <c r="E652" s="200" t="s">
        <v>4772</v>
      </c>
      <c r="F652" s="200" t="s">
        <v>1868</v>
      </c>
    </row>
    <row r="653" spans="1:6" x14ac:dyDescent="0.3">
      <c r="A653" s="165" t="s">
        <v>112</v>
      </c>
      <c r="B653" s="165" t="s">
        <v>2160</v>
      </c>
      <c r="C653" s="165">
        <v>0</v>
      </c>
      <c r="D653" s="200">
        <v>1</v>
      </c>
      <c r="E653" s="200" t="s">
        <v>4772</v>
      </c>
      <c r="F653" s="200" t="s">
        <v>1868</v>
      </c>
    </row>
    <row r="654" spans="1:6" x14ac:dyDescent="0.3">
      <c r="A654" s="165" t="s">
        <v>117</v>
      </c>
      <c r="B654" s="165" t="s">
        <v>2160</v>
      </c>
      <c r="C654" s="165" t="s">
        <v>2159</v>
      </c>
      <c r="D654" s="200"/>
      <c r="E654" s="200" t="s">
        <v>4786</v>
      </c>
      <c r="F654" s="200" t="s">
        <v>1523</v>
      </c>
    </row>
    <row r="655" spans="1:6" x14ac:dyDescent="0.3">
      <c r="A655" s="165" t="s">
        <v>105</v>
      </c>
      <c r="B655" s="165" t="s">
        <v>2277</v>
      </c>
      <c r="C655" s="165" t="s">
        <v>3884</v>
      </c>
      <c r="D655" s="200" t="s">
        <v>4355</v>
      </c>
      <c r="E655" s="200" t="s">
        <v>4772</v>
      </c>
      <c r="F655" s="200" t="s">
        <v>1868</v>
      </c>
    </row>
    <row r="656" spans="1:6" x14ac:dyDescent="0.3">
      <c r="A656" s="165" t="s">
        <v>116</v>
      </c>
      <c r="B656" s="165" t="s">
        <v>2277</v>
      </c>
      <c r="C656" s="165">
        <v>1</v>
      </c>
      <c r="D656" s="200">
        <v>0</v>
      </c>
      <c r="E656" s="200" t="s">
        <v>4772</v>
      </c>
      <c r="F656" s="200" t="s">
        <v>1868</v>
      </c>
    </row>
    <row r="657" spans="1:6" x14ac:dyDescent="0.3">
      <c r="A657" s="165" t="s">
        <v>112</v>
      </c>
      <c r="B657" s="165" t="s">
        <v>2277</v>
      </c>
      <c r="C657" s="165">
        <v>0</v>
      </c>
      <c r="D657" s="200">
        <v>1</v>
      </c>
      <c r="E657" s="200" t="s">
        <v>4772</v>
      </c>
      <c r="F657" s="200" t="s">
        <v>1868</v>
      </c>
    </row>
    <row r="658" spans="1:6" x14ac:dyDescent="0.3">
      <c r="A658" s="165" t="s">
        <v>117</v>
      </c>
      <c r="B658" s="165" t="s">
        <v>2277</v>
      </c>
      <c r="C658" s="165" t="s">
        <v>2275</v>
      </c>
      <c r="D658" s="165"/>
      <c r="E658" s="200" t="s">
        <v>4786</v>
      </c>
      <c r="F658" s="200" t="s">
        <v>1523</v>
      </c>
    </row>
    <row r="659" spans="1:6" x14ac:dyDescent="0.3">
      <c r="A659" s="165" t="s">
        <v>105</v>
      </c>
      <c r="B659" s="165" t="s">
        <v>2389</v>
      </c>
      <c r="C659" s="165" t="s">
        <v>3884</v>
      </c>
      <c r="D659" s="200" t="s">
        <v>4355</v>
      </c>
      <c r="E659" s="200" t="s">
        <v>4772</v>
      </c>
      <c r="F659" s="200" t="s">
        <v>1868</v>
      </c>
    </row>
    <row r="660" spans="1:6" x14ac:dyDescent="0.3">
      <c r="A660" s="165" t="s">
        <v>105</v>
      </c>
      <c r="B660" s="165" t="s">
        <v>2462</v>
      </c>
      <c r="C660" s="165" t="s">
        <v>1833</v>
      </c>
      <c r="D660" s="200" t="s">
        <v>3892</v>
      </c>
      <c r="E660" s="200" t="s">
        <v>4772</v>
      </c>
      <c r="F660" s="200" t="s">
        <v>1868</v>
      </c>
    </row>
    <row r="661" spans="1:6" x14ac:dyDescent="0.3">
      <c r="A661" s="165" t="s">
        <v>105</v>
      </c>
      <c r="B661" s="165" t="s">
        <v>2523</v>
      </c>
      <c r="C661" s="165" t="s">
        <v>1833</v>
      </c>
      <c r="D661" s="200" t="s">
        <v>3892</v>
      </c>
      <c r="E661" s="200" t="s">
        <v>4772</v>
      </c>
      <c r="F661" s="200" t="s">
        <v>1868</v>
      </c>
    </row>
    <row r="662" spans="1:6" x14ac:dyDescent="0.3">
      <c r="A662" s="165" t="s">
        <v>116</v>
      </c>
      <c r="B662" s="165" t="s">
        <v>2389</v>
      </c>
      <c r="C662" s="165">
        <v>1</v>
      </c>
      <c r="D662" s="200">
        <v>0</v>
      </c>
      <c r="E662" s="200" t="s">
        <v>4772</v>
      </c>
      <c r="F662" s="200" t="s">
        <v>1868</v>
      </c>
    </row>
    <row r="663" spans="1:6" x14ac:dyDescent="0.3">
      <c r="A663" s="165" t="s">
        <v>116</v>
      </c>
      <c r="B663" s="165" t="s">
        <v>2462</v>
      </c>
      <c r="C663" s="165">
        <v>1</v>
      </c>
      <c r="D663" s="200">
        <v>0</v>
      </c>
      <c r="E663" s="200" t="s">
        <v>4772</v>
      </c>
      <c r="F663" s="200" t="s">
        <v>1868</v>
      </c>
    </row>
    <row r="664" spans="1:6" x14ac:dyDescent="0.3">
      <c r="A664" s="165" t="s">
        <v>116</v>
      </c>
      <c r="B664" s="165" t="s">
        <v>2523</v>
      </c>
      <c r="C664" s="165">
        <v>1</v>
      </c>
      <c r="D664" s="200">
        <v>0</v>
      </c>
      <c r="E664" s="200" t="s">
        <v>4772</v>
      </c>
      <c r="F664" s="200" t="s">
        <v>1868</v>
      </c>
    </row>
    <row r="665" spans="1:6" x14ac:dyDescent="0.3">
      <c r="A665" s="165" t="s">
        <v>112</v>
      </c>
      <c r="B665" s="165" t="s">
        <v>2389</v>
      </c>
      <c r="C665" s="165">
        <v>0</v>
      </c>
      <c r="D665" s="200">
        <v>1</v>
      </c>
      <c r="E665" s="200" t="s">
        <v>4772</v>
      </c>
      <c r="F665" s="200" t="s">
        <v>1868</v>
      </c>
    </row>
    <row r="666" spans="1:6" x14ac:dyDescent="0.3">
      <c r="A666" s="165" t="s">
        <v>112</v>
      </c>
      <c r="B666" s="165" t="s">
        <v>2462</v>
      </c>
      <c r="C666" s="165">
        <v>0</v>
      </c>
      <c r="D666" s="200">
        <v>1</v>
      </c>
      <c r="E666" s="200" t="s">
        <v>4772</v>
      </c>
      <c r="F666" s="200" t="s">
        <v>1868</v>
      </c>
    </row>
    <row r="667" spans="1:6" x14ac:dyDescent="0.3">
      <c r="A667" s="165" t="s">
        <v>112</v>
      </c>
      <c r="B667" s="165" t="s">
        <v>2523</v>
      </c>
      <c r="C667" s="165">
        <v>0</v>
      </c>
      <c r="D667" s="200">
        <v>1</v>
      </c>
      <c r="E667" s="200" t="s">
        <v>4772</v>
      </c>
      <c r="F667" s="200" t="s">
        <v>1868</v>
      </c>
    </row>
    <row r="668" spans="1:6" x14ac:dyDescent="0.3">
      <c r="A668" s="165" t="s">
        <v>117</v>
      </c>
      <c r="B668" s="165" t="s">
        <v>2389</v>
      </c>
      <c r="C668" s="165" t="s">
        <v>2357</v>
      </c>
      <c r="D668" s="200"/>
      <c r="E668" s="200" t="s">
        <v>4786</v>
      </c>
      <c r="F668" s="200" t="s">
        <v>1523</v>
      </c>
    </row>
    <row r="669" spans="1:6" x14ac:dyDescent="0.3">
      <c r="A669" s="165" t="s">
        <v>117</v>
      </c>
      <c r="B669" s="165" t="s">
        <v>2462</v>
      </c>
      <c r="C669" s="165" t="s">
        <v>2461</v>
      </c>
      <c r="D669" s="200"/>
      <c r="E669" s="200" t="s">
        <v>4786</v>
      </c>
      <c r="F669" s="200" t="s">
        <v>1523</v>
      </c>
    </row>
    <row r="670" spans="1:6" x14ac:dyDescent="0.3">
      <c r="A670" s="165" t="s">
        <v>117</v>
      </c>
      <c r="B670" s="165" t="s">
        <v>2523</v>
      </c>
      <c r="C670" s="165" t="s">
        <v>2522</v>
      </c>
      <c r="D670" s="200"/>
      <c r="E670" s="200" t="s">
        <v>4786</v>
      </c>
      <c r="F670" s="200" t="s">
        <v>1523</v>
      </c>
    </row>
    <row r="671" spans="1:6" x14ac:dyDescent="0.3">
      <c r="A671" s="165" t="s">
        <v>105</v>
      </c>
      <c r="B671" s="3" t="s">
        <v>2702</v>
      </c>
      <c r="C671" s="3" t="s">
        <v>4081</v>
      </c>
      <c r="D671" s="200" t="s">
        <v>4326</v>
      </c>
      <c r="E671" s="200" t="s">
        <v>4772</v>
      </c>
      <c r="F671" s="200" t="s">
        <v>1868</v>
      </c>
    </row>
    <row r="672" spans="1:6" x14ac:dyDescent="0.3">
      <c r="A672" s="165" t="s">
        <v>116</v>
      </c>
      <c r="B672" s="3" t="s">
        <v>2702</v>
      </c>
      <c r="C672" s="165">
        <v>1</v>
      </c>
      <c r="D672" s="200">
        <v>0</v>
      </c>
      <c r="E672" s="200" t="s">
        <v>4772</v>
      </c>
      <c r="F672" s="200" t="s">
        <v>1868</v>
      </c>
    </row>
    <row r="673" spans="1:6" x14ac:dyDescent="0.3">
      <c r="A673" s="165" t="s">
        <v>112</v>
      </c>
      <c r="B673" s="3" t="s">
        <v>2702</v>
      </c>
      <c r="C673" s="165">
        <v>0</v>
      </c>
      <c r="D673" s="200">
        <v>1</v>
      </c>
      <c r="E673" s="200" t="s">
        <v>4772</v>
      </c>
      <c r="F673" s="200" t="s">
        <v>1868</v>
      </c>
    </row>
    <row r="674" spans="1:6" x14ac:dyDescent="0.3">
      <c r="A674" s="165" t="s">
        <v>117</v>
      </c>
      <c r="B674" s="3" t="s">
        <v>2702</v>
      </c>
      <c r="C674" s="3" t="s">
        <v>2701</v>
      </c>
      <c r="D674" s="215"/>
      <c r="E674" s="200" t="s">
        <v>4786</v>
      </c>
      <c r="F674" s="200" t="s">
        <v>1523</v>
      </c>
    </row>
    <row r="675" spans="1:6" x14ac:dyDescent="0.3">
      <c r="A675" s="165" t="s">
        <v>105</v>
      </c>
      <c r="B675" s="3" t="s">
        <v>2974</v>
      </c>
      <c r="C675" s="215" t="s">
        <v>4654</v>
      </c>
      <c r="D675" s="215" t="s">
        <v>3892</v>
      </c>
      <c r="E675" s="200" t="s">
        <v>4772</v>
      </c>
      <c r="F675" s="200" t="s">
        <v>1868</v>
      </c>
    </row>
    <row r="676" spans="1:6" x14ac:dyDescent="0.3">
      <c r="A676" s="165" t="s">
        <v>116</v>
      </c>
      <c r="B676" s="3" t="s">
        <v>2974</v>
      </c>
      <c r="C676" s="165">
        <v>1</v>
      </c>
      <c r="D676" s="200">
        <v>0</v>
      </c>
      <c r="E676" s="200" t="s">
        <v>4772</v>
      </c>
      <c r="F676" s="200" t="s">
        <v>1868</v>
      </c>
    </row>
    <row r="677" spans="1:6" x14ac:dyDescent="0.3">
      <c r="A677" s="165" t="s">
        <v>112</v>
      </c>
      <c r="B677" s="3" t="s">
        <v>2974</v>
      </c>
      <c r="C677" s="165">
        <v>0</v>
      </c>
      <c r="D677" s="200">
        <v>1</v>
      </c>
      <c r="E677" s="200" t="s">
        <v>4772</v>
      </c>
      <c r="F677" s="200" t="s">
        <v>1868</v>
      </c>
    </row>
    <row r="678" spans="1:6" x14ac:dyDescent="0.3">
      <c r="A678" s="165" t="s">
        <v>117</v>
      </c>
      <c r="B678" s="3" t="s">
        <v>2974</v>
      </c>
      <c r="C678" s="3" t="s">
        <v>2973</v>
      </c>
      <c r="D678" s="215"/>
      <c r="E678" s="200" t="s">
        <v>4786</v>
      </c>
      <c r="F678" s="200" t="s">
        <v>1523</v>
      </c>
    </row>
    <row r="679" spans="1:6" x14ac:dyDescent="0.3">
      <c r="A679" s="165" t="s">
        <v>105</v>
      </c>
      <c r="B679" s="3" t="s">
        <v>3132</v>
      </c>
      <c r="C679" s="3" t="s">
        <v>4085</v>
      </c>
      <c r="D679" s="3" t="s">
        <v>4641</v>
      </c>
      <c r="E679" s="200" t="s">
        <v>4772</v>
      </c>
      <c r="F679" s="200" t="s">
        <v>1868</v>
      </c>
    </row>
    <row r="680" spans="1:6" x14ac:dyDescent="0.3">
      <c r="A680" s="165" t="s">
        <v>116</v>
      </c>
      <c r="B680" s="3" t="s">
        <v>3132</v>
      </c>
      <c r="C680" s="165">
        <v>1</v>
      </c>
      <c r="D680" s="200">
        <v>0</v>
      </c>
      <c r="E680" s="200" t="s">
        <v>4772</v>
      </c>
      <c r="F680" s="200" t="s">
        <v>1868</v>
      </c>
    </row>
    <row r="681" spans="1:6" x14ac:dyDescent="0.3">
      <c r="A681" s="165" t="s">
        <v>112</v>
      </c>
      <c r="B681" s="3" t="s">
        <v>3132</v>
      </c>
      <c r="C681" s="165">
        <v>0</v>
      </c>
      <c r="D681" s="200">
        <v>1</v>
      </c>
      <c r="E681" s="200" t="s">
        <v>4772</v>
      </c>
      <c r="F681" s="200" t="s">
        <v>1868</v>
      </c>
    </row>
    <row r="682" spans="1:6" x14ac:dyDescent="0.3">
      <c r="A682" s="165" t="s">
        <v>117</v>
      </c>
      <c r="B682" s="3" t="s">
        <v>3132</v>
      </c>
      <c r="C682" s="3" t="s">
        <v>2777</v>
      </c>
      <c r="D682" s="215"/>
      <c r="E682" s="200" t="s">
        <v>4786</v>
      </c>
      <c r="F682" s="200" t="s">
        <v>1523</v>
      </c>
    </row>
    <row r="683" spans="1:6" x14ac:dyDescent="0.3">
      <c r="A683" s="1" t="s">
        <v>105</v>
      </c>
      <c r="B683" s="3" t="s">
        <v>3191</v>
      </c>
      <c r="C683" s="3" t="s">
        <v>4291</v>
      </c>
      <c r="D683" s="3" t="s">
        <v>3892</v>
      </c>
      <c r="E683" s="215" t="s">
        <v>4764</v>
      </c>
      <c r="F683" s="215" t="s">
        <v>1868</v>
      </c>
    </row>
    <row r="684" spans="1:6" x14ac:dyDescent="0.3">
      <c r="A684" s="165" t="s">
        <v>116</v>
      </c>
      <c r="B684" s="3" t="s">
        <v>3191</v>
      </c>
      <c r="C684" s="165">
        <v>1</v>
      </c>
      <c r="D684" s="200">
        <v>0</v>
      </c>
      <c r="E684" s="215" t="s">
        <v>4764</v>
      </c>
      <c r="F684" s="215" t="s">
        <v>1868</v>
      </c>
    </row>
    <row r="685" spans="1:6" x14ac:dyDescent="0.3">
      <c r="A685" s="165" t="s">
        <v>117</v>
      </c>
      <c r="B685" s="3" t="s">
        <v>3191</v>
      </c>
      <c r="C685" s="3" t="s">
        <v>3189</v>
      </c>
      <c r="D685" s="215"/>
      <c r="E685" s="200" t="s">
        <v>4786</v>
      </c>
      <c r="F685" s="200" t="s">
        <v>1523</v>
      </c>
    </row>
    <row r="686" spans="1:6" x14ac:dyDescent="0.3">
      <c r="A686" s="1" t="s">
        <v>105</v>
      </c>
      <c r="B686" s="3" t="s">
        <v>2308</v>
      </c>
      <c r="C686" s="3" t="s">
        <v>3884</v>
      </c>
      <c r="D686" s="3" t="s">
        <v>4490</v>
      </c>
      <c r="E686" s="200" t="s">
        <v>4772</v>
      </c>
      <c r="F686" s="200" t="s">
        <v>1868</v>
      </c>
    </row>
    <row r="687" spans="1:6" x14ac:dyDescent="0.3">
      <c r="A687" s="165" t="s">
        <v>116</v>
      </c>
      <c r="B687" s="3" t="s">
        <v>2308</v>
      </c>
      <c r="C687" s="165">
        <v>1</v>
      </c>
      <c r="D687" s="200">
        <v>0</v>
      </c>
      <c r="E687" s="200" t="s">
        <v>4772</v>
      </c>
      <c r="F687" s="200" t="s">
        <v>1868</v>
      </c>
    </row>
    <row r="688" spans="1:6" x14ac:dyDescent="0.3">
      <c r="A688" s="3" t="s">
        <v>107</v>
      </c>
      <c r="B688" s="3" t="s">
        <v>2308</v>
      </c>
      <c r="C688" s="165">
        <v>0</v>
      </c>
      <c r="D688" s="200">
        <v>1</v>
      </c>
      <c r="E688" s="200" t="s">
        <v>4772</v>
      </c>
      <c r="F688" s="200" t="s">
        <v>1868</v>
      </c>
    </row>
    <row r="689" spans="1:6" x14ac:dyDescent="0.3">
      <c r="A689" s="165" t="s">
        <v>117</v>
      </c>
      <c r="B689" s="3" t="s">
        <v>2308</v>
      </c>
      <c r="C689" s="3" t="s">
        <v>2305</v>
      </c>
      <c r="D689" s="215"/>
      <c r="E689" s="200" t="s">
        <v>4786</v>
      </c>
      <c r="F689" s="200" t="s">
        <v>1523</v>
      </c>
    </row>
    <row r="690" spans="1:6" x14ac:dyDescent="0.3">
      <c r="A690" s="1" t="s">
        <v>105</v>
      </c>
      <c r="B690" s="165" t="s">
        <v>2531</v>
      </c>
      <c r="C690" s="165" t="s">
        <v>4081</v>
      </c>
      <c r="D690" s="165" t="s">
        <v>4432</v>
      </c>
      <c r="E690" s="200" t="s">
        <v>4772</v>
      </c>
      <c r="F690" s="200" t="s">
        <v>1868</v>
      </c>
    </row>
    <row r="691" spans="1:6" x14ac:dyDescent="0.3">
      <c r="A691" s="165" t="s">
        <v>116</v>
      </c>
      <c r="B691" s="165" t="s">
        <v>2531</v>
      </c>
      <c r="C691" s="165">
        <v>1</v>
      </c>
      <c r="D691" s="200">
        <v>0</v>
      </c>
      <c r="E691" s="200" t="s">
        <v>4772</v>
      </c>
      <c r="F691" s="200" t="s">
        <v>1868</v>
      </c>
    </row>
    <row r="692" spans="1:6" x14ac:dyDescent="0.3">
      <c r="A692" s="165" t="s">
        <v>107</v>
      </c>
      <c r="B692" s="165" t="s">
        <v>2531</v>
      </c>
      <c r="C692" s="165">
        <v>0</v>
      </c>
      <c r="D692" s="200">
        <v>1</v>
      </c>
      <c r="E692" s="200" t="s">
        <v>4772</v>
      </c>
      <c r="F692" s="200" t="s">
        <v>1868</v>
      </c>
    </row>
    <row r="693" spans="1:6" x14ac:dyDescent="0.3">
      <c r="A693" s="165" t="s">
        <v>117</v>
      </c>
      <c r="B693" s="165" t="s">
        <v>2531</v>
      </c>
      <c r="C693" s="165" t="s">
        <v>2529</v>
      </c>
      <c r="D693" s="200"/>
      <c r="E693" s="200" t="s">
        <v>4786</v>
      </c>
      <c r="F693" s="200" t="s">
        <v>1523</v>
      </c>
    </row>
    <row r="694" spans="1:6" x14ac:dyDescent="0.3">
      <c r="A694" s="165" t="s">
        <v>116</v>
      </c>
      <c r="B694" s="165" t="s">
        <v>2676</v>
      </c>
      <c r="C694" s="165" t="s">
        <v>4846</v>
      </c>
      <c r="D694" s="165" t="s">
        <v>4642</v>
      </c>
      <c r="E694" s="200" t="s">
        <v>4772</v>
      </c>
      <c r="F694" s="200" t="s">
        <v>1868</v>
      </c>
    </row>
    <row r="695" spans="1:6" x14ac:dyDescent="0.3">
      <c r="A695" s="165" t="s">
        <v>116</v>
      </c>
      <c r="B695" s="165" t="s">
        <v>2676</v>
      </c>
      <c r="C695" s="165">
        <v>1</v>
      </c>
      <c r="D695" s="200">
        <v>0</v>
      </c>
      <c r="E695" s="200" t="s">
        <v>4772</v>
      </c>
      <c r="F695" s="200" t="s">
        <v>1868</v>
      </c>
    </row>
    <row r="696" spans="1:6" x14ac:dyDescent="0.3">
      <c r="A696" s="165" t="s">
        <v>107</v>
      </c>
      <c r="B696" s="165" t="s">
        <v>2676</v>
      </c>
      <c r="C696" s="165">
        <v>0</v>
      </c>
      <c r="D696" s="200">
        <v>1</v>
      </c>
      <c r="E696" s="200" t="s">
        <v>4772</v>
      </c>
      <c r="F696" s="200" t="s">
        <v>1868</v>
      </c>
    </row>
    <row r="697" spans="1:6" x14ac:dyDescent="0.3">
      <c r="A697" s="165" t="s">
        <v>117</v>
      </c>
      <c r="B697" s="165" t="s">
        <v>2676</v>
      </c>
      <c r="C697" s="165" t="s">
        <v>2675</v>
      </c>
      <c r="D697" s="200"/>
      <c r="E697" s="200" t="s">
        <v>4786</v>
      </c>
      <c r="F697" s="200" t="s">
        <v>1523</v>
      </c>
    </row>
    <row r="698" spans="1:6" x14ac:dyDescent="0.3">
      <c r="A698" s="1" t="s">
        <v>105</v>
      </c>
      <c r="B698" s="165" t="s">
        <v>2713</v>
      </c>
      <c r="C698" s="165" t="s">
        <v>4847</v>
      </c>
      <c r="D698" s="165" t="s">
        <v>4643</v>
      </c>
      <c r="E698" s="200" t="s">
        <v>4772</v>
      </c>
      <c r="F698" s="200" t="s">
        <v>1868</v>
      </c>
    </row>
    <row r="699" spans="1:6" x14ac:dyDescent="0.3">
      <c r="A699" s="165" t="s">
        <v>116</v>
      </c>
      <c r="B699" s="165" t="s">
        <v>2713</v>
      </c>
      <c r="C699" s="165">
        <v>1</v>
      </c>
      <c r="D699" s="200">
        <v>0</v>
      </c>
      <c r="E699" s="200" t="s">
        <v>4772</v>
      </c>
      <c r="F699" s="200" t="s">
        <v>1868</v>
      </c>
    </row>
    <row r="700" spans="1:6" x14ac:dyDescent="0.3">
      <c r="A700" s="165" t="s">
        <v>107</v>
      </c>
      <c r="B700" s="165" t="s">
        <v>2713</v>
      </c>
      <c r="C700" s="165">
        <v>0</v>
      </c>
      <c r="D700" s="200">
        <v>1</v>
      </c>
      <c r="E700" s="200" t="s">
        <v>4772</v>
      </c>
      <c r="F700" s="200" t="s">
        <v>1868</v>
      </c>
    </row>
    <row r="701" spans="1:6" x14ac:dyDescent="0.3">
      <c r="A701" s="165" t="s">
        <v>117</v>
      </c>
      <c r="B701" s="165" t="s">
        <v>2713</v>
      </c>
      <c r="C701" s="165" t="s">
        <v>2711</v>
      </c>
      <c r="D701" s="200"/>
      <c r="E701" s="200" t="s">
        <v>4786</v>
      </c>
      <c r="F701" s="200" t="s">
        <v>1523</v>
      </c>
    </row>
    <row r="702" spans="1:6" x14ac:dyDescent="0.3">
      <c r="A702" s="1" t="s">
        <v>105</v>
      </c>
      <c r="B702" s="165" t="s">
        <v>2905</v>
      </c>
      <c r="C702" s="200" t="s">
        <v>1833</v>
      </c>
      <c r="D702" s="200" t="s">
        <v>4644</v>
      </c>
      <c r="E702" s="200" t="s">
        <v>4772</v>
      </c>
      <c r="F702" s="200" t="s">
        <v>1868</v>
      </c>
    </row>
    <row r="703" spans="1:6" x14ac:dyDescent="0.3">
      <c r="A703" s="165" t="s">
        <v>116</v>
      </c>
      <c r="B703" s="165" t="s">
        <v>2905</v>
      </c>
      <c r="C703" s="165">
        <v>1</v>
      </c>
      <c r="D703" s="200">
        <v>0</v>
      </c>
      <c r="E703" s="200" t="s">
        <v>4772</v>
      </c>
      <c r="F703" s="200" t="s">
        <v>1868</v>
      </c>
    </row>
    <row r="704" spans="1:6" x14ac:dyDescent="0.3">
      <c r="A704" s="165" t="s">
        <v>107</v>
      </c>
      <c r="B704" s="165" t="s">
        <v>2905</v>
      </c>
      <c r="C704" s="165">
        <v>0</v>
      </c>
      <c r="D704" s="200">
        <v>1</v>
      </c>
      <c r="E704" s="200" t="s">
        <v>4772</v>
      </c>
      <c r="F704" s="200" t="s">
        <v>1868</v>
      </c>
    </row>
    <row r="705" spans="1:6" x14ac:dyDescent="0.3">
      <c r="A705" s="165" t="s">
        <v>117</v>
      </c>
      <c r="B705" s="165" t="s">
        <v>2905</v>
      </c>
      <c r="C705" s="165" t="s">
        <v>2693</v>
      </c>
      <c r="D705" s="200"/>
      <c r="E705" s="200" t="s">
        <v>4786</v>
      </c>
      <c r="F705" s="200" t="s">
        <v>1523</v>
      </c>
    </row>
    <row r="706" spans="1:6" x14ac:dyDescent="0.3">
      <c r="A706" s="1" t="s">
        <v>105</v>
      </c>
      <c r="B706" s="165" t="s">
        <v>3155</v>
      </c>
      <c r="C706" s="165" t="s">
        <v>4848</v>
      </c>
      <c r="D706" s="165" t="s">
        <v>4645</v>
      </c>
      <c r="E706" s="200" t="s">
        <v>4772</v>
      </c>
      <c r="F706" s="200" t="s">
        <v>1868</v>
      </c>
    </row>
    <row r="707" spans="1:6" x14ac:dyDescent="0.3">
      <c r="A707" s="1" t="s">
        <v>105</v>
      </c>
      <c r="B707" s="165" t="s">
        <v>3180</v>
      </c>
      <c r="C707" s="165" t="s">
        <v>4081</v>
      </c>
      <c r="D707" s="165" t="s">
        <v>4432</v>
      </c>
      <c r="E707" s="200" t="s">
        <v>4772</v>
      </c>
      <c r="F707" s="200" t="s">
        <v>1868</v>
      </c>
    </row>
    <row r="708" spans="1:6" x14ac:dyDescent="0.3">
      <c r="A708" s="1" t="s">
        <v>105</v>
      </c>
      <c r="B708" s="165" t="s">
        <v>3223</v>
      </c>
      <c r="C708" s="165" t="s">
        <v>1833</v>
      </c>
      <c r="D708" s="165" t="s">
        <v>4644</v>
      </c>
      <c r="E708" s="200" t="s">
        <v>4772</v>
      </c>
      <c r="F708" s="200" t="s">
        <v>1868</v>
      </c>
    </row>
    <row r="709" spans="1:6" x14ac:dyDescent="0.3">
      <c r="A709" s="1" t="s">
        <v>105</v>
      </c>
      <c r="B709" s="165" t="s">
        <v>3283</v>
      </c>
      <c r="C709" s="165" t="s">
        <v>1833</v>
      </c>
      <c r="D709" s="165" t="s">
        <v>4047</v>
      </c>
      <c r="E709" s="200" t="s">
        <v>4772</v>
      </c>
      <c r="F709" s="200" t="s">
        <v>1868</v>
      </c>
    </row>
    <row r="710" spans="1:6" x14ac:dyDescent="0.3">
      <c r="A710" s="1" t="s">
        <v>105</v>
      </c>
      <c r="B710" s="165" t="s">
        <v>3300</v>
      </c>
      <c r="C710" s="165" t="s">
        <v>1833</v>
      </c>
      <c r="D710" s="165" t="s">
        <v>4644</v>
      </c>
      <c r="E710" s="200" t="s">
        <v>4772</v>
      </c>
      <c r="F710" s="200" t="s">
        <v>1868</v>
      </c>
    </row>
    <row r="711" spans="1:6" x14ac:dyDescent="0.3">
      <c r="A711" s="1" t="s">
        <v>105</v>
      </c>
      <c r="B711" s="165" t="s">
        <v>3359</v>
      </c>
      <c r="C711" s="165" t="s">
        <v>4848</v>
      </c>
      <c r="D711" s="165" t="s">
        <v>4645</v>
      </c>
      <c r="E711" s="200" t="s">
        <v>4772</v>
      </c>
      <c r="F711" s="200" t="s">
        <v>1868</v>
      </c>
    </row>
    <row r="712" spans="1:6" x14ac:dyDescent="0.3">
      <c r="A712" s="1" t="s">
        <v>105</v>
      </c>
      <c r="B712" s="165" t="s">
        <v>3378</v>
      </c>
      <c r="C712" s="165" t="s">
        <v>1833</v>
      </c>
      <c r="D712" s="165" t="s">
        <v>4644</v>
      </c>
      <c r="E712" s="200" t="s">
        <v>4772</v>
      </c>
      <c r="F712" s="200" t="s">
        <v>1868</v>
      </c>
    </row>
    <row r="713" spans="1:6" x14ac:dyDescent="0.3">
      <c r="A713" s="1" t="s">
        <v>105</v>
      </c>
      <c r="B713" s="165" t="s">
        <v>3401</v>
      </c>
      <c r="C713" s="165" t="s">
        <v>4081</v>
      </c>
      <c r="D713" s="165" t="s">
        <v>4432</v>
      </c>
      <c r="E713" s="200" t="s">
        <v>4772</v>
      </c>
      <c r="F713" s="200" t="s">
        <v>1868</v>
      </c>
    </row>
    <row r="714" spans="1:6" x14ac:dyDescent="0.3">
      <c r="A714" s="1" t="s">
        <v>105</v>
      </c>
      <c r="B714" s="165" t="s">
        <v>3695</v>
      </c>
      <c r="C714" s="165" t="s">
        <v>1833</v>
      </c>
      <c r="D714" s="165" t="s">
        <v>4644</v>
      </c>
      <c r="E714" s="200" t="s">
        <v>4772</v>
      </c>
      <c r="F714" s="200" t="s">
        <v>1868</v>
      </c>
    </row>
    <row r="715" spans="1:6" x14ac:dyDescent="0.3">
      <c r="A715" s="165" t="s">
        <v>116</v>
      </c>
      <c r="B715" s="165" t="s">
        <v>3155</v>
      </c>
      <c r="C715" s="165">
        <v>1</v>
      </c>
      <c r="D715" s="200">
        <v>0</v>
      </c>
      <c r="E715" s="200" t="s">
        <v>4772</v>
      </c>
      <c r="F715" s="200" t="s">
        <v>1868</v>
      </c>
    </row>
    <row r="716" spans="1:6" x14ac:dyDescent="0.3">
      <c r="A716" s="165" t="s">
        <v>116</v>
      </c>
      <c r="B716" s="165" t="s">
        <v>3180</v>
      </c>
      <c r="C716" s="165">
        <v>1</v>
      </c>
      <c r="D716" s="200">
        <v>0</v>
      </c>
      <c r="E716" s="200" t="s">
        <v>4772</v>
      </c>
      <c r="F716" s="200" t="s">
        <v>1868</v>
      </c>
    </row>
    <row r="717" spans="1:6" x14ac:dyDescent="0.3">
      <c r="A717" s="165" t="s">
        <v>116</v>
      </c>
      <c r="B717" s="165" t="s">
        <v>3223</v>
      </c>
      <c r="C717" s="165">
        <v>1</v>
      </c>
      <c r="D717" s="200">
        <v>0</v>
      </c>
      <c r="E717" s="200" t="s">
        <v>4772</v>
      </c>
      <c r="F717" s="200" t="s">
        <v>1868</v>
      </c>
    </row>
    <row r="718" spans="1:6" x14ac:dyDescent="0.3">
      <c r="A718" s="165" t="s">
        <v>116</v>
      </c>
      <c r="B718" s="165" t="s">
        <v>3283</v>
      </c>
      <c r="C718" s="165">
        <v>1</v>
      </c>
      <c r="D718" s="200">
        <v>0</v>
      </c>
      <c r="E718" s="200" t="s">
        <v>4772</v>
      </c>
      <c r="F718" s="200" t="s">
        <v>1868</v>
      </c>
    </row>
    <row r="719" spans="1:6" x14ac:dyDescent="0.3">
      <c r="A719" s="165" t="s">
        <v>116</v>
      </c>
      <c r="B719" s="165" t="s">
        <v>3300</v>
      </c>
      <c r="C719" s="165">
        <v>1</v>
      </c>
      <c r="D719" s="200">
        <v>0</v>
      </c>
      <c r="E719" s="200" t="s">
        <v>4772</v>
      </c>
      <c r="F719" s="200" t="s">
        <v>1868</v>
      </c>
    </row>
    <row r="720" spans="1:6" x14ac:dyDescent="0.3">
      <c r="A720" s="165" t="s">
        <v>116</v>
      </c>
      <c r="B720" s="165" t="s">
        <v>3359</v>
      </c>
      <c r="C720" s="165">
        <v>1</v>
      </c>
      <c r="D720" s="200">
        <v>0</v>
      </c>
      <c r="E720" s="200" t="s">
        <v>4772</v>
      </c>
      <c r="F720" s="200" t="s">
        <v>1868</v>
      </c>
    </row>
    <row r="721" spans="1:6" x14ac:dyDescent="0.3">
      <c r="A721" s="165" t="s">
        <v>116</v>
      </c>
      <c r="B721" s="165" t="s">
        <v>3378</v>
      </c>
      <c r="C721" s="165">
        <v>1</v>
      </c>
      <c r="D721" s="200">
        <v>0</v>
      </c>
      <c r="E721" s="200" t="s">
        <v>4772</v>
      </c>
      <c r="F721" s="200" t="s">
        <v>1868</v>
      </c>
    </row>
    <row r="722" spans="1:6" x14ac:dyDescent="0.3">
      <c r="A722" s="165" t="s">
        <v>116</v>
      </c>
      <c r="B722" s="165" t="s">
        <v>3401</v>
      </c>
      <c r="C722" s="165">
        <v>1</v>
      </c>
      <c r="D722" s="200">
        <v>0</v>
      </c>
      <c r="E722" s="200" t="s">
        <v>4772</v>
      </c>
      <c r="F722" s="200" t="s">
        <v>1868</v>
      </c>
    </row>
    <row r="723" spans="1:6" x14ac:dyDescent="0.3">
      <c r="A723" s="165" t="s">
        <v>116</v>
      </c>
      <c r="B723" s="165" t="s">
        <v>3695</v>
      </c>
      <c r="C723" s="165">
        <v>1</v>
      </c>
      <c r="D723" s="200">
        <v>0</v>
      </c>
      <c r="E723" s="200" t="s">
        <v>4772</v>
      </c>
      <c r="F723" s="200" t="s">
        <v>1868</v>
      </c>
    </row>
    <row r="724" spans="1:6" x14ac:dyDescent="0.3">
      <c r="A724" s="165" t="s">
        <v>107</v>
      </c>
      <c r="B724" s="165" t="s">
        <v>3155</v>
      </c>
      <c r="C724" s="165">
        <v>0</v>
      </c>
      <c r="D724" s="200">
        <v>1</v>
      </c>
      <c r="E724" s="200" t="s">
        <v>4772</v>
      </c>
      <c r="F724" s="200" t="s">
        <v>1868</v>
      </c>
    </row>
    <row r="725" spans="1:6" x14ac:dyDescent="0.3">
      <c r="A725" s="165" t="s">
        <v>107</v>
      </c>
      <c r="B725" s="165" t="s">
        <v>3180</v>
      </c>
      <c r="C725" s="165">
        <v>0</v>
      </c>
      <c r="D725" s="200">
        <v>1</v>
      </c>
      <c r="E725" s="200" t="s">
        <v>4772</v>
      </c>
      <c r="F725" s="200" t="s">
        <v>1868</v>
      </c>
    </row>
    <row r="726" spans="1:6" x14ac:dyDescent="0.3">
      <c r="A726" s="165" t="s">
        <v>107</v>
      </c>
      <c r="B726" s="165" t="s">
        <v>3223</v>
      </c>
      <c r="C726" s="165">
        <v>0</v>
      </c>
      <c r="D726" s="200">
        <v>1</v>
      </c>
      <c r="E726" s="200" t="s">
        <v>4772</v>
      </c>
      <c r="F726" s="200" t="s">
        <v>1868</v>
      </c>
    </row>
    <row r="727" spans="1:6" x14ac:dyDescent="0.3">
      <c r="A727" s="165" t="s">
        <v>107</v>
      </c>
      <c r="B727" s="165" t="s">
        <v>3283</v>
      </c>
      <c r="C727" s="165">
        <v>0</v>
      </c>
      <c r="D727" s="200">
        <v>1</v>
      </c>
      <c r="E727" s="200" t="s">
        <v>4772</v>
      </c>
      <c r="F727" s="200" t="s">
        <v>1868</v>
      </c>
    </row>
    <row r="728" spans="1:6" x14ac:dyDescent="0.3">
      <c r="A728" s="165" t="s">
        <v>107</v>
      </c>
      <c r="B728" s="165" t="s">
        <v>3300</v>
      </c>
      <c r="C728" s="165">
        <v>0</v>
      </c>
      <c r="D728" s="200">
        <v>1</v>
      </c>
      <c r="E728" s="200" t="s">
        <v>4772</v>
      </c>
      <c r="F728" s="200" t="s">
        <v>1868</v>
      </c>
    </row>
    <row r="729" spans="1:6" x14ac:dyDescent="0.3">
      <c r="A729" s="165" t="s">
        <v>107</v>
      </c>
      <c r="B729" s="165" t="s">
        <v>3359</v>
      </c>
      <c r="C729" s="165">
        <v>0</v>
      </c>
      <c r="D729" s="200">
        <v>1</v>
      </c>
      <c r="E729" s="200" t="s">
        <v>4772</v>
      </c>
      <c r="F729" s="200" t="s">
        <v>1868</v>
      </c>
    </row>
    <row r="730" spans="1:6" x14ac:dyDescent="0.3">
      <c r="A730" s="165" t="s">
        <v>107</v>
      </c>
      <c r="B730" s="165" t="s">
        <v>3378</v>
      </c>
      <c r="C730" s="165">
        <v>0</v>
      </c>
      <c r="D730" s="200">
        <v>1</v>
      </c>
      <c r="E730" s="200" t="s">
        <v>4772</v>
      </c>
      <c r="F730" s="200" t="s">
        <v>1868</v>
      </c>
    </row>
    <row r="731" spans="1:6" x14ac:dyDescent="0.3">
      <c r="A731" s="165" t="s">
        <v>107</v>
      </c>
      <c r="B731" s="165" t="s">
        <v>3401</v>
      </c>
      <c r="C731" s="165">
        <v>0</v>
      </c>
      <c r="D731" s="200">
        <v>1</v>
      </c>
      <c r="E731" s="200" t="s">
        <v>4772</v>
      </c>
      <c r="F731" s="200" t="s">
        <v>1868</v>
      </c>
    </row>
    <row r="732" spans="1:6" x14ac:dyDescent="0.3">
      <c r="A732" s="165" t="s">
        <v>107</v>
      </c>
      <c r="B732" s="165" t="s">
        <v>3695</v>
      </c>
      <c r="C732" s="165">
        <v>0</v>
      </c>
      <c r="D732" s="200">
        <v>1</v>
      </c>
      <c r="E732" s="200" t="s">
        <v>4772</v>
      </c>
      <c r="F732" s="200" t="s">
        <v>1868</v>
      </c>
    </row>
    <row r="733" spans="1:6" x14ac:dyDescent="0.3">
      <c r="A733" s="165" t="s">
        <v>117</v>
      </c>
      <c r="B733" s="165" t="s">
        <v>3155</v>
      </c>
      <c r="C733" s="165" t="s">
        <v>3154</v>
      </c>
      <c r="D733" s="200"/>
      <c r="E733" s="200" t="s">
        <v>4786</v>
      </c>
      <c r="F733" s="200" t="s">
        <v>1523</v>
      </c>
    </row>
    <row r="734" spans="1:6" x14ac:dyDescent="0.3">
      <c r="A734" s="165" t="s">
        <v>117</v>
      </c>
      <c r="B734" s="165" t="s">
        <v>3180</v>
      </c>
      <c r="C734" s="165" t="s">
        <v>3154</v>
      </c>
      <c r="D734" s="200"/>
      <c r="E734" s="200" t="s">
        <v>4786</v>
      </c>
      <c r="F734" s="200" t="s">
        <v>1523</v>
      </c>
    </row>
    <row r="735" spans="1:6" x14ac:dyDescent="0.3">
      <c r="A735" s="165" t="s">
        <v>117</v>
      </c>
      <c r="B735" s="165" t="s">
        <v>3223</v>
      </c>
      <c r="C735" s="165" t="s">
        <v>2693</v>
      </c>
      <c r="D735" s="200"/>
      <c r="E735" s="200" t="s">
        <v>4786</v>
      </c>
      <c r="F735" s="200" t="s">
        <v>1523</v>
      </c>
    </row>
    <row r="736" spans="1:6" x14ac:dyDescent="0.3">
      <c r="A736" s="165" t="s">
        <v>117</v>
      </c>
      <c r="B736" s="165" t="s">
        <v>3283</v>
      </c>
      <c r="C736" s="165" t="s">
        <v>2693</v>
      </c>
      <c r="D736" s="200"/>
      <c r="E736" s="200" t="s">
        <v>4786</v>
      </c>
      <c r="F736" s="200" t="s">
        <v>1523</v>
      </c>
    </row>
    <row r="737" spans="1:6" x14ac:dyDescent="0.3">
      <c r="A737" s="165" t="s">
        <v>117</v>
      </c>
      <c r="B737" s="165" t="s">
        <v>3300</v>
      </c>
      <c r="C737" s="165" t="s">
        <v>2693</v>
      </c>
      <c r="D737" s="200"/>
      <c r="E737" s="200" t="s">
        <v>4786</v>
      </c>
      <c r="F737" s="200" t="s">
        <v>1523</v>
      </c>
    </row>
    <row r="738" spans="1:6" x14ac:dyDescent="0.3">
      <c r="A738" s="165" t="s">
        <v>117</v>
      </c>
      <c r="B738" s="165" t="s">
        <v>3359</v>
      </c>
      <c r="C738" s="165" t="s">
        <v>2693</v>
      </c>
      <c r="D738" s="200"/>
      <c r="E738" s="200" t="s">
        <v>4786</v>
      </c>
      <c r="F738" s="200" t="s">
        <v>1523</v>
      </c>
    </row>
    <row r="739" spans="1:6" x14ac:dyDescent="0.3">
      <c r="A739" s="165" t="s">
        <v>117</v>
      </c>
      <c r="B739" s="165" t="s">
        <v>3378</v>
      </c>
      <c r="C739" s="165" t="s">
        <v>3377</v>
      </c>
      <c r="D739" s="200"/>
      <c r="E739" s="200" t="s">
        <v>4786</v>
      </c>
      <c r="F739" s="200" t="s">
        <v>1523</v>
      </c>
    </row>
    <row r="740" spans="1:6" x14ac:dyDescent="0.3">
      <c r="A740" s="165" t="s">
        <v>117</v>
      </c>
      <c r="B740" s="165" t="s">
        <v>3401</v>
      </c>
      <c r="C740" s="165" t="s">
        <v>3400</v>
      </c>
      <c r="D740" s="200"/>
      <c r="E740" s="200" t="s">
        <v>4786</v>
      </c>
      <c r="F740" s="200" t="s">
        <v>1523</v>
      </c>
    </row>
    <row r="741" spans="1:6" x14ac:dyDescent="0.3">
      <c r="A741" s="165" t="s">
        <v>117</v>
      </c>
      <c r="B741" s="165" t="s">
        <v>3695</v>
      </c>
      <c r="C741" s="165" t="s">
        <v>3693</v>
      </c>
      <c r="D741" s="200"/>
      <c r="E741" s="200" t="s">
        <v>4786</v>
      </c>
      <c r="F741" s="200" t="s">
        <v>1523</v>
      </c>
    </row>
    <row r="742" spans="1:6" x14ac:dyDescent="0.3">
      <c r="A742" s="165" t="s">
        <v>105</v>
      </c>
      <c r="B742" s="165" t="s">
        <v>2694</v>
      </c>
      <c r="C742" s="200" t="s">
        <v>4654</v>
      </c>
      <c r="D742" s="165" t="s">
        <v>4047</v>
      </c>
      <c r="E742" s="200" t="s">
        <v>4772</v>
      </c>
      <c r="F742" s="200" t="s">
        <v>1868</v>
      </c>
    </row>
    <row r="743" spans="1:6" x14ac:dyDescent="0.3">
      <c r="A743" s="165" t="s">
        <v>105</v>
      </c>
      <c r="B743" s="165" t="s">
        <v>2783</v>
      </c>
      <c r="C743" s="200" t="s">
        <v>4654</v>
      </c>
      <c r="D743" s="165" t="s">
        <v>4047</v>
      </c>
      <c r="E743" s="200" t="s">
        <v>4772</v>
      </c>
      <c r="F743" s="200" t="s">
        <v>1868</v>
      </c>
    </row>
    <row r="744" spans="1:6" x14ac:dyDescent="0.3">
      <c r="A744" s="165" t="s">
        <v>105</v>
      </c>
      <c r="B744" s="165" t="s">
        <v>2840</v>
      </c>
      <c r="C744" s="200" t="s">
        <v>4654</v>
      </c>
      <c r="D744" s="165" t="s">
        <v>4047</v>
      </c>
      <c r="E744" s="200" t="s">
        <v>4772</v>
      </c>
      <c r="F744" s="200" t="s">
        <v>1868</v>
      </c>
    </row>
    <row r="745" spans="1:6" x14ac:dyDescent="0.3">
      <c r="A745" s="165" t="s">
        <v>105</v>
      </c>
      <c r="B745" s="165" t="s">
        <v>3027</v>
      </c>
      <c r="C745" s="165" t="s">
        <v>4848</v>
      </c>
      <c r="D745" s="165" t="s">
        <v>4849</v>
      </c>
      <c r="E745" s="200" t="s">
        <v>4772</v>
      </c>
      <c r="F745" s="200" t="s">
        <v>1868</v>
      </c>
    </row>
    <row r="746" spans="1:6" x14ac:dyDescent="0.3">
      <c r="A746" s="165" t="s">
        <v>116</v>
      </c>
      <c r="B746" s="165" t="s">
        <v>2694</v>
      </c>
      <c r="C746" s="165">
        <v>1</v>
      </c>
      <c r="D746" s="200">
        <v>0</v>
      </c>
      <c r="E746" s="200" t="s">
        <v>4772</v>
      </c>
      <c r="F746" s="200" t="s">
        <v>1868</v>
      </c>
    </row>
    <row r="747" spans="1:6" x14ac:dyDescent="0.3">
      <c r="A747" s="165" t="s">
        <v>116</v>
      </c>
      <c r="B747" s="165" t="s">
        <v>2783</v>
      </c>
      <c r="C747" s="165">
        <v>1</v>
      </c>
      <c r="D747" s="200">
        <v>0</v>
      </c>
      <c r="E747" s="200" t="s">
        <v>4772</v>
      </c>
      <c r="F747" s="200" t="s">
        <v>1868</v>
      </c>
    </row>
    <row r="748" spans="1:6" x14ac:dyDescent="0.3">
      <c r="A748" s="165" t="s">
        <v>116</v>
      </c>
      <c r="B748" s="165" t="s">
        <v>2840</v>
      </c>
      <c r="C748" s="165">
        <v>1</v>
      </c>
      <c r="D748" s="200">
        <v>0</v>
      </c>
      <c r="E748" s="200" t="s">
        <v>4772</v>
      </c>
      <c r="F748" s="200" t="s">
        <v>1868</v>
      </c>
    </row>
    <row r="749" spans="1:6" x14ac:dyDescent="0.3">
      <c r="A749" s="165" t="s">
        <v>116</v>
      </c>
      <c r="B749" s="165" t="s">
        <v>3027</v>
      </c>
      <c r="C749" s="165">
        <v>1</v>
      </c>
      <c r="D749" s="200">
        <v>0</v>
      </c>
      <c r="E749" s="200" t="s">
        <v>4772</v>
      </c>
      <c r="F749" s="200" t="s">
        <v>1868</v>
      </c>
    </row>
    <row r="750" spans="1:6" x14ac:dyDescent="0.3">
      <c r="A750" s="165" t="s">
        <v>107</v>
      </c>
      <c r="B750" s="165" t="s">
        <v>2694</v>
      </c>
      <c r="C750" s="165">
        <v>0</v>
      </c>
      <c r="D750" s="200">
        <v>1</v>
      </c>
      <c r="E750" s="200" t="s">
        <v>4772</v>
      </c>
      <c r="F750" s="200" t="s">
        <v>1868</v>
      </c>
    </row>
    <row r="751" spans="1:6" x14ac:dyDescent="0.3">
      <c r="A751" s="165" t="s">
        <v>107</v>
      </c>
      <c r="B751" s="165" t="s">
        <v>2783</v>
      </c>
      <c r="C751" s="165">
        <v>0</v>
      </c>
      <c r="D751" s="200">
        <v>1</v>
      </c>
      <c r="E751" s="200" t="s">
        <v>4772</v>
      </c>
      <c r="F751" s="200" t="s">
        <v>1868</v>
      </c>
    </row>
    <row r="752" spans="1:6" x14ac:dyDescent="0.3">
      <c r="A752" s="165" t="s">
        <v>107</v>
      </c>
      <c r="B752" s="165" t="s">
        <v>2840</v>
      </c>
      <c r="C752" s="165">
        <v>0</v>
      </c>
      <c r="D752" s="200">
        <v>1</v>
      </c>
      <c r="E752" s="200" t="s">
        <v>4772</v>
      </c>
      <c r="F752" s="200" t="s">
        <v>1868</v>
      </c>
    </row>
    <row r="753" spans="1:6" x14ac:dyDescent="0.3">
      <c r="A753" s="165" t="s">
        <v>107</v>
      </c>
      <c r="B753" s="165" t="s">
        <v>3027</v>
      </c>
      <c r="C753" s="165">
        <v>0</v>
      </c>
      <c r="D753" s="200">
        <v>1</v>
      </c>
      <c r="E753" s="200" t="s">
        <v>4772</v>
      </c>
      <c r="F753" s="200" t="s">
        <v>1868</v>
      </c>
    </row>
    <row r="754" spans="1:6" x14ac:dyDescent="0.3">
      <c r="A754" s="165" t="s">
        <v>117</v>
      </c>
      <c r="B754" s="165" t="s">
        <v>2694</v>
      </c>
      <c r="C754" s="165" t="s">
        <v>2693</v>
      </c>
      <c r="D754" s="200"/>
      <c r="E754" s="200" t="s">
        <v>4786</v>
      </c>
      <c r="F754" s="200" t="s">
        <v>1523</v>
      </c>
    </row>
    <row r="755" spans="1:6" x14ac:dyDescent="0.3">
      <c r="A755" s="165" t="s">
        <v>117</v>
      </c>
      <c r="B755" s="165" t="s">
        <v>2783</v>
      </c>
      <c r="C755" s="165" t="s">
        <v>2693</v>
      </c>
      <c r="D755" s="200"/>
      <c r="E755" s="200" t="s">
        <v>4786</v>
      </c>
      <c r="F755" s="200" t="s">
        <v>1523</v>
      </c>
    </row>
    <row r="756" spans="1:6" x14ac:dyDescent="0.3">
      <c r="A756" s="165" t="s">
        <v>117</v>
      </c>
      <c r="B756" s="165" t="s">
        <v>2840</v>
      </c>
      <c r="C756" s="165" t="s">
        <v>2693</v>
      </c>
      <c r="D756" s="200"/>
      <c r="E756" s="200" t="s">
        <v>4786</v>
      </c>
      <c r="F756" s="200" t="s">
        <v>1523</v>
      </c>
    </row>
    <row r="757" spans="1:6" x14ac:dyDescent="0.3">
      <c r="A757" s="165" t="s">
        <v>117</v>
      </c>
      <c r="B757" s="165" t="s">
        <v>3027</v>
      </c>
      <c r="C757" s="165" t="s">
        <v>3025</v>
      </c>
      <c r="D757" s="200"/>
      <c r="E757" s="200" t="s">
        <v>4786</v>
      </c>
      <c r="F757" s="200" t="s">
        <v>1523</v>
      </c>
    </row>
    <row r="758" spans="1:6" x14ac:dyDescent="0.3">
      <c r="A758" s="165" t="s">
        <v>105</v>
      </c>
      <c r="B758" s="165" t="s">
        <v>2543</v>
      </c>
      <c r="C758" s="165" t="s">
        <v>4085</v>
      </c>
      <c r="D758" s="200" t="s">
        <v>3958</v>
      </c>
      <c r="E758" s="200" t="s">
        <v>4764</v>
      </c>
      <c r="F758" s="200" t="s">
        <v>1868</v>
      </c>
    </row>
    <row r="759" spans="1:6" x14ac:dyDescent="0.3">
      <c r="A759" s="165" t="s">
        <v>116</v>
      </c>
      <c r="B759" s="165" t="s">
        <v>2543</v>
      </c>
      <c r="C759" s="165">
        <v>1</v>
      </c>
      <c r="D759" s="200">
        <v>0</v>
      </c>
      <c r="E759" s="200" t="s">
        <v>4764</v>
      </c>
      <c r="F759" s="200" t="s">
        <v>1868</v>
      </c>
    </row>
    <row r="760" spans="1:6" x14ac:dyDescent="0.3">
      <c r="A760" s="165" t="s">
        <v>117</v>
      </c>
      <c r="B760" s="165" t="s">
        <v>2543</v>
      </c>
      <c r="C760" s="165" t="s">
        <v>2542</v>
      </c>
      <c r="D760" s="200"/>
      <c r="E760" s="200" t="s">
        <v>4786</v>
      </c>
      <c r="F760" s="200" t="s">
        <v>1523</v>
      </c>
    </row>
    <row r="761" spans="1:6" x14ac:dyDescent="0.3">
      <c r="A761" s="165" t="s">
        <v>105</v>
      </c>
      <c r="B761" s="165" t="s">
        <v>2586</v>
      </c>
      <c r="C761" s="165" t="s">
        <v>4850</v>
      </c>
      <c r="D761" s="165" t="s">
        <v>4648</v>
      </c>
      <c r="E761" s="200" t="s">
        <v>4772</v>
      </c>
      <c r="F761" s="200" t="s">
        <v>1868</v>
      </c>
    </row>
    <row r="762" spans="1:6" x14ac:dyDescent="0.3">
      <c r="A762" s="165" t="s">
        <v>105</v>
      </c>
      <c r="B762" s="165" t="s">
        <v>2616</v>
      </c>
      <c r="C762" s="165" t="s">
        <v>4848</v>
      </c>
      <c r="D762" s="165" t="s">
        <v>4161</v>
      </c>
      <c r="E762" s="200" t="s">
        <v>4772</v>
      </c>
      <c r="F762" s="200" t="s">
        <v>1868</v>
      </c>
    </row>
    <row r="763" spans="1:6" x14ac:dyDescent="0.3">
      <c r="A763" s="165" t="s">
        <v>105</v>
      </c>
      <c r="B763" s="165" t="s">
        <v>2868</v>
      </c>
      <c r="C763" s="165" t="s">
        <v>4081</v>
      </c>
      <c r="D763" s="165" t="s">
        <v>4649</v>
      </c>
      <c r="E763" s="200" t="s">
        <v>4772</v>
      </c>
      <c r="F763" s="200" t="s">
        <v>1868</v>
      </c>
    </row>
    <row r="764" spans="1:6" x14ac:dyDescent="0.3">
      <c r="A764" s="165" t="s">
        <v>105</v>
      </c>
      <c r="B764" s="165" t="s">
        <v>2983</v>
      </c>
      <c r="C764" s="165" t="s">
        <v>1833</v>
      </c>
      <c r="D764" s="165" t="s">
        <v>3958</v>
      </c>
      <c r="E764" s="200" t="s">
        <v>4772</v>
      </c>
      <c r="F764" s="200" t="s">
        <v>1868</v>
      </c>
    </row>
    <row r="765" spans="1:6" x14ac:dyDescent="0.3">
      <c r="A765" s="165" t="s">
        <v>105</v>
      </c>
      <c r="B765" s="165" t="s">
        <v>3071</v>
      </c>
      <c r="C765" s="165" t="s">
        <v>1833</v>
      </c>
      <c r="D765" s="165" t="s">
        <v>3958</v>
      </c>
      <c r="E765" s="200" t="s">
        <v>4772</v>
      </c>
      <c r="F765" s="200" t="s">
        <v>1868</v>
      </c>
    </row>
    <row r="766" spans="1:6" x14ac:dyDescent="0.3">
      <c r="A766" s="165" t="s">
        <v>105</v>
      </c>
      <c r="B766" s="165" t="s">
        <v>3120</v>
      </c>
      <c r="C766" s="165" t="s">
        <v>4848</v>
      </c>
      <c r="D766" s="165" t="s">
        <v>4161</v>
      </c>
      <c r="E766" s="200" t="s">
        <v>4772</v>
      </c>
      <c r="F766" s="200" t="s">
        <v>1868</v>
      </c>
    </row>
    <row r="767" spans="1:6" x14ac:dyDescent="0.3">
      <c r="A767" s="165" t="s">
        <v>105</v>
      </c>
      <c r="B767" s="165" t="s">
        <v>3127</v>
      </c>
      <c r="C767" s="165" t="s">
        <v>4848</v>
      </c>
      <c r="D767" s="165" t="s">
        <v>4161</v>
      </c>
      <c r="E767" s="200" t="s">
        <v>4772</v>
      </c>
      <c r="F767" s="200" t="s">
        <v>1868</v>
      </c>
    </row>
    <row r="768" spans="1:6" x14ac:dyDescent="0.3">
      <c r="A768" s="165" t="s">
        <v>116</v>
      </c>
      <c r="B768" s="165" t="s">
        <v>2586</v>
      </c>
      <c r="C768" s="165">
        <v>1</v>
      </c>
      <c r="D768" s="200">
        <v>0</v>
      </c>
      <c r="E768" s="200" t="s">
        <v>4772</v>
      </c>
      <c r="F768" s="200" t="s">
        <v>1868</v>
      </c>
    </row>
    <row r="769" spans="1:6" x14ac:dyDescent="0.3">
      <c r="A769" s="165" t="s">
        <v>116</v>
      </c>
      <c r="B769" s="165" t="s">
        <v>2616</v>
      </c>
      <c r="C769" s="165">
        <v>1</v>
      </c>
      <c r="D769" s="200">
        <v>0</v>
      </c>
      <c r="E769" s="200" t="s">
        <v>4772</v>
      </c>
      <c r="F769" s="200" t="s">
        <v>1868</v>
      </c>
    </row>
    <row r="770" spans="1:6" x14ac:dyDescent="0.3">
      <c r="A770" s="165" t="s">
        <v>116</v>
      </c>
      <c r="B770" s="165" t="s">
        <v>2868</v>
      </c>
      <c r="C770" s="165">
        <v>1</v>
      </c>
      <c r="D770" s="200">
        <v>0</v>
      </c>
      <c r="E770" s="200" t="s">
        <v>4772</v>
      </c>
      <c r="F770" s="200" t="s">
        <v>1868</v>
      </c>
    </row>
    <row r="771" spans="1:6" x14ac:dyDescent="0.3">
      <c r="A771" s="165" t="s">
        <v>116</v>
      </c>
      <c r="B771" s="165" t="s">
        <v>2983</v>
      </c>
      <c r="C771" s="165">
        <v>1</v>
      </c>
      <c r="D771" s="200">
        <v>0</v>
      </c>
      <c r="E771" s="200" t="s">
        <v>4772</v>
      </c>
      <c r="F771" s="200" t="s">
        <v>1868</v>
      </c>
    </row>
    <row r="772" spans="1:6" x14ac:dyDescent="0.3">
      <c r="A772" s="165" t="s">
        <v>116</v>
      </c>
      <c r="B772" s="165" t="s">
        <v>3071</v>
      </c>
      <c r="C772" s="165">
        <v>1</v>
      </c>
      <c r="D772" s="200">
        <v>0</v>
      </c>
      <c r="E772" s="200" t="s">
        <v>4772</v>
      </c>
      <c r="F772" s="200" t="s">
        <v>1868</v>
      </c>
    </row>
    <row r="773" spans="1:6" x14ac:dyDescent="0.3">
      <c r="A773" s="165" t="s">
        <v>116</v>
      </c>
      <c r="B773" s="165" t="s">
        <v>3120</v>
      </c>
      <c r="C773" s="165">
        <v>1</v>
      </c>
      <c r="D773" s="200">
        <v>0</v>
      </c>
      <c r="E773" s="200" t="s">
        <v>4772</v>
      </c>
      <c r="F773" s="200" t="s">
        <v>1868</v>
      </c>
    </row>
    <row r="774" spans="1:6" x14ac:dyDescent="0.3">
      <c r="A774" s="165" t="s">
        <v>116</v>
      </c>
      <c r="B774" s="165" t="s">
        <v>3127</v>
      </c>
      <c r="C774" s="165">
        <v>1</v>
      </c>
      <c r="D774" s="200">
        <v>0</v>
      </c>
      <c r="E774" s="200" t="s">
        <v>4772</v>
      </c>
      <c r="F774" s="200" t="s">
        <v>1868</v>
      </c>
    </row>
    <row r="775" spans="1:6" x14ac:dyDescent="0.3">
      <c r="A775" s="165" t="s">
        <v>113</v>
      </c>
      <c r="B775" s="165" t="s">
        <v>2586</v>
      </c>
      <c r="C775" s="165">
        <v>0</v>
      </c>
      <c r="D775" s="200">
        <v>1</v>
      </c>
      <c r="E775" s="200" t="s">
        <v>4772</v>
      </c>
      <c r="F775" s="200" t="s">
        <v>1868</v>
      </c>
    </row>
    <row r="776" spans="1:6" x14ac:dyDescent="0.3">
      <c r="A776" s="165" t="s">
        <v>113</v>
      </c>
      <c r="B776" s="165" t="s">
        <v>2616</v>
      </c>
      <c r="C776" s="165">
        <v>0</v>
      </c>
      <c r="D776" s="200">
        <v>1</v>
      </c>
      <c r="E776" s="200" t="s">
        <v>4772</v>
      </c>
      <c r="F776" s="200" t="s">
        <v>1868</v>
      </c>
    </row>
    <row r="777" spans="1:6" x14ac:dyDescent="0.3">
      <c r="A777" s="165" t="s">
        <v>113</v>
      </c>
      <c r="B777" s="165" t="s">
        <v>2868</v>
      </c>
      <c r="C777" s="165">
        <v>0</v>
      </c>
      <c r="D777" s="200">
        <v>1</v>
      </c>
      <c r="E777" s="200" t="s">
        <v>4772</v>
      </c>
      <c r="F777" s="200" t="s">
        <v>1868</v>
      </c>
    </row>
    <row r="778" spans="1:6" x14ac:dyDescent="0.3">
      <c r="A778" s="165" t="s">
        <v>113</v>
      </c>
      <c r="B778" s="165" t="s">
        <v>2983</v>
      </c>
      <c r="C778" s="165">
        <v>0</v>
      </c>
      <c r="D778" s="200">
        <v>1</v>
      </c>
      <c r="E778" s="200" t="s">
        <v>4772</v>
      </c>
      <c r="F778" s="200" t="s">
        <v>1868</v>
      </c>
    </row>
    <row r="779" spans="1:6" x14ac:dyDescent="0.3">
      <c r="A779" s="165" t="s">
        <v>113</v>
      </c>
      <c r="B779" s="165" t="s">
        <v>3071</v>
      </c>
      <c r="C779" s="165">
        <v>0</v>
      </c>
      <c r="D779" s="200">
        <v>1</v>
      </c>
      <c r="E779" s="200" t="s">
        <v>4772</v>
      </c>
      <c r="F779" s="200" t="s">
        <v>1868</v>
      </c>
    </row>
    <row r="780" spans="1:6" x14ac:dyDescent="0.3">
      <c r="A780" s="165" t="s">
        <v>113</v>
      </c>
      <c r="B780" s="165" t="s">
        <v>3120</v>
      </c>
      <c r="C780" s="165">
        <v>0</v>
      </c>
      <c r="D780" s="200">
        <v>1</v>
      </c>
      <c r="E780" s="200" t="s">
        <v>4772</v>
      </c>
      <c r="F780" s="200" t="s">
        <v>1868</v>
      </c>
    </row>
    <row r="781" spans="1:6" x14ac:dyDescent="0.3">
      <c r="A781" s="165" t="s">
        <v>113</v>
      </c>
      <c r="B781" s="165" t="s">
        <v>3127</v>
      </c>
      <c r="C781" s="165">
        <v>0</v>
      </c>
      <c r="D781" s="200">
        <v>1</v>
      </c>
      <c r="E781" s="200" t="s">
        <v>4772</v>
      </c>
      <c r="F781" s="200" t="s">
        <v>1868</v>
      </c>
    </row>
    <row r="782" spans="1:6" x14ac:dyDescent="0.3">
      <c r="A782" s="165" t="s">
        <v>117</v>
      </c>
      <c r="B782" s="165" t="s">
        <v>2586</v>
      </c>
      <c r="C782" s="165" t="s">
        <v>2542</v>
      </c>
      <c r="D782" s="200"/>
      <c r="E782" s="200" t="s">
        <v>4786</v>
      </c>
      <c r="F782" s="200" t="s">
        <v>1523</v>
      </c>
    </row>
    <row r="783" spans="1:6" x14ac:dyDescent="0.3">
      <c r="A783" s="165" t="s">
        <v>117</v>
      </c>
      <c r="B783" s="165" t="s">
        <v>2616</v>
      </c>
      <c r="C783" s="165" t="s">
        <v>2614</v>
      </c>
      <c r="D783" s="200"/>
      <c r="E783" s="200" t="s">
        <v>4786</v>
      </c>
      <c r="F783" s="200" t="s">
        <v>1523</v>
      </c>
    </row>
    <row r="784" spans="1:6" x14ac:dyDescent="0.3">
      <c r="A784" s="165" t="s">
        <v>117</v>
      </c>
      <c r="B784" s="165" t="s">
        <v>2868</v>
      </c>
      <c r="C784" s="165" t="s">
        <v>2614</v>
      </c>
      <c r="D784" s="200"/>
      <c r="E784" s="200" t="s">
        <v>4786</v>
      </c>
      <c r="F784" s="200" t="s">
        <v>1523</v>
      </c>
    </row>
    <row r="785" spans="1:6" x14ac:dyDescent="0.3">
      <c r="A785" s="165" t="s">
        <v>117</v>
      </c>
      <c r="B785" s="165" t="s">
        <v>2983</v>
      </c>
      <c r="C785" s="165" t="s">
        <v>2845</v>
      </c>
      <c r="D785" s="200"/>
      <c r="E785" s="200" t="s">
        <v>4786</v>
      </c>
      <c r="F785" s="200" t="s">
        <v>1523</v>
      </c>
    </row>
    <row r="786" spans="1:6" x14ac:dyDescent="0.3">
      <c r="A786" s="165" t="s">
        <v>117</v>
      </c>
      <c r="B786" s="165" t="s">
        <v>3071</v>
      </c>
      <c r="C786" s="165" t="s">
        <v>3070</v>
      </c>
      <c r="D786" s="200"/>
      <c r="E786" s="200" t="s">
        <v>4786</v>
      </c>
      <c r="F786" s="200" t="s">
        <v>1523</v>
      </c>
    </row>
    <row r="787" spans="1:6" x14ac:dyDescent="0.3">
      <c r="A787" s="165" t="s">
        <v>117</v>
      </c>
      <c r="B787" s="165" t="s">
        <v>3120</v>
      </c>
      <c r="C787" s="165" t="s">
        <v>3070</v>
      </c>
      <c r="D787" s="200"/>
      <c r="E787" s="200" t="s">
        <v>4786</v>
      </c>
      <c r="F787" s="200" t="s">
        <v>1523</v>
      </c>
    </row>
    <row r="788" spans="1:6" x14ac:dyDescent="0.3">
      <c r="A788" s="165" t="s">
        <v>117</v>
      </c>
      <c r="B788" s="165" t="s">
        <v>3127</v>
      </c>
      <c r="C788" s="165" t="s">
        <v>3126</v>
      </c>
      <c r="D788" s="200"/>
      <c r="E788" s="200" t="s">
        <v>4786</v>
      </c>
      <c r="F788" s="200" t="s">
        <v>1523</v>
      </c>
    </row>
    <row r="789" spans="1:6" x14ac:dyDescent="0.3">
      <c r="A789" s="165" t="s">
        <v>105</v>
      </c>
      <c r="B789" s="165" t="s">
        <v>2736</v>
      </c>
      <c r="C789" s="215" t="s">
        <v>4654</v>
      </c>
      <c r="D789" s="3" t="s">
        <v>3892</v>
      </c>
      <c r="E789" s="200" t="s">
        <v>4772</v>
      </c>
      <c r="F789" s="200" t="s">
        <v>1868</v>
      </c>
    </row>
    <row r="790" spans="1:6" x14ac:dyDescent="0.3">
      <c r="A790" s="165" t="s">
        <v>116</v>
      </c>
      <c r="B790" s="165" t="s">
        <v>2736</v>
      </c>
      <c r="C790" s="215">
        <v>1</v>
      </c>
      <c r="D790" s="215">
        <v>0</v>
      </c>
      <c r="E790" s="200" t="s">
        <v>4772</v>
      </c>
      <c r="F790" s="200" t="s">
        <v>1868</v>
      </c>
    </row>
    <row r="791" spans="1:6" x14ac:dyDescent="0.3">
      <c r="A791" s="3" t="s">
        <v>112</v>
      </c>
      <c r="B791" s="165" t="s">
        <v>2736</v>
      </c>
      <c r="C791" s="215">
        <v>0</v>
      </c>
      <c r="D791" s="215">
        <v>1</v>
      </c>
      <c r="E791" s="200" t="s">
        <v>4772</v>
      </c>
      <c r="F791" s="200" t="s">
        <v>1868</v>
      </c>
    </row>
    <row r="792" spans="1:6" x14ac:dyDescent="0.3">
      <c r="A792" s="165" t="s">
        <v>117</v>
      </c>
      <c r="B792" s="165" t="s">
        <v>2736</v>
      </c>
      <c r="C792" s="165" t="s">
        <v>2735</v>
      </c>
      <c r="D792" s="215"/>
      <c r="E792" s="200" t="s">
        <v>4786</v>
      </c>
      <c r="F792" s="200" t="s">
        <v>1523</v>
      </c>
    </row>
    <row r="793" spans="1:6" x14ac:dyDescent="0.3">
      <c r="A793" s="165" t="s">
        <v>105</v>
      </c>
      <c r="B793" s="165" t="s">
        <v>2753</v>
      </c>
      <c r="C793" s="165" t="s">
        <v>4851</v>
      </c>
      <c r="D793" s="165" t="s">
        <v>4458</v>
      </c>
      <c r="E793" s="200" t="s">
        <v>4772</v>
      </c>
      <c r="F793" s="200" t="s">
        <v>1868</v>
      </c>
    </row>
    <row r="794" spans="1:6" x14ac:dyDescent="0.3">
      <c r="A794" s="165" t="s">
        <v>116</v>
      </c>
      <c r="B794" s="165" t="s">
        <v>2753</v>
      </c>
      <c r="C794" s="200">
        <v>1</v>
      </c>
      <c r="D794" s="200">
        <v>0</v>
      </c>
      <c r="E794" s="200" t="s">
        <v>4772</v>
      </c>
      <c r="F794" s="200" t="s">
        <v>1868</v>
      </c>
    </row>
    <row r="795" spans="1:6" x14ac:dyDescent="0.3">
      <c r="A795" s="165" t="s">
        <v>1404</v>
      </c>
      <c r="B795" s="165" t="s">
        <v>2753</v>
      </c>
      <c r="C795" s="200">
        <v>0</v>
      </c>
      <c r="D795" s="200">
        <v>1</v>
      </c>
      <c r="E795" s="200" t="s">
        <v>4772</v>
      </c>
      <c r="F795" s="200" t="s">
        <v>1868</v>
      </c>
    </row>
    <row r="796" spans="1:6" x14ac:dyDescent="0.3">
      <c r="A796" s="165" t="s">
        <v>117</v>
      </c>
      <c r="B796" s="165" t="s">
        <v>2753</v>
      </c>
      <c r="C796" s="165" t="s">
        <v>2751</v>
      </c>
      <c r="D796" s="200"/>
      <c r="E796" s="200" t="s">
        <v>4786</v>
      </c>
      <c r="F796" s="200" t="s">
        <v>1523</v>
      </c>
    </row>
    <row r="797" spans="1:6" x14ac:dyDescent="0.3">
      <c r="A797" s="165" t="s">
        <v>105</v>
      </c>
      <c r="B797" s="165" t="s">
        <v>2284</v>
      </c>
      <c r="C797" s="165" t="s">
        <v>4852</v>
      </c>
      <c r="D797" s="200" t="s">
        <v>4651</v>
      </c>
      <c r="E797" s="200" t="s">
        <v>4772</v>
      </c>
      <c r="F797" s="200" t="s">
        <v>1868</v>
      </c>
    </row>
    <row r="798" spans="1:6" x14ac:dyDescent="0.3">
      <c r="A798" s="165" t="s">
        <v>116</v>
      </c>
      <c r="B798" s="165" t="s">
        <v>2284</v>
      </c>
      <c r="C798" s="200">
        <v>1</v>
      </c>
      <c r="D798" s="200">
        <v>0</v>
      </c>
      <c r="E798" s="200" t="s">
        <v>4772</v>
      </c>
      <c r="F798" s="200" t="s">
        <v>1868</v>
      </c>
    </row>
    <row r="799" spans="1:6" x14ac:dyDescent="0.3">
      <c r="A799" s="165" t="s">
        <v>108</v>
      </c>
      <c r="B799" s="165" t="s">
        <v>2284</v>
      </c>
      <c r="C799" s="200">
        <v>0</v>
      </c>
      <c r="D799" s="200">
        <v>1</v>
      </c>
      <c r="E799" s="200" t="s">
        <v>4772</v>
      </c>
      <c r="F799" s="200" t="s">
        <v>1868</v>
      </c>
    </row>
    <row r="800" spans="1:6" x14ac:dyDescent="0.3">
      <c r="A800" s="165" t="s">
        <v>117</v>
      </c>
      <c r="B800" s="165" t="s">
        <v>2284</v>
      </c>
      <c r="C800" s="165" t="s">
        <v>2283</v>
      </c>
      <c r="D800" s="200"/>
      <c r="E800" s="200" t="s">
        <v>4786</v>
      </c>
      <c r="F800" s="200" t="s">
        <v>1523</v>
      </c>
    </row>
    <row r="801" spans="1:6" x14ac:dyDescent="0.3">
      <c r="A801" s="165" t="s">
        <v>105</v>
      </c>
      <c r="B801" s="3" t="s">
        <v>2236</v>
      </c>
      <c r="C801" s="3" t="s">
        <v>3884</v>
      </c>
      <c r="D801" s="3" t="s">
        <v>3851</v>
      </c>
      <c r="E801" s="215" t="s">
        <v>4764</v>
      </c>
      <c r="F801" s="215" t="s">
        <v>1868</v>
      </c>
    </row>
    <row r="802" spans="1:6" x14ac:dyDescent="0.3">
      <c r="A802" s="165" t="s">
        <v>105</v>
      </c>
      <c r="B802" s="3" t="s">
        <v>2342</v>
      </c>
      <c r="C802" s="3" t="s">
        <v>3896</v>
      </c>
      <c r="D802" s="3" t="s">
        <v>4070</v>
      </c>
      <c r="E802" s="215" t="s">
        <v>4764</v>
      </c>
      <c r="F802" s="215" t="s">
        <v>1868</v>
      </c>
    </row>
    <row r="803" spans="1:6" x14ac:dyDescent="0.3">
      <c r="A803" s="165" t="s">
        <v>105</v>
      </c>
      <c r="B803" s="3" t="s">
        <v>2373</v>
      </c>
      <c r="C803" s="3" t="s">
        <v>3896</v>
      </c>
      <c r="D803" s="3" t="s">
        <v>4070</v>
      </c>
      <c r="E803" s="215" t="s">
        <v>4764</v>
      </c>
      <c r="F803" s="215" t="s">
        <v>1868</v>
      </c>
    </row>
    <row r="804" spans="1:6" x14ac:dyDescent="0.3">
      <c r="A804" s="165" t="s">
        <v>116</v>
      </c>
      <c r="B804" s="3" t="s">
        <v>2236</v>
      </c>
      <c r="C804" s="215">
        <v>1</v>
      </c>
      <c r="D804" s="215">
        <v>0</v>
      </c>
      <c r="E804" s="215" t="s">
        <v>4764</v>
      </c>
      <c r="F804" s="215" t="s">
        <v>1868</v>
      </c>
    </row>
    <row r="805" spans="1:6" x14ac:dyDescent="0.3">
      <c r="A805" s="165" t="s">
        <v>116</v>
      </c>
      <c r="B805" s="3" t="s">
        <v>2342</v>
      </c>
      <c r="C805" s="215">
        <v>1</v>
      </c>
      <c r="D805" s="215">
        <v>0</v>
      </c>
      <c r="E805" s="215" t="s">
        <v>4764</v>
      </c>
      <c r="F805" s="215" t="s">
        <v>1868</v>
      </c>
    </row>
    <row r="806" spans="1:6" x14ac:dyDescent="0.3">
      <c r="A806" s="165" t="s">
        <v>116</v>
      </c>
      <c r="B806" s="3" t="s">
        <v>2373</v>
      </c>
      <c r="C806" s="215">
        <v>1</v>
      </c>
      <c r="D806" s="215">
        <v>0</v>
      </c>
      <c r="E806" s="215" t="s">
        <v>4764</v>
      </c>
      <c r="F806" s="215" t="s">
        <v>1868</v>
      </c>
    </row>
    <row r="807" spans="1:6" x14ac:dyDescent="0.3">
      <c r="A807" s="165" t="s">
        <v>117</v>
      </c>
      <c r="B807" s="3" t="s">
        <v>2236</v>
      </c>
      <c r="C807" s="3" t="s">
        <v>2235</v>
      </c>
      <c r="D807" s="215"/>
      <c r="E807" s="200" t="s">
        <v>4786</v>
      </c>
      <c r="F807" s="200" t="s">
        <v>1523</v>
      </c>
    </row>
    <row r="808" spans="1:6" x14ac:dyDescent="0.3">
      <c r="A808" s="165" t="s">
        <v>117</v>
      </c>
      <c r="B808" s="3" t="s">
        <v>2342</v>
      </c>
      <c r="C808" s="3" t="s">
        <v>2340</v>
      </c>
      <c r="D808" s="215"/>
      <c r="E808" s="200" t="s">
        <v>4786</v>
      </c>
      <c r="F808" s="200" t="s">
        <v>1523</v>
      </c>
    </row>
    <row r="809" spans="1:6" x14ac:dyDescent="0.3">
      <c r="A809" s="165" t="s">
        <v>117</v>
      </c>
      <c r="B809" s="3" t="s">
        <v>2373</v>
      </c>
      <c r="C809" s="3" t="s">
        <v>2372</v>
      </c>
      <c r="D809" s="215"/>
      <c r="E809" s="200" t="s">
        <v>4786</v>
      </c>
      <c r="F809" s="200" t="s">
        <v>1523</v>
      </c>
    </row>
    <row r="810" spans="1:6" x14ac:dyDescent="0.3">
      <c r="A810" s="165" t="s">
        <v>105</v>
      </c>
      <c r="B810" s="165" t="s">
        <v>2939</v>
      </c>
      <c r="C810" s="165" t="s">
        <v>3884</v>
      </c>
      <c r="D810" s="165" t="s">
        <v>4850</v>
      </c>
      <c r="E810" s="215" t="s">
        <v>4772</v>
      </c>
      <c r="F810" s="215" t="s">
        <v>1868</v>
      </c>
    </row>
    <row r="811" spans="1:6" x14ac:dyDescent="0.3">
      <c r="A811" s="3" t="s">
        <v>112</v>
      </c>
      <c r="B811" s="165" t="s">
        <v>2939</v>
      </c>
      <c r="C811" s="215">
        <v>0</v>
      </c>
      <c r="D811" s="215">
        <v>1</v>
      </c>
      <c r="E811" s="215" t="s">
        <v>4772</v>
      </c>
      <c r="F811" s="215" t="s">
        <v>1868</v>
      </c>
    </row>
    <row r="812" spans="1:6" x14ac:dyDescent="0.3">
      <c r="A812" s="3" t="s">
        <v>118</v>
      </c>
      <c r="B812" s="3" t="s">
        <v>2300</v>
      </c>
      <c r="C812" s="3" t="s">
        <v>3879</v>
      </c>
      <c r="D812" s="3" t="s">
        <v>1857</v>
      </c>
      <c r="E812" s="215" t="s">
        <v>4764</v>
      </c>
      <c r="F812" s="215" t="s">
        <v>1868</v>
      </c>
    </row>
    <row r="813" spans="1:6" x14ac:dyDescent="0.3">
      <c r="A813" s="3" t="s">
        <v>118</v>
      </c>
      <c r="B813" s="3" t="s">
        <v>3002</v>
      </c>
      <c r="C813" s="3" t="s">
        <v>3879</v>
      </c>
      <c r="D813" s="3" t="s">
        <v>1857</v>
      </c>
      <c r="E813" s="215" t="s">
        <v>4764</v>
      </c>
      <c r="F813" s="215" t="s">
        <v>1868</v>
      </c>
    </row>
    <row r="814" spans="1:6" x14ac:dyDescent="0.3">
      <c r="A814" s="3" t="s">
        <v>118</v>
      </c>
      <c r="B814" s="3" t="s">
        <v>3032</v>
      </c>
      <c r="C814" s="3" t="s">
        <v>3879</v>
      </c>
      <c r="D814" s="3" t="s">
        <v>1857</v>
      </c>
      <c r="E814" s="215" t="s">
        <v>4764</v>
      </c>
      <c r="F814" s="215" t="s">
        <v>1868</v>
      </c>
    </row>
    <row r="815" spans="1:6" x14ac:dyDescent="0.3">
      <c r="A815" s="3" t="s">
        <v>118</v>
      </c>
      <c r="B815" s="165" t="s">
        <v>3180</v>
      </c>
      <c r="C815" s="165" t="s">
        <v>3879</v>
      </c>
      <c r="D815" s="3" t="s">
        <v>1857</v>
      </c>
      <c r="E815" s="215" t="s">
        <v>4764</v>
      </c>
      <c r="F815" s="215" t="s">
        <v>1868</v>
      </c>
    </row>
    <row r="816" spans="1:6" x14ac:dyDescent="0.3">
      <c r="A816" s="3" t="s">
        <v>118</v>
      </c>
      <c r="B816" s="3" t="s">
        <v>3215</v>
      </c>
      <c r="C816" s="3" t="s">
        <v>3879</v>
      </c>
      <c r="D816" s="3" t="s">
        <v>1857</v>
      </c>
      <c r="E816" s="215" t="s">
        <v>4764</v>
      </c>
      <c r="F816" s="215" t="s">
        <v>1868</v>
      </c>
    </row>
    <row r="817" spans="1:6" x14ac:dyDescent="0.3">
      <c r="A817" s="3" t="s">
        <v>118</v>
      </c>
      <c r="B817" s="3" t="s">
        <v>3266</v>
      </c>
      <c r="C817" s="3" t="s">
        <v>3879</v>
      </c>
      <c r="D817" s="3" t="s">
        <v>1857</v>
      </c>
      <c r="E817" s="215" t="s">
        <v>4764</v>
      </c>
      <c r="F817" s="215" t="s">
        <v>1868</v>
      </c>
    </row>
    <row r="818" spans="1:6" x14ac:dyDescent="0.3">
      <c r="A818" s="3" t="s">
        <v>118</v>
      </c>
      <c r="B818" s="3" t="s">
        <v>3270</v>
      </c>
      <c r="C818" s="3" t="s">
        <v>3879</v>
      </c>
      <c r="D818" s="3" t="s">
        <v>1857</v>
      </c>
      <c r="E818" s="215" t="s">
        <v>4764</v>
      </c>
      <c r="F818" s="215" t="s">
        <v>1868</v>
      </c>
    </row>
    <row r="819" spans="1:6" x14ac:dyDescent="0.3">
      <c r="A819" s="3" t="s">
        <v>118</v>
      </c>
      <c r="B819" s="3" t="s">
        <v>3330</v>
      </c>
      <c r="C819" s="3" t="s">
        <v>3879</v>
      </c>
      <c r="D819" s="3" t="s">
        <v>1857</v>
      </c>
      <c r="E819" s="215" t="s">
        <v>4764</v>
      </c>
      <c r="F819" s="215" t="s">
        <v>1868</v>
      </c>
    </row>
    <row r="820" spans="1:6" x14ac:dyDescent="0.3">
      <c r="A820" s="3" t="s">
        <v>118</v>
      </c>
      <c r="B820" s="165" t="s">
        <v>3378</v>
      </c>
      <c r="C820" s="165" t="s">
        <v>3879</v>
      </c>
      <c r="D820" s="3" t="s">
        <v>1857</v>
      </c>
      <c r="E820" s="215" t="s">
        <v>4764</v>
      </c>
      <c r="F820" s="215" t="s">
        <v>1868</v>
      </c>
    </row>
    <row r="821" spans="1:6" x14ac:dyDescent="0.3">
      <c r="A821" s="3" t="s">
        <v>118</v>
      </c>
      <c r="B821" s="3" t="s">
        <v>3388</v>
      </c>
      <c r="C821" s="3" t="s">
        <v>3879</v>
      </c>
      <c r="D821" s="3" t="s">
        <v>1857</v>
      </c>
      <c r="E821" s="215" t="s">
        <v>4764</v>
      </c>
      <c r="F821" s="215" t="s">
        <v>1868</v>
      </c>
    </row>
    <row r="822" spans="1:6" x14ac:dyDescent="0.3">
      <c r="A822" s="3" t="s">
        <v>118</v>
      </c>
      <c r="B822" s="3" t="s">
        <v>3396</v>
      </c>
      <c r="C822" s="3" t="s">
        <v>3879</v>
      </c>
      <c r="D822" s="3" t="s">
        <v>1857</v>
      </c>
      <c r="E822" s="215" t="s">
        <v>4764</v>
      </c>
      <c r="F822" s="215" t="s">
        <v>1868</v>
      </c>
    </row>
    <row r="823" spans="1:6" x14ac:dyDescent="0.3">
      <c r="A823" s="3" t="s">
        <v>118</v>
      </c>
      <c r="B823" s="3" t="s">
        <v>3419</v>
      </c>
      <c r="C823" s="3" t="s">
        <v>3879</v>
      </c>
      <c r="D823" s="3" t="s">
        <v>1857</v>
      </c>
      <c r="E823" s="215" t="s">
        <v>4764</v>
      </c>
      <c r="F823" s="215" t="s">
        <v>1868</v>
      </c>
    </row>
    <row r="824" spans="1:6" x14ac:dyDescent="0.3">
      <c r="A824" s="3" t="s">
        <v>118</v>
      </c>
      <c r="B824" s="3" t="s">
        <v>3432</v>
      </c>
      <c r="C824" s="3" t="s">
        <v>3879</v>
      </c>
      <c r="D824" s="3" t="s">
        <v>1857</v>
      </c>
      <c r="E824" s="215" t="s">
        <v>4764</v>
      </c>
      <c r="F824" s="215" t="s">
        <v>1868</v>
      </c>
    </row>
    <row r="825" spans="1:6" x14ac:dyDescent="0.3">
      <c r="A825" s="3" t="s">
        <v>118</v>
      </c>
      <c r="B825" s="3" t="s">
        <v>3441</v>
      </c>
      <c r="C825" s="3" t="s">
        <v>3879</v>
      </c>
      <c r="D825" s="3" t="s">
        <v>1857</v>
      </c>
      <c r="E825" s="215" t="s">
        <v>4764</v>
      </c>
      <c r="F825" s="215" t="s">
        <v>1868</v>
      </c>
    </row>
    <row r="826" spans="1:6" x14ac:dyDescent="0.3">
      <c r="A826" s="3" t="s">
        <v>130</v>
      </c>
      <c r="B826" s="3" t="s">
        <v>2300</v>
      </c>
      <c r="C826" s="215">
        <v>1</v>
      </c>
      <c r="D826" s="215">
        <v>0</v>
      </c>
      <c r="E826" s="215" t="s">
        <v>4764</v>
      </c>
      <c r="F826" s="215" t="s">
        <v>1868</v>
      </c>
    </row>
    <row r="827" spans="1:6" x14ac:dyDescent="0.3">
      <c r="A827" s="3" t="s">
        <v>130</v>
      </c>
      <c r="B827" s="3" t="s">
        <v>3002</v>
      </c>
      <c r="C827" s="215">
        <v>1</v>
      </c>
      <c r="D827" s="215">
        <v>0</v>
      </c>
      <c r="E827" s="215" t="s">
        <v>4764</v>
      </c>
      <c r="F827" s="215" t="s">
        <v>1868</v>
      </c>
    </row>
    <row r="828" spans="1:6" x14ac:dyDescent="0.3">
      <c r="A828" s="3" t="s">
        <v>130</v>
      </c>
      <c r="B828" s="3" t="s">
        <v>3032</v>
      </c>
      <c r="C828" s="215">
        <v>1</v>
      </c>
      <c r="D828" s="215">
        <v>0</v>
      </c>
      <c r="E828" s="215" t="s">
        <v>4764</v>
      </c>
      <c r="F828" s="215" t="s">
        <v>1868</v>
      </c>
    </row>
    <row r="829" spans="1:6" x14ac:dyDescent="0.3">
      <c r="A829" s="3" t="s">
        <v>130</v>
      </c>
      <c r="B829" s="165" t="s">
        <v>3180</v>
      </c>
      <c r="C829" s="215">
        <v>1</v>
      </c>
      <c r="D829" s="215">
        <v>0</v>
      </c>
      <c r="E829" s="215" t="s">
        <v>4764</v>
      </c>
      <c r="F829" s="215" t="s">
        <v>1868</v>
      </c>
    </row>
    <row r="830" spans="1:6" x14ac:dyDescent="0.3">
      <c r="A830" s="3" t="s">
        <v>130</v>
      </c>
      <c r="B830" s="3" t="s">
        <v>3215</v>
      </c>
      <c r="C830" s="215">
        <v>1</v>
      </c>
      <c r="D830" s="215">
        <v>0</v>
      </c>
      <c r="E830" s="215" t="s">
        <v>4764</v>
      </c>
      <c r="F830" s="215" t="s">
        <v>1868</v>
      </c>
    </row>
    <row r="831" spans="1:6" x14ac:dyDescent="0.3">
      <c r="A831" s="3" t="s">
        <v>130</v>
      </c>
      <c r="B831" s="3" t="s">
        <v>3266</v>
      </c>
      <c r="C831" s="215">
        <v>1</v>
      </c>
      <c r="D831" s="215">
        <v>0</v>
      </c>
      <c r="E831" s="215" t="s">
        <v>4764</v>
      </c>
      <c r="F831" s="215" t="s">
        <v>1868</v>
      </c>
    </row>
    <row r="832" spans="1:6" x14ac:dyDescent="0.3">
      <c r="A832" s="3" t="s">
        <v>130</v>
      </c>
      <c r="B832" s="3" t="s">
        <v>3270</v>
      </c>
      <c r="C832" s="215">
        <v>1</v>
      </c>
      <c r="D832" s="215">
        <v>0</v>
      </c>
      <c r="E832" s="215" t="s">
        <v>4764</v>
      </c>
      <c r="F832" s="215" t="s">
        <v>1868</v>
      </c>
    </row>
    <row r="833" spans="1:6" x14ac:dyDescent="0.3">
      <c r="A833" s="3" t="s">
        <v>130</v>
      </c>
      <c r="B833" s="3" t="s">
        <v>3330</v>
      </c>
      <c r="C833" s="215">
        <v>1</v>
      </c>
      <c r="D833" s="215">
        <v>0</v>
      </c>
      <c r="E833" s="215" t="s">
        <v>4764</v>
      </c>
      <c r="F833" s="215" t="s">
        <v>1868</v>
      </c>
    </row>
    <row r="834" spans="1:6" x14ac:dyDescent="0.3">
      <c r="A834" s="3" t="s">
        <v>130</v>
      </c>
      <c r="B834" s="165" t="s">
        <v>3378</v>
      </c>
      <c r="C834" s="215">
        <v>1</v>
      </c>
      <c r="D834" s="215">
        <v>0</v>
      </c>
      <c r="E834" s="215" t="s">
        <v>4764</v>
      </c>
      <c r="F834" s="215" t="s">
        <v>1868</v>
      </c>
    </row>
    <row r="835" spans="1:6" x14ac:dyDescent="0.3">
      <c r="A835" s="3" t="s">
        <v>130</v>
      </c>
      <c r="B835" s="3" t="s">
        <v>3388</v>
      </c>
      <c r="C835" s="215">
        <v>1</v>
      </c>
      <c r="D835" s="215">
        <v>0</v>
      </c>
      <c r="E835" s="215" t="s">
        <v>4764</v>
      </c>
      <c r="F835" s="215" t="s">
        <v>1868</v>
      </c>
    </row>
    <row r="836" spans="1:6" x14ac:dyDescent="0.3">
      <c r="A836" s="3" t="s">
        <v>130</v>
      </c>
      <c r="B836" s="3" t="s">
        <v>3396</v>
      </c>
      <c r="C836" s="215">
        <v>1</v>
      </c>
      <c r="D836" s="215">
        <v>0</v>
      </c>
      <c r="E836" s="215" t="s">
        <v>4764</v>
      </c>
      <c r="F836" s="215" t="s">
        <v>1868</v>
      </c>
    </row>
    <row r="837" spans="1:6" x14ac:dyDescent="0.3">
      <c r="A837" s="3" t="s">
        <v>130</v>
      </c>
      <c r="B837" s="3" t="s">
        <v>3419</v>
      </c>
      <c r="C837" s="215">
        <v>1</v>
      </c>
      <c r="D837" s="215">
        <v>0</v>
      </c>
      <c r="E837" s="215" t="s">
        <v>4764</v>
      </c>
      <c r="F837" s="215" t="s">
        <v>1868</v>
      </c>
    </row>
    <row r="838" spans="1:6" x14ac:dyDescent="0.3">
      <c r="A838" s="3" t="s">
        <v>130</v>
      </c>
      <c r="B838" s="3" t="s">
        <v>3432</v>
      </c>
      <c r="C838" s="215">
        <v>1</v>
      </c>
      <c r="D838" s="215">
        <v>0</v>
      </c>
      <c r="E838" s="215" t="s">
        <v>4764</v>
      </c>
      <c r="F838" s="215" t="s">
        <v>1868</v>
      </c>
    </row>
    <row r="839" spans="1:6" x14ac:dyDescent="0.3">
      <c r="A839" s="3" t="s">
        <v>130</v>
      </c>
      <c r="B839" s="3" t="s">
        <v>3441</v>
      </c>
      <c r="C839" s="215">
        <v>1</v>
      </c>
      <c r="D839" s="215">
        <v>0</v>
      </c>
      <c r="E839" s="215" t="s">
        <v>4764</v>
      </c>
      <c r="F839" s="215" t="s">
        <v>1868</v>
      </c>
    </row>
    <row r="840" spans="1:6" x14ac:dyDescent="0.3">
      <c r="A840" s="3" t="s">
        <v>131</v>
      </c>
      <c r="B840" s="3" t="s">
        <v>2300</v>
      </c>
      <c r="C840" s="3" t="s">
        <v>4815</v>
      </c>
      <c r="D840" s="215" t="s">
        <v>4761</v>
      </c>
      <c r="E840" s="215" t="s">
        <v>4764</v>
      </c>
      <c r="F840" s="215" t="s">
        <v>1868</v>
      </c>
    </row>
    <row r="841" spans="1:6" x14ac:dyDescent="0.3">
      <c r="A841" s="3" t="s">
        <v>131</v>
      </c>
      <c r="B841" s="3" t="s">
        <v>3002</v>
      </c>
      <c r="C841" s="3" t="s">
        <v>4815</v>
      </c>
      <c r="D841" s="215" t="s">
        <v>4761</v>
      </c>
      <c r="E841" s="215" t="s">
        <v>4764</v>
      </c>
      <c r="F841" s="215" t="s">
        <v>1868</v>
      </c>
    </row>
    <row r="842" spans="1:6" x14ac:dyDescent="0.3">
      <c r="A842" s="3" t="s">
        <v>131</v>
      </c>
      <c r="B842" s="3" t="s">
        <v>3032</v>
      </c>
      <c r="C842" s="3" t="s">
        <v>4815</v>
      </c>
      <c r="D842" s="215" t="s">
        <v>4761</v>
      </c>
      <c r="E842" s="215" t="s">
        <v>4764</v>
      </c>
      <c r="F842" s="215" t="s">
        <v>1868</v>
      </c>
    </row>
    <row r="843" spans="1:6" x14ac:dyDescent="0.3">
      <c r="A843" s="3" t="s">
        <v>131</v>
      </c>
      <c r="B843" s="165" t="s">
        <v>3180</v>
      </c>
      <c r="C843" s="165" t="s">
        <v>4815</v>
      </c>
      <c r="D843" s="215" t="s">
        <v>4761</v>
      </c>
      <c r="E843" s="215" t="s">
        <v>4764</v>
      </c>
      <c r="F843" s="215" t="s">
        <v>1868</v>
      </c>
    </row>
    <row r="844" spans="1:6" x14ac:dyDescent="0.3">
      <c r="A844" s="3" t="s">
        <v>131</v>
      </c>
      <c r="B844" s="3" t="s">
        <v>3215</v>
      </c>
      <c r="C844" s="3" t="s">
        <v>4815</v>
      </c>
      <c r="D844" s="215" t="s">
        <v>4761</v>
      </c>
      <c r="E844" s="215" t="s">
        <v>4764</v>
      </c>
      <c r="F844" s="215" t="s">
        <v>1868</v>
      </c>
    </row>
    <row r="845" spans="1:6" x14ac:dyDescent="0.3">
      <c r="A845" s="3" t="s">
        <v>131</v>
      </c>
      <c r="B845" s="3" t="s">
        <v>3266</v>
      </c>
      <c r="C845" s="3" t="s">
        <v>4815</v>
      </c>
      <c r="D845" s="215" t="s">
        <v>4761</v>
      </c>
      <c r="E845" s="215" t="s">
        <v>4764</v>
      </c>
      <c r="F845" s="215" t="s">
        <v>1868</v>
      </c>
    </row>
    <row r="846" spans="1:6" x14ac:dyDescent="0.3">
      <c r="A846" s="3" t="s">
        <v>131</v>
      </c>
      <c r="B846" s="3" t="s">
        <v>3270</v>
      </c>
      <c r="C846" s="3" t="s">
        <v>4815</v>
      </c>
      <c r="D846" s="215" t="s">
        <v>4761</v>
      </c>
      <c r="E846" s="215" t="s">
        <v>4764</v>
      </c>
      <c r="F846" s="215" t="s">
        <v>1868</v>
      </c>
    </row>
    <row r="847" spans="1:6" x14ac:dyDescent="0.3">
      <c r="A847" s="3" t="s">
        <v>131</v>
      </c>
      <c r="B847" s="3" t="s">
        <v>3330</v>
      </c>
      <c r="C847" s="3" t="s">
        <v>4815</v>
      </c>
      <c r="D847" s="215" t="s">
        <v>4761</v>
      </c>
      <c r="E847" s="215" t="s">
        <v>4764</v>
      </c>
      <c r="F847" s="215" t="s">
        <v>1868</v>
      </c>
    </row>
    <row r="848" spans="1:6" x14ac:dyDescent="0.3">
      <c r="A848" s="3" t="s">
        <v>131</v>
      </c>
      <c r="B848" s="165" t="s">
        <v>3378</v>
      </c>
      <c r="C848" s="165" t="s">
        <v>4853</v>
      </c>
      <c r="D848" s="215" t="s">
        <v>4761</v>
      </c>
      <c r="E848" s="215" t="s">
        <v>4764</v>
      </c>
      <c r="F848" s="215" t="s">
        <v>1868</v>
      </c>
    </row>
    <row r="849" spans="1:6" x14ac:dyDescent="0.3">
      <c r="A849" s="3" t="s">
        <v>131</v>
      </c>
      <c r="B849" s="3" t="s">
        <v>3388</v>
      </c>
      <c r="C849" s="3" t="s">
        <v>4815</v>
      </c>
      <c r="D849" s="215" t="s">
        <v>4761</v>
      </c>
      <c r="E849" s="215" t="s">
        <v>4764</v>
      </c>
      <c r="F849" s="215" t="s">
        <v>1868</v>
      </c>
    </row>
    <row r="850" spans="1:6" x14ac:dyDescent="0.3">
      <c r="A850" s="3" t="s">
        <v>131</v>
      </c>
      <c r="B850" s="3" t="s">
        <v>3396</v>
      </c>
      <c r="C850" s="3" t="s">
        <v>4815</v>
      </c>
      <c r="D850" s="215" t="s">
        <v>4761</v>
      </c>
      <c r="E850" s="215" t="s">
        <v>4764</v>
      </c>
      <c r="F850" s="215" t="s">
        <v>1868</v>
      </c>
    </row>
    <row r="851" spans="1:6" x14ac:dyDescent="0.3">
      <c r="A851" s="3" t="s">
        <v>131</v>
      </c>
      <c r="B851" s="3" t="s">
        <v>3419</v>
      </c>
      <c r="C851" s="3" t="s">
        <v>4815</v>
      </c>
      <c r="D851" s="215" t="s">
        <v>4761</v>
      </c>
      <c r="E851" s="215" t="s">
        <v>4764</v>
      </c>
      <c r="F851" s="215" t="s">
        <v>1868</v>
      </c>
    </row>
    <row r="852" spans="1:6" x14ac:dyDescent="0.3">
      <c r="A852" s="3" t="s">
        <v>131</v>
      </c>
      <c r="B852" s="3" t="s">
        <v>3432</v>
      </c>
      <c r="C852" s="3" t="s">
        <v>4815</v>
      </c>
      <c r="D852" s="215" t="s">
        <v>4761</v>
      </c>
      <c r="E852" s="215" t="s">
        <v>4764</v>
      </c>
      <c r="F852" s="215" t="s">
        <v>1868</v>
      </c>
    </row>
    <row r="853" spans="1:6" x14ac:dyDescent="0.3">
      <c r="A853" s="3" t="s">
        <v>131</v>
      </c>
      <c r="B853" s="3" t="s">
        <v>3441</v>
      </c>
      <c r="C853" s="3" t="s">
        <v>4815</v>
      </c>
      <c r="D853" s="215" t="s">
        <v>4761</v>
      </c>
      <c r="E853" s="215" t="s">
        <v>4764</v>
      </c>
      <c r="F853" s="215" t="s">
        <v>1868</v>
      </c>
    </row>
    <row r="854" spans="1:6" x14ac:dyDescent="0.3">
      <c r="A854" s="3" t="s">
        <v>118</v>
      </c>
      <c r="B854" s="3" t="s">
        <v>3492</v>
      </c>
      <c r="C854" s="215" t="s">
        <v>1833</v>
      </c>
      <c r="D854" s="215" t="s">
        <v>4614</v>
      </c>
      <c r="E854" s="215" t="s">
        <v>4759</v>
      </c>
      <c r="F854" s="215" t="s">
        <v>1868</v>
      </c>
    </row>
    <row r="855" spans="1:6" x14ac:dyDescent="0.3">
      <c r="A855" s="3" t="s">
        <v>118</v>
      </c>
      <c r="B855" s="3" t="s">
        <v>3836</v>
      </c>
      <c r="C855" s="215" t="s">
        <v>1833</v>
      </c>
      <c r="D855" s="215" t="s">
        <v>4614</v>
      </c>
      <c r="E855" s="215" t="s">
        <v>4759</v>
      </c>
      <c r="F855" s="215" t="s">
        <v>1868</v>
      </c>
    </row>
    <row r="856" spans="1:6" x14ac:dyDescent="0.3">
      <c r="A856" s="3" t="s">
        <v>130</v>
      </c>
      <c r="B856" s="3" t="s">
        <v>3492</v>
      </c>
      <c r="C856" s="215">
        <v>1</v>
      </c>
      <c r="D856" s="215">
        <v>0</v>
      </c>
      <c r="E856" s="215" t="s">
        <v>4759</v>
      </c>
      <c r="F856" s="215" t="s">
        <v>1868</v>
      </c>
    </row>
    <row r="857" spans="1:6" x14ac:dyDescent="0.3">
      <c r="A857" s="3" t="s">
        <v>130</v>
      </c>
      <c r="B857" s="3" t="s">
        <v>3836</v>
      </c>
      <c r="C857" s="215">
        <v>1</v>
      </c>
      <c r="D857" s="215">
        <v>0</v>
      </c>
      <c r="E857" s="215" t="s">
        <v>4759</v>
      </c>
      <c r="F857" s="215" t="s">
        <v>1868</v>
      </c>
    </row>
    <row r="858" spans="1:6" x14ac:dyDescent="0.3">
      <c r="A858" s="3" t="s">
        <v>129</v>
      </c>
      <c r="B858" s="3" t="s">
        <v>3492</v>
      </c>
      <c r="C858" s="215">
        <v>0</v>
      </c>
      <c r="D858" s="215">
        <v>1</v>
      </c>
      <c r="E858" s="215" t="s">
        <v>4759</v>
      </c>
      <c r="F858" s="215" t="s">
        <v>1868</v>
      </c>
    </row>
    <row r="859" spans="1:6" x14ac:dyDescent="0.3">
      <c r="A859" s="3" t="s">
        <v>129</v>
      </c>
      <c r="B859" s="3" t="s">
        <v>3836</v>
      </c>
      <c r="C859" s="215">
        <v>0</v>
      </c>
      <c r="D859" s="215">
        <v>1</v>
      </c>
      <c r="E859" s="215" t="s">
        <v>4759</v>
      </c>
      <c r="F859" s="215" t="s">
        <v>1868</v>
      </c>
    </row>
    <row r="860" spans="1:6" x14ac:dyDescent="0.3">
      <c r="A860" s="3" t="s">
        <v>131</v>
      </c>
      <c r="B860" s="3" t="s">
        <v>3492</v>
      </c>
      <c r="C860" s="3" t="s">
        <v>4854</v>
      </c>
      <c r="D860" s="215" t="s">
        <v>4761</v>
      </c>
      <c r="E860" s="215" t="s">
        <v>4759</v>
      </c>
      <c r="F860" s="215" t="s">
        <v>1868</v>
      </c>
    </row>
    <row r="861" spans="1:6" x14ac:dyDescent="0.3">
      <c r="A861" s="3" t="s">
        <v>131</v>
      </c>
      <c r="B861" s="3" t="s">
        <v>3836</v>
      </c>
      <c r="C861" s="3" t="s">
        <v>4827</v>
      </c>
      <c r="D861" s="215" t="s">
        <v>4761</v>
      </c>
      <c r="E861" s="215" t="s">
        <v>4759</v>
      </c>
      <c r="F861" s="215" t="s">
        <v>1868</v>
      </c>
    </row>
    <row r="862" spans="1:6" x14ac:dyDescent="0.3">
      <c r="A862" s="3" t="s">
        <v>118</v>
      </c>
      <c r="B862" s="3" t="s">
        <v>3552</v>
      </c>
      <c r="C862" s="215" t="s">
        <v>1833</v>
      </c>
      <c r="D862" s="215" t="s">
        <v>4614</v>
      </c>
      <c r="E862" s="215" t="s">
        <v>4759</v>
      </c>
      <c r="F862" s="215" t="s">
        <v>1868</v>
      </c>
    </row>
    <row r="863" spans="1:6" x14ac:dyDescent="0.3">
      <c r="A863" s="3" t="s">
        <v>130</v>
      </c>
      <c r="B863" s="3" t="s">
        <v>3552</v>
      </c>
      <c r="C863" s="215">
        <v>1</v>
      </c>
      <c r="D863" s="215">
        <v>0</v>
      </c>
      <c r="E863" s="215" t="s">
        <v>4759</v>
      </c>
      <c r="F863" s="215" t="s">
        <v>1868</v>
      </c>
    </row>
    <row r="864" spans="1:6" x14ac:dyDescent="0.3">
      <c r="A864" s="3" t="s">
        <v>129</v>
      </c>
      <c r="B864" s="3" t="s">
        <v>3552</v>
      </c>
      <c r="C864" s="215">
        <v>0</v>
      </c>
      <c r="D864" s="215">
        <v>1</v>
      </c>
      <c r="E864" s="215" t="s">
        <v>4759</v>
      </c>
      <c r="F864" s="215" t="s">
        <v>1868</v>
      </c>
    </row>
    <row r="865" spans="1:6" x14ac:dyDescent="0.3">
      <c r="A865" s="3" t="s">
        <v>131</v>
      </c>
      <c r="B865" s="3" t="s">
        <v>3552</v>
      </c>
      <c r="C865" s="3" t="s">
        <v>4855</v>
      </c>
      <c r="D865" s="215" t="s">
        <v>4761</v>
      </c>
      <c r="E865" s="215" t="s">
        <v>4759</v>
      </c>
      <c r="F865" s="215" t="s">
        <v>1868</v>
      </c>
    </row>
    <row r="866" spans="1:6" x14ac:dyDescent="0.3">
      <c r="A866" s="3" t="s">
        <v>118</v>
      </c>
      <c r="B866" s="3" t="s">
        <v>3010</v>
      </c>
      <c r="C866" s="215" t="s">
        <v>4654</v>
      </c>
      <c r="D866" s="3" t="s">
        <v>2039</v>
      </c>
      <c r="E866" s="215" t="s">
        <v>4772</v>
      </c>
      <c r="F866" s="215" t="s">
        <v>1868</v>
      </c>
    </row>
    <row r="867" spans="1:6" x14ac:dyDescent="0.3">
      <c r="A867" s="3" t="s">
        <v>130</v>
      </c>
      <c r="B867" s="3" t="s">
        <v>3010</v>
      </c>
      <c r="C867" s="215">
        <v>1</v>
      </c>
      <c r="D867" s="215">
        <v>0</v>
      </c>
      <c r="E867" s="215" t="s">
        <v>4772</v>
      </c>
      <c r="F867" s="215" t="s">
        <v>1868</v>
      </c>
    </row>
    <row r="868" spans="1:6" x14ac:dyDescent="0.3">
      <c r="A868" s="3" t="s">
        <v>125</v>
      </c>
      <c r="B868" s="3" t="s">
        <v>3010</v>
      </c>
      <c r="C868" s="215">
        <v>0</v>
      </c>
      <c r="D868" s="215">
        <v>1</v>
      </c>
      <c r="E868" s="215" t="s">
        <v>4772</v>
      </c>
      <c r="F868" s="215" t="s">
        <v>1868</v>
      </c>
    </row>
    <row r="869" spans="1:6" x14ac:dyDescent="0.3">
      <c r="A869" s="3" t="s">
        <v>131</v>
      </c>
      <c r="B869" s="3" t="s">
        <v>3010</v>
      </c>
      <c r="C869" s="3" t="s">
        <v>3007</v>
      </c>
      <c r="D869" s="215"/>
      <c r="E869" s="215" t="s">
        <v>4786</v>
      </c>
      <c r="F869" s="215" t="s">
        <v>1523</v>
      </c>
    </row>
    <row r="870" spans="1:6" x14ac:dyDescent="0.3">
      <c r="A870" s="3" t="s">
        <v>133</v>
      </c>
      <c r="B870" s="3" t="s">
        <v>3002</v>
      </c>
      <c r="C870" s="3" t="s">
        <v>3928</v>
      </c>
      <c r="D870" s="3" t="s">
        <v>1834</v>
      </c>
      <c r="E870" s="215" t="s">
        <v>4764</v>
      </c>
      <c r="F870" s="215" t="s">
        <v>1868</v>
      </c>
    </row>
    <row r="871" spans="1:6" x14ac:dyDescent="0.3">
      <c r="A871" s="3" t="s">
        <v>133</v>
      </c>
      <c r="B871" s="3" t="s">
        <v>3010</v>
      </c>
      <c r="C871" s="3" t="s">
        <v>3928</v>
      </c>
      <c r="D871" s="3" t="s">
        <v>1834</v>
      </c>
      <c r="E871" s="215" t="s">
        <v>4764</v>
      </c>
      <c r="F871" s="215" t="s">
        <v>1868</v>
      </c>
    </row>
    <row r="872" spans="1:6" x14ac:dyDescent="0.3">
      <c r="A872" s="3" t="s">
        <v>133</v>
      </c>
      <c r="B872" s="3" t="s">
        <v>3032</v>
      </c>
      <c r="C872" s="3" t="s">
        <v>3928</v>
      </c>
      <c r="D872" s="3" t="s">
        <v>1834</v>
      </c>
      <c r="E872" s="215" t="s">
        <v>4764</v>
      </c>
      <c r="F872" s="215" t="s">
        <v>1868</v>
      </c>
    </row>
    <row r="873" spans="1:6" x14ac:dyDescent="0.3">
      <c r="A873" s="3" t="s">
        <v>133</v>
      </c>
      <c r="B873" s="165" t="s">
        <v>3180</v>
      </c>
      <c r="C873" s="165" t="s">
        <v>3928</v>
      </c>
      <c r="D873" s="3" t="s">
        <v>1834</v>
      </c>
      <c r="E873" s="215" t="s">
        <v>4764</v>
      </c>
      <c r="F873" s="215" t="s">
        <v>1868</v>
      </c>
    </row>
    <row r="874" spans="1:6" x14ac:dyDescent="0.3">
      <c r="A874" s="3" t="s">
        <v>133</v>
      </c>
      <c r="B874" s="3" t="s">
        <v>3266</v>
      </c>
      <c r="C874" s="3" t="s">
        <v>3928</v>
      </c>
      <c r="D874" s="3" t="s">
        <v>1834</v>
      </c>
      <c r="E874" s="215" t="s">
        <v>4764</v>
      </c>
      <c r="F874" s="215" t="s">
        <v>1868</v>
      </c>
    </row>
    <row r="875" spans="1:6" x14ac:dyDescent="0.3">
      <c r="A875" s="3" t="s">
        <v>133</v>
      </c>
      <c r="B875" s="3" t="s">
        <v>3330</v>
      </c>
      <c r="C875" s="3" t="s">
        <v>3928</v>
      </c>
      <c r="D875" s="3" t="s">
        <v>1834</v>
      </c>
      <c r="E875" s="215" t="s">
        <v>4764</v>
      </c>
      <c r="F875" s="215" t="s">
        <v>1868</v>
      </c>
    </row>
    <row r="876" spans="1:6" x14ac:dyDescent="0.3">
      <c r="A876" s="3" t="s">
        <v>133</v>
      </c>
      <c r="B876" s="165" t="s">
        <v>3378</v>
      </c>
      <c r="C876" s="165" t="s">
        <v>3928</v>
      </c>
      <c r="D876" s="3" t="s">
        <v>1834</v>
      </c>
      <c r="E876" s="215" t="s">
        <v>4764</v>
      </c>
      <c r="F876" s="215" t="s">
        <v>1868</v>
      </c>
    </row>
    <row r="877" spans="1:6" x14ac:dyDescent="0.3">
      <c r="A877" s="3" t="s">
        <v>133</v>
      </c>
      <c r="B877" s="3" t="s">
        <v>3388</v>
      </c>
      <c r="C877" s="3" t="s">
        <v>3928</v>
      </c>
      <c r="D877" s="3" t="s">
        <v>1834</v>
      </c>
      <c r="E877" s="215" t="s">
        <v>4764</v>
      </c>
      <c r="F877" s="215" t="s">
        <v>1868</v>
      </c>
    </row>
    <row r="878" spans="1:6" x14ac:dyDescent="0.3">
      <c r="A878" s="3" t="s">
        <v>133</v>
      </c>
      <c r="B878" s="3" t="s">
        <v>3396</v>
      </c>
      <c r="C878" s="3" t="s">
        <v>3928</v>
      </c>
      <c r="D878" s="3" t="s">
        <v>1834</v>
      </c>
      <c r="E878" s="215" t="s">
        <v>4764</v>
      </c>
      <c r="F878" s="215" t="s">
        <v>1868</v>
      </c>
    </row>
    <row r="879" spans="1:6" x14ac:dyDescent="0.3">
      <c r="A879" s="3" t="s">
        <v>133</v>
      </c>
      <c r="B879" s="3" t="s">
        <v>3419</v>
      </c>
      <c r="C879" s="3" t="s">
        <v>3928</v>
      </c>
      <c r="D879" s="3" t="s">
        <v>1834</v>
      </c>
      <c r="E879" s="215" t="s">
        <v>4764</v>
      </c>
      <c r="F879" s="215" t="s">
        <v>1868</v>
      </c>
    </row>
    <row r="880" spans="1:6" x14ac:dyDescent="0.3">
      <c r="A880" s="3" t="s">
        <v>133</v>
      </c>
      <c r="B880" s="3" t="s">
        <v>3441</v>
      </c>
      <c r="C880" s="3" t="s">
        <v>3928</v>
      </c>
      <c r="D880" s="3" t="s">
        <v>1834</v>
      </c>
      <c r="E880" s="215" t="s">
        <v>4764</v>
      </c>
      <c r="F880" s="215" t="s">
        <v>1868</v>
      </c>
    </row>
    <row r="881" spans="1:6" x14ac:dyDescent="0.3">
      <c r="A881" s="3" t="s">
        <v>133</v>
      </c>
      <c r="B881" s="3" t="s">
        <v>3478</v>
      </c>
      <c r="C881" s="3" t="s">
        <v>3928</v>
      </c>
      <c r="D881" s="3" t="s">
        <v>1834</v>
      </c>
      <c r="E881" s="215" t="s">
        <v>4764</v>
      </c>
      <c r="F881" s="215" t="s">
        <v>1868</v>
      </c>
    </row>
    <row r="882" spans="1:6" x14ac:dyDescent="0.3">
      <c r="A882" s="3" t="s">
        <v>133</v>
      </c>
      <c r="B882" s="3" t="s">
        <v>3487</v>
      </c>
      <c r="C882" s="3" t="s">
        <v>3928</v>
      </c>
      <c r="D882" s="3" t="s">
        <v>1834</v>
      </c>
      <c r="E882" s="215" t="s">
        <v>4764</v>
      </c>
      <c r="F882" s="215" t="s">
        <v>1868</v>
      </c>
    </row>
    <row r="883" spans="1:6" x14ac:dyDescent="0.3">
      <c r="A883" s="3" t="s">
        <v>140</v>
      </c>
      <c r="B883" s="3" t="s">
        <v>3002</v>
      </c>
      <c r="C883" s="215">
        <v>1</v>
      </c>
      <c r="D883" s="215">
        <v>0</v>
      </c>
      <c r="E883" s="215" t="s">
        <v>4764</v>
      </c>
      <c r="F883" s="215" t="s">
        <v>1868</v>
      </c>
    </row>
    <row r="884" spans="1:6" x14ac:dyDescent="0.3">
      <c r="A884" s="3" t="s">
        <v>140</v>
      </c>
      <c r="B884" s="3" t="s">
        <v>3010</v>
      </c>
      <c r="C884" s="215">
        <v>1</v>
      </c>
      <c r="D884" s="215">
        <v>0</v>
      </c>
      <c r="E884" s="215" t="s">
        <v>4764</v>
      </c>
      <c r="F884" s="215" t="s">
        <v>1868</v>
      </c>
    </row>
    <row r="885" spans="1:6" x14ac:dyDescent="0.3">
      <c r="A885" s="3" t="s">
        <v>140</v>
      </c>
      <c r="B885" s="3" t="s">
        <v>3032</v>
      </c>
      <c r="C885" s="215">
        <v>1</v>
      </c>
      <c r="D885" s="215">
        <v>0</v>
      </c>
      <c r="E885" s="215" t="s">
        <v>4764</v>
      </c>
      <c r="F885" s="215" t="s">
        <v>1868</v>
      </c>
    </row>
    <row r="886" spans="1:6" x14ac:dyDescent="0.3">
      <c r="A886" s="3" t="s">
        <v>140</v>
      </c>
      <c r="B886" s="165" t="s">
        <v>3180</v>
      </c>
      <c r="C886" s="215">
        <v>1</v>
      </c>
      <c r="D886" s="215">
        <v>0</v>
      </c>
      <c r="E886" s="215" t="s">
        <v>4764</v>
      </c>
      <c r="F886" s="215" t="s">
        <v>1868</v>
      </c>
    </row>
    <row r="887" spans="1:6" x14ac:dyDescent="0.3">
      <c r="A887" s="3" t="s">
        <v>140</v>
      </c>
      <c r="B887" s="3" t="s">
        <v>3266</v>
      </c>
      <c r="C887" s="215">
        <v>1</v>
      </c>
      <c r="D887" s="215">
        <v>0</v>
      </c>
      <c r="E887" s="215" t="s">
        <v>4764</v>
      </c>
      <c r="F887" s="215" t="s">
        <v>1868</v>
      </c>
    </row>
    <row r="888" spans="1:6" x14ac:dyDescent="0.3">
      <c r="A888" s="3" t="s">
        <v>140</v>
      </c>
      <c r="B888" s="3" t="s">
        <v>3330</v>
      </c>
      <c r="C888" s="215">
        <v>1</v>
      </c>
      <c r="D888" s="215">
        <v>0</v>
      </c>
      <c r="E888" s="215" t="s">
        <v>4764</v>
      </c>
      <c r="F888" s="215" t="s">
        <v>1868</v>
      </c>
    </row>
    <row r="889" spans="1:6" x14ac:dyDescent="0.3">
      <c r="A889" s="3" t="s">
        <v>140</v>
      </c>
      <c r="B889" s="165" t="s">
        <v>3378</v>
      </c>
      <c r="C889" s="215">
        <v>1</v>
      </c>
      <c r="D889" s="215">
        <v>0</v>
      </c>
      <c r="E889" s="215" t="s">
        <v>4764</v>
      </c>
      <c r="F889" s="215" t="s">
        <v>1868</v>
      </c>
    </row>
    <row r="890" spans="1:6" x14ac:dyDescent="0.3">
      <c r="A890" s="3" t="s">
        <v>140</v>
      </c>
      <c r="B890" s="3" t="s">
        <v>3388</v>
      </c>
      <c r="C890" s="215">
        <v>1</v>
      </c>
      <c r="D890" s="215">
        <v>0</v>
      </c>
      <c r="E890" s="215" t="s">
        <v>4764</v>
      </c>
      <c r="F890" s="215" t="s">
        <v>1868</v>
      </c>
    </row>
    <row r="891" spans="1:6" x14ac:dyDescent="0.3">
      <c r="A891" s="3" t="s">
        <v>140</v>
      </c>
      <c r="B891" s="3" t="s">
        <v>3396</v>
      </c>
      <c r="C891" s="215">
        <v>1</v>
      </c>
      <c r="D891" s="215">
        <v>0</v>
      </c>
      <c r="E891" s="215" t="s">
        <v>4764</v>
      </c>
      <c r="F891" s="215" t="s">
        <v>1868</v>
      </c>
    </row>
    <row r="892" spans="1:6" x14ac:dyDescent="0.3">
      <c r="A892" s="3" t="s">
        <v>140</v>
      </c>
      <c r="B892" s="3" t="s">
        <v>3419</v>
      </c>
      <c r="C892" s="215">
        <v>1</v>
      </c>
      <c r="D892" s="215">
        <v>0</v>
      </c>
      <c r="E892" s="215" t="s">
        <v>4764</v>
      </c>
      <c r="F892" s="215" t="s">
        <v>1868</v>
      </c>
    </row>
    <row r="893" spans="1:6" x14ac:dyDescent="0.3">
      <c r="A893" s="3" t="s">
        <v>140</v>
      </c>
      <c r="B893" s="3" t="s">
        <v>3441</v>
      </c>
      <c r="C893" s="215">
        <v>1</v>
      </c>
      <c r="D893" s="215">
        <v>0</v>
      </c>
      <c r="E893" s="215" t="s">
        <v>4764</v>
      </c>
      <c r="F893" s="215" t="s">
        <v>1868</v>
      </c>
    </row>
    <row r="894" spans="1:6" x14ac:dyDescent="0.3">
      <c r="A894" s="3" t="s">
        <v>140</v>
      </c>
      <c r="B894" s="3" t="s">
        <v>3478</v>
      </c>
      <c r="C894" s="215">
        <v>1</v>
      </c>
      <c r="D894" s="215">
        <v>0</v>
      </c>
      <c r="E894" s="215" t="s">
        <v>4764</v>
      </c>
      <c r="F894" s="215" t="s">
        <v>1868</v>
      </c>
    </row>
    <row r="895" spans="1:6" x14ac:dyDescent="0.3">
      <c r="A895" s="3" t="s">
        <v>140</v>
      </c>
      <c r="B895" s="3" t="s">
        <v>3487</v>
      </c>
      <c r="C895" s="215">
        <v>1</v>
      </c>
      <c r="D895" s="215">
        <v>0</v>
      </c>
      <c r="E895" s="215" t="s">
        <v>4764</v>
      </c>
      <c r="F895" s="215" t="s">
        <v>1868</v>
      </c>
    </row>
    <row r="896" spans="1:6" x14ac:dyDescent="0.3">
      <c r="A896" s="3" t="s">
        <v>141</v>
      </c>
      <c r="B896" s="3" t="s">
        <v>3002</v>
      </c>
      <c r="C896" s="3" t="s">
        <v>4815</v>
      </c>
      <c r="D896" s="215" t="s">
        <v>4761</v>
      </c>
      <c r="E896" s="215" t="s">
        <v>4764</v>
      </c>
      <c r="F896" s="215" t="s">
        <v>1868</v>
      </c>
    </row>
    <row r="897" spans="1:6" x14ac:dyDescent="0.3">
      <c r="A897" s="3" t="s">
        <v>141</v>
      </c>
      <c r="B897" s="3" t="s">
        <v>3010</v>
      </c>
      <c r="C897" s="3" t="s">
        <v>4815</v>
      </c>
      <c r="D897" s="215" t="s">
        <v>4761</v>
      </c>
      <c r="E897" s="215" t="s">
        <v>4764</v>
      </c>
      <c r="F897" s="215" t="s">
        <v>1868</v>
      </c>
    </row>
    <row r="898" spans="1:6" x14ac:dyDescent="0.3">
      <c r="A898" s="3" t="s">
        <v>141</v>
      </c>
      <c r="B898" s="3" t="s">
        <v>3032</v>
      </c>
      <c r="C898" s="3" t="s">
        <v>4815</v>
      </c>
      <c r="D898" s="215" t="s">
        <v>4761</v>
      </c>
      <c r="E898" s="215" t="s">
        <v>4764</v>
      </c>
      <c r="F898" s="215" t="s">
        <v>1868</v>
      </c>
    </row>
    <row r="899" spans="1:6" x14ac:dyDescent="0.3">
      <c r="A899" s="3" t="s">
        <v>141</v>
      </c>
      <c r="B899" s="165" t="s">
        <v>3180</v>
      </c>
      <c r="C899" s="165" t="s">
        <v>4815</v>
      </c>
      <c r="D899" s="215" t="s">
        <v>4761</v>
      </c>
      <c r="E899" s="215" t="s">
        <v>4764</v>
      </c>
      <c r="F899" s="215" t="s">
        <v>1868</v>
      </c>
    </row>
    <row r="900" spans="1:6" x14ac:dyDescent="0.3">
      <c r="A900" s="3" t="s">
        <v>141</v>
      </c>
      <c r="B900" s="3" t="s">
        <v>3266</v>
      </c>
      <c r="C900" s="3" t="s">
        <v>4815</v>
      </c>
      <c r="D900" s="215" t="s">
        <v>4761</v>
      </c>
      <c r="E900" s="215" t="s">
        <v>4764</v>
      </c>
      <c r="F900" s="215" t="s">
        <v>1868</v>
      </c>
    </row>
    <row r="901" spans="1:6" x14ac:dyDescent="0.3">
      <c r="A901" s="3" t="s">
        <v>141</v>
      </c>
      <c r="B901" s="3" t="s">
        <v>3330</v>
      </c>
      <c r="C901" s="3" t="s">
        <v>4815</v>
      </c>
      <c r="D901" s="215" t="s">
        <v>4761</v>
      </c>
      <c r="E901" s="215" t="s">
        <v>4764</v>
      </c>
      <c r="F901" s="215" t="s">
        <v>1868</v>
      </c>
    </row>
    <row r="902" spans="1:6" x14ac:dyDescent="0.3">
      <c r="A902" s="3" t="s">
        <v>141</v>
      </c>
      <c r="B902" s="165" t="s">
        <v>3378</v>
      </c>
      <c r="C902" s="165" t="s">
        <v>4856</v>
      </c>
      <c r="D902" s="215" t="s">
        <v>4761</v>
      </c>
      <c r="E902" s="215" t="s">
        <v>4764</v>
      </c>
      <c r="F902" s="215" t="s">
        <v>1868</v>
      </c>
    </row>
    <row r="903" spans="1:6" x14ac:dyDescent="0.3">
      <c r="A903" s="3" t="s">
        <v>141</v>
      </c>
      <c r="B903" s="3" t="s">
        <v>3388</v>
      </c>
      <c r="C903" s="3" t="s">
        <v>4815</v>
      </c>
      <c r="D903" s="215" t="s">
        <v>4761</v>
      </c>
      <c r="E903" s="215" t="s">
        <v>4764</v>
      </c>
      <c r="F903" s="215" t="s">
        <v>1868</v>
      </c>
    </row>
    <row r="904" spans="1:6" x14ac:dyDescent="0.3">
      <c r="A904" s="3" t="s">
        <v>141</v>
      </c>
      <c r="B904" s="3" t="s">
        <v>3396</v>
      </c>
      <c r="C904" s="3" t="s">
        <v>4815</v>
      </c>
      <c r="D904" s="215" t="s">
        <v>4761</v>
      </c>
      <c r="E904" s="215" t="s">
        <v>4764</v>
      </c>
      <c r="F904" s="215" t="s">
        <v>1868</v>
      </c>
    </row>
    <row r="905" spans="1:6" x14ac:dyDescent="0.3">
      <c r="A905" s="3" t="s">
        <v>141</v>
      </c>
      <c r="B905" s="3" t="s">
        <v>3419</v>
      </c>
      <c r="C905" s="3" t="s">
        <v>4815</v>
      </c>
      <c r="D905" s="215" t="s">
        <v>4761</v>
      </c>
      <c r="E905" s="215" t="s">
        <v>4764</v>
      </c>
      <c r="F905" s="215" t="s">
        <v>1868</v>
      </c>
    </row>
    <row r="906" spans="1:6" x14ac:dyDescent="0.3">
      <c r="A906" s="3" t="s">
        <v>141</v>
      </c>
      <c r="B906" s="3" t="s">
        <v>3441</v>
      </c>
      <c r="C906" s="3" t="s">
        <v>4815</v>
      </c>
      <c r="D906" s="215" t="s">
        <v>4761</v>
      </c>
      <c r="E906" s="215" t="s">
        <v>4764</v>
      </c>
      <c r="F906" s="215" t="s">
        <v>1868</v>
      </c>
    </row>
    <row r="907" spans="1:6" x14ac:dyDescent="0.3">
      <c r="A907" s="3" t="s">
        <v>141</v>
      </c>
      <c r="B907" s="3" t="s">
        <v>3478</v>
      </c>
      <c r="C907" s="3" t="s">
        <v>4815</v>
      </c>
      <c r="D907" s="215" t="s">
        <v>4761</v>
      </c>
      <c r="E907" s="215" t="s">
        <v>4764</v>
      </c>
      <c r="F907" s="215" t="s">
        <v>1868</v>
      </c>
    </row>
    <row r="908" spans="1:6" x14ac:dyDescent="0.3">
      <c r="A908" s="3" t="s">
        <v>141</v>
      </c>
      <c r="B908" s="3" t="s">
        <v>3487</v>
      </c>
      <c r="C908" s="3" t="s">
        <v>4857</v>
      </c>
      <c r="D908" s="215" t="s">
        <v>4761</v>
      </c>
      <c r="E908" s="215" t="s">
        <v>4764</v>
      </c>
      <c r="F908" s="215" t="s">
        <v>1868</v>
      </c>
    </row>
    <row r="909" spans="1:6" x14ac:dyDescent="0.3">
      <c r="A909" s="3" t="s">
        <v>133</v>
      </c>
      <c r="B909" s="3" t="s">
        <v>3150</v>
      </c>
      <c r="C909" s="215" t="s">
        <v>4654</v>
      </c>
      <c r="D909" s="215" t="s">
        <v>4657</v>
      </c>
      <c r="E909" s="215" t="s">
        <v>4772</v>
      </c>
      <c r="F909" s="215" t="s">
        <v>1868</v>
      </c>
    </row>
    <row r="910" spans="1:6" x14ac:dyDescent="0.3">
      <c r="A910" s="3" t="s">
        <v>136</v>
      </c>
      <c r="B910" s="3" t="s">
        <v>3150</v>
      </c>
      <c r="C910" s="215">
        <v>0</v>
      </c>
      <c r="D910" s="215">
        <v>1</v>
      </c>
      <c r="E910" s="215" t="s">
        <v>4772</v>
      </c>
      <c r="F910" s="215" t="s">
        <v>1868</v>
      </c>
    </row>
    <row r="911" spans="1:6" x14ac:dyDescent="0.3">
      <c r="A911" s="3" t="s">
        <v>140</v>
      </c>
      <c r="B911" s="3" t="s">
        <v>3150</v>
      </c>
      <c r="C911" s="215">
        <v>1</v>
      </c>
      <c r="D911" s="215">
        <v>0</v>
      </c>
      <c r="E911" s="215" t="s">
        <v>4772</v>
      </c>
      <c r="F911" s="215" t="s">
        <v>1868</v>
      </c>
    </row>
    <row r="912" spans="1:6" x14ac:dyDescent="0.3">
      <c r="A912" s="3" t="s">
        <v>141</v>
      </c>
      <c r="B912" s="3" t="s">
        <v>3150</v>
      </c>
      <c r="C912" s="3" t="s">
        <v>3149</v>
      </c>
      <c r="D912" s="215"/>
      <c r="E912" s="215" t="s">
        <v>4786</v>
      </c>
      <c r="F912" s="215" t="s">
        <v>1523</v>
      </c>
    </row>
    <row r="913" spans="1:6" x14ac:dyDescent="0.3">
      <c r="A913" s="165" t="s">
        <v>142</v>
      </c>
      <c r="B913" s="165" t="s">
        <v>2127</v>
      </c>
      <c r="C913" s="165" t="s">
        <v>3885</v>
      </c>
      <c r="D913" s="165" t="s">
        <v>4661</v>
      </c>
      <c r="E913" s="200" t="s">
        <v>4772</v>
      </c>
      <c r="F913" s="200" t="s">
        <v>1868</v>
      </c>
    </row>
    <row r="914" spans="1:6" x14ac:dyDescent="0.3">
      <c r="A914" s="165" t="s">
        <v>142</v>
      </c>
      <c r="B914" s="165" t="s">
        <v>2135</v>
      </c>
      <c r="C914" s="200" t="s">
        <v>4654</v>
      </c>
      <c r="D914" s="165" t="s">
        <v>1836</v>
      </c>
      <c r="E914" s="200" t="s">
        <v>4772</v>
      </c>
      <c r="F914" s="200" t="s">
        <v>1868</v>
      </c>
    </row>
    <row r="915" spans="1:6" x14ac:dyDescent="0.3">
      <c r="A915" s="165" t="s">
        <v>142</v>
      </c>
      <c r="B915" s="165" t="s">
        <v>2329</v>
      </c>
      <c r="C915" s="200" t="s">
        <v>4654</v>
      </c>
      <c r="D915" s="165" t="s">
        <v>1836</v>
      </c>
      <c r="E915" s="200" t="s">
        <v>4772</v>
      </c>
      <c r="F915" s="200" t="s">
        <v>1868</v>
      </c>
    </row>
    <row r="916" spans="1:6" x14ac:dyDescent="0.3">
      <c r="A916" s="165" t="s">
        <v>142</v>
      </c>
      <c r="B916" s="165" t="s">
        <v>2412</v>
      </c>
      <c r="C916" s="200" t="s">
        <v>4654</v>
      </c>
      <c r="D916" s="165" t="s">
        <v>1836</v>
      </c>
      <c r="E916" s="200" t="s">
        <v>4772</v>
      </c>
      <c r="F916" s="200" t="s">
        <v>1868</v>
      </c>
    </row>
    <row r="917" spans="1:6" x14ac:dyDescent="0.3">
      <c r="A917" s="165" t="s">
        <v>142</v>
      </c>
      <c r="B917" s="165" t="s">
        <v>2434</v>
      </c>
      <c r="C917" s="200" t="s">
        <v>4654</v>
      </c>
      <c r="D917" s="165" t="s">
        <v>1836</v>
      </c>
      <c r="E917" s="200" t="s">
        <v>4772</v>
      </c>
      <c r="F917" s="200" t="s">
        <v>1868</v>
      </c>
    </row>
    <row r="918" spans="1:6" x14ac:dyDescent="0.3">
      <c r="A918" s="165" t="s">
        <v>142</v>
      </c>
      <c r="B918" s="165" t="s">
        <v>2610</v>
      </c>
      <c r="C918" s="200" t="s">
        <v>4654</v>
      </c>
      <c r="D918" s="165" t="s">
        <v>1836</v>
      </c>
      <c r="E918" s="200" t="s">
        <v>4772</v>
      </c>
      <c r="F918" s="200" t="s">
        <v>1868</v>
      </c>
    </row>
    <row r="919" spans="1:6" x14ac:dyDescent="0.3">
      <c r="A919" s="165" t="s">
        <v>142</v>
      </c>
      <c r="B919" s="165" t="s">
        <v>2632</v>
      </c>
      <c r="C919" s="200" t="s">
        <v>4654</v>
      </c>
      <c r="D919" s="165" t="s">
        <v>1836</v>
      </c>
      <c r="E919" s="200" t="s">
        <v>4772</v>
      </c>
      <c r="F919" s="200" t="s">
        <v>1868</v>
      </c>
    </row>
    <row r="920" spans="1:6" x14ac:dyDescent="0.3">
      <c r="A920" s="165" t="s">
        <v>142</v>
      </c>
      <c r="B920" s="165" t="s">
        <v>2688</v>
      </c>
      <c r="C920" s="200" t="s">
        <v>4654</v>
      </c>
      <c r="D920" s="165" t="s">
        <v>1836</v>
      </c>
      <c r="E920" s="200" t="s">
        <v>4772</v>
      </c>
      <c r="F920" s="200" t="s">
        <v>1868</v>
      </c>
    </row>
    <row r="921" spans="1:6" x14ac:dyDescent="0.3">
      <c r="A921" s="165" t="s">
        <v>142</v>
      </c>
      <c r="B921" s="165" t="s">
        <v>2829</v>
      </c>
      <c r="C921" s="200" t="s">
        <v>4654</v>
      </c>
      <c r="D921" s="165" t="s">
        <v>1836</v>
      </c>
      <c r="E921" s="200" t="s">
        <v>4772</v>
      </c>
      <c r="F921" s="200" t="s">
        <v>1868</v>
      </c>
    </row>
    <row r="922" spans="1:6" x14ac:dyDescent="0.3">
      <c r="A922" s="165" t="s">
        <v>142</v>
      </c>
      <c r="B922" s="165" t="s">
        <v>3010</v>
      </c>
      <c r="C922" s="200" t="s">
        <v>4654</v>
      </c>
      <c r="D922" s="165" t="s">
        <v>1836</v>
      </c>
      <c r="E922" s="200" t="s">
        <v>4772</v>
      </c>
      <c r="F922" s="200" t="s">
        <v>1868</v>
      </c>
    </row>
    <row r="923" spans="1:6" x14ac:dyDescent="0.3">
      <c r="A923" s="165" t="s">
        <v>142</v>
      </c>
      <c r="B923" s="165" t="s">
        <v>3132</v>
      </c>
      <c r="C923" s="200" t="s">
        <v>4654</v>
      </c>
      <c r="D923" s="165" t="s">
        <v>1836</v>
      </c>
      <c r="E923" s="200" t="s">
        <v>4772</v>
      </c>
      <c r="F923" s="200" t="s">
        <v>1868</v>
      </c>
    </row>
    <row r="924" spans="1:6" x14ac:dyDescent="0.3">
      <c r="A924" s="165" t="s">
        <v>142</v>
      </c>
      <c r="B924" s="165" t="s">
        <v>3180</v>
      </c>
      <c r="C924" s="200" t="s">
        <v>4654</v>
      </c>
      <c r="D924" s="165" t="s">
        <v>1836</v>
      </c>
      <c r="E924" s="200" t="s">
        <v>4772</v>
      </c>
      <c r="F924" s="200" t="s">
        <v>1868</v>
      </c>
    </row>
    <row r="925" spans="1:6" x14ac:dyDescent="0.3">
      <c r="A925" s="165" t="s">
        <v>142</v>
      </c>
      <c r="B925" s="165" t="s">
        <v>3266</v>
      </c>
      <c r="C925" s="200" t="s">
        <v>4654</v>
      </c>
      <c r="D925" s="165" t="s">
        <v>1836</v>
      </c>
      <c r="E925" s="200" t="s">
        <v>4772</v>
      </c>
      <c r="F925" s="200" t="s">
        <v>1868</v>
      </c>
    </row>
    <row r="926" spans="1:6" x14ac:dyDescent="0.3">
      <c r="A926" s="165" t="s">
        <v>142</v>
      </c>
      <c r="B926" s="165" t="s">
        <v>3330</v>
      </c>
      <c r="C926" s="200" t="s">
        <v>4654</v>
      </c>
      <c r="D926" s="165" t="s">
        <v>1836</v>
      </c>
      <c r="E926" s="200" t="s">
        <v>4772</v>
      </c>
      <c r="F926" s="200" t="s">
        <v>1868</v>
      </c>
    </row>
    <row r="927" spans="1:6" x14ac:dyDescent="0.3">
      <c r="A927" s="165" t="s">
        <v>142</v>
      </c>
      <c r="B927" s="165" t="s">
        <v>3378</v>
      </c>
      <c r="C927" s="200" t="s">
        <v>4654</v>
      </c>
      <c r="D927" s="165" t="s">
        <v>1836</v>
      </c>
      <c r="E927" s="200" t="s">
        <v>4772</v>
      </c>
      <c r="F927" s="200" t="s">
        <v>1868</v>
      </c>
    </row>
    <row r="928" spans="1:6" x14ac:dyDescent="0.3">
      <c r="A928" s="165" t="s">
        <v>142</v>
      </c>
      <c r="B928" s="165" t="s">
        <v>3388</v>
      </c>
      <c r="C928" s="200" t="s">
        <v>4654</v>
      </c>
      <c r="D928" s="165" t="s">
        <v>1836</v>
      </c>
      <c r="E928" s="200" t="s">
        <v>4772</v>
      </c>
      <c r="F928" s="200" t="s">
        <v>1868</v>
      </c>
    </row>
    <row r="929" spans="1:6" x14ac:dyDescent="0.3">
      <c r="A929" s="165" t="s">
        <v>142</v>
      </c>
      <c r="B929" s="165" t="s">
        <v>3441</v>
      </c>
      <c r="C929" s="200" t="s">
        <v>4654</v>
      </c>
      <c r="D929" s="165" t="s">
        <v>1836</v>
      </c>
      <c r="E929" s="200" t="s">
        <v>4772</v>
      </c>
      <c r="F929" s="200" t="s">
        <v>1868</v>
      </c>
    </row>
    <row r="930" spans="1:6" x14ac:dyDescent="0.3">
      <c r="A930" s="165" t="s">
        <v>142</v>
      </c>
      <c r="B930" s="165" t="s">
        <v>3469</v>
      </c>
      <c r="C930" s="200" t="s">
        <v>4654</v>
      </c>
      <c r="D930" s="165" t="s">
        <v>1836</v>
      </c>
      <c r="E930" s="200" t="s">
        <v>4772</v>
      </c>
      <c r="F930" s="200" t="s">
        <v>1868</v>
      </c>
    </row>
    <row r="931" spans="1:6" x14ac:dyDescent="0.3">
      <c r="A931" s="165" t="s">
        <v>142</v>
      </c>
      <c r="B931" s="165" t="s">
        <v>3478</v>
      </c>
      <c r="C931" s="200" t="s">
        <v>4654</v>
      </c>
      <c r="D931" s="165" t="s">
        <v>1836</v>
      </c>
      <c r="E931" s="200" t="s">
        <v>4772</v>
      </c>
      <c r="F931" s="200" t="s">
        <v>1868</v>
      </c>
    </row>
    <row r="932" spans="1:6" x14ac:dyDescent="0.3">
      <c r="A932" s="165" t="s">
        <v>142</v>
      </c>
      <c r="B932" s="165" t="s">
        <v>3695</v>
      </c>
      <c r="C932" s="200" t="s">
        <v>4654</v>
      </c>
      <c r="D932" s="165" t="s">
        <v>1836</v>
      </c>
      <c r="E932" s="200" t="s">
        <v>4772</v>
      </c>
      <c r="F932" s="200" t="s">
        <v>1868</v>
      </c>
    </row>
    <row r="933" spans="1:6" x14ac:dyDescent="0.3">
      <c r="A933" s="165" t="s">
        <v>145</v>
      </c>
      <c r="B933" s="165" t="s">
        <v>2127</v>
      </c>
      <c r="C933" s="200">
        <v>0</v>
      </c>
      <c r="D933" s="200">
        <v>1</v>
      </c>
      <c r="E933" s="200" t="s">
        <v>4772</v>
      </c>
      <c r="F933" s="200" t="s">
        <v>1868</v>
      </c>
    </row>
    <row r="934" spans="1:6" x14ac:dyDescent="0.3">
      <c r="A934" s="165" t="s">
        <v>145</v>
      </c>
      <c r="B934" s="165" t="s">
        <v>2135</v>
      </c>
      <c r="C934" s="200">
        <v>0</v>
      </c>
      <c r="D934" s="200">
        <v>1</v>
      </c>
      <c r="E934" s="200" t="s">
        <v>4772</v>
      </c>
      <c r="F934" s="200" t="s">
        <v>1868</v>
      </c>
    </row>
    <row r="935" spans="1:6" x14ac:dyDescent="0.3">
      <c r="A935" s="165" t="s">
        <v>145</v>
      </c>
      <c r="B935" s="165" t="s">
        <v>2329</v>
      </c>
      <c r="C935" s="200">
        <v>0</v>
      </c>
      <c r="D935" s="200">
        <v>1</v>
      </c>
      <c r="E935" s="200" t="s">
        <v>4772</v>
      </c>
      <c r="F935" s="200" t="s">
        <v>1868</v>
      </c>
    </row>
    <row r="936" spans="1:6" x14ac:dyDescent="0.3">
      <c r="A936" s="165" t="s">
        <v>145</v>
      </c>
      <c r="B936" s="165" t="s">
        <v>2412</v>
      </c>
      <c r="C936" s="200">
        <v>0</v>
      </c>
      <c r="D936" s="200">
        <v>1</v>
      </c>
      <c r="E936" s="200" t="s">
        <v>4772</v>
      </c>
      <c r="F936" s="200" t="s">
        <v>1868</v>
      </c>
    </row>
    <row r="937" spans="1:6" x14ac:dyDescent="0.3">
      <c r="A937" s="165" t="s">
        <v>145</v>
      </c>
      <c r="B937" s="165" t="s">
        <v>2434</v>
      </c>
      <c r="C937" s="200">
        <v>0</v>
      </c>
      <c r="D937" s="200">
        <v>1</v>
      </c>
      <c r="E937" s="200" t="s">
        <v>4772</v>
      </c>
      <c r="F937" s="200" t="s">
        <v>1868</v>
      </c>
    </row>
    <row r="938" spans="1:6" x14ac:dyDescent="0.3">
      <c r="A938" s="165" t="s">
        <v>145</v>
      </c>
      <c r="B938" s="165" t="s">
        <v>2610</v>
      </c>
      <c r="C938" s="200">
        <v>0</v>
      </c>
      <c r="D938" s="200">
        <v>1</v>
      </c>
      <c r="E938" s="200" t="s">
        <v>4772</v>
      </c>
      <c r="F938" s="200" t="s">
        <v>1868</v>
      </c>
    </row>
    <row r="939" spans="1:6" x14ac:dyDescent="0.3">
      <c r="A939" s="165" t="s">
        <v>145</v>
      </c>
      <c r="B939" s="165" t="s">
        <v>2632</v>
      </c>
      <c r="C939" s="200">
        <v>0</v>
      </c>
      <c r="D939" s="200">
        <v>1</v>
      </c>
      <c r="E939" s="200" t="s">
        <v>4772</v>
      </c>
      <c r="F939" s="200" t="s">
        <v>1868</v>
      </c>
    </row>
    <row r="940" spans="1:6" x14ac:dyDescent="0.3">
      <c r="A940" s="165" t="s">
        <v>145</v>
      </c>
      <c r="B940" s="165" t="s">
        <v>2688</v>
      </c>
      <c r="C940" s="200">
        <v>0</v>
      </c>
      <c r="D940" s="200">
        <v>1</v>
      </c>
      <c r="E940" s="200" t="s">
        <v>4772</v>
      </c>
      <c r="F940" s="200" t="s">
        <v>1868</v>
      </c>
    </row>
    <row r="941" spans="1:6" x14ac:dyDescent="0.3">
      <c r="A941" s="165" t="s">
        <v>145</v>
      </c>
      <c r="B941" s="165" t="s">
        <v>2829</v>
      </c>
      <c r="C941" s="200">
        <v>0</v>
      </c>
      <c r="D941" s="200">
        <v>1</v>
      </c>
      <c r="E941" s="200" t="s">
        <v>4772</v>
      </c>
      <c r="F941" s="200" t="s">
        <v>1868</v>
      </c>
    </row>
    <row r="942" spans="1:6" x14ac:dyDescent="0.3">
      <c r="A942" s="165" t="s">
        <v>145</v>
      </c>
      <c r="B942" s="165" t="s">
        <v>3010</v>
      </c>
      <c r="C942" s="200">
        <v>0</v>
      </c>
      <c r="D942" s="200">
        <v>1</v>
      </c>
      <c r="E942" s="200" t="s">
        <v>4772</v>
      </c>
      <c r="F942" s="200" t="s">
        <v>1868</v>
      </c>
    </row>
    <row r="943" spans="1:6" x14ac:dyDescent="0.3">
      <c r="A943" s="165" t="s">
        <v>145</v>
      </c>
      <c r="B943" s="165" t="s">
        <v>3132</v>
      </c>
      <c r="C943" s="200">
        <v>0</v>
      </c>
      <c r="D943" s="200">
        <v>1</v>
      </c>
      <c r="E943" s="200" t="s">
        <v>4772</v>
      </c>
      <c r="F943" s="200" t="s">
        <v>1868</v>
      </c>
    </row>
    <row r="944" spans="1:6" x14ac:dyDescent="0.3">
      <c r="A944" s="165" t="s">
        <v>145</v>
      </c>
      <c r="B944" s="165" t="s">
        <v>3180</v>
      </c>
      <c r="C944" s="200">
        <v>0</v>
      </c>
      <c r="D944" s="200">
        <v>1</v>
      </c>
      <c r="E944" s="200" t="s">
        <v>4772</v>
      </c>
      <c r="F944" s="200" t="s">
        <v>1868</v>
      </c>
    </row>
    <row r="945" spans="1:6" x14ac:dyDescent="0.3">
      <c r="A945" s="165" t="s">
        <v>145</v>
      </c>
      <c r="B945" s="165" t="s">
        <v>3266</v>
      </c>
      <c r="C945" s="200">
        <v>0</v>
      </c>
      <c r="D945" s="200">
        <v>1</v>
      </c>
      <c r="E945" s="200" t="s">
        <v>4772</v>
      </c>
      <c r="F945" s="200" t="s">
        <v>1868</v>
      </c>
    </row>
    <row r="946" spans="1:6" x14ac:dyDescent="0.3">
      <c r="A946" s="165" t="s">
        <v>145</v>
      </c>
      <c r="B946" s="165" t="s">
        <v>3330</v>
      </c>
      <c r="C946" s="200">
        <v>0</v>
      </c>
      <c r="D946" s="200">
        <v>1</v>
      </c>
      <c r="E946" s="200" t="s">
        <v>4772</v>
      </c>
      <c r="F946" s="200" t="s">
        <v>1868</v>
      </c>
    </row>
    <row r="947" spans="1:6" x14ac:dyDescent="0.3">
      <c r="A947" s="165" t="s">
        <v>145</v>
      </c>
      <c r="B947" s="165" t="s">
        <v>3378</v>
      </c>
      <c r="C947" s="200">
        <v>0</v>
      </c>
      <c r="D947" s="200">
        <v>1</v>
      </c>
      <c r="E947" s="200" t="s">
        <v>4772</v>
      </c>
      <c r="F947" s="200" t="s">
        <v>1868</v>
      </c>
    </row>
    <row r="948" spans="1:6" x14ac:dyDescent="0.3">
      <c r="A948" s="165" t="s">
        <v>145</v>
      </c>
      <c r="B948" s="165" t="s">
        <v>3388</v>
      </c>
      <c r="C948" s="200">
        <v>0</v>
      </c>
      <c r="D948" s="200">
        <v>1</v>
      </c>
      <c r="E948" s="200" t="s">
        <v>4772</v>
      </c>
      <c r="F948" s="200" t="s">
        <v>1868</v>
      </c>
    </row>
    <row r="949" spans="1:6" x14ac:dyDescent="0.3">
      <c r="A949" s="165" t="s">
        <v>145</v>
      </c>
      <c r="B949" s="165" t="s">
        <v>3441</v>
      </c>
      <c r="C949" s="200">
        <v>0</v>
      </c>
      <c r="D949" s="200">
        <v>1</v>
      </c>
      <c r="E949" s="200" t="s">
        <v>4772</v>
      </c>
      <c r="F949" s="200" t="s">
        <v>1868</v>
      </c>
    </row>
    <row r="950" spans="1:6" x14ac:dyDescent="0.3">
      <c r="A950" s="165" t="s">
        <v>145</v>
      </c>
      <c r="B950" s="165" t="s">
        <v>3469</v>
      </c>
      <c r="C950" s="200">
        <v>0</v>
      </c>
      <c r="D950" s="200">
        <v>1</v>
      </c>
      <c r="E950" s="200" t="s">
        <v>4772</v>
      </c>
      <c r="F950" s="200" t="s">
        <v>1868</v>
      </c>
    </row>
    <row r="951" spans="1:6" x14ac:dyDescent="0.3">
      <c r="A951" s="165" t="s">
        <v>145</v>
      </c>
      <c r="B951" s="165" t="s">
        <v>3478</v>
      </c>
      <c r="C951" s="200">
        <v>0</v>
      </c>
      <c r="D951" s="200">
        <v>1</v>
      </c>
      <c r="E951" s="200" t="s">
        <v>4772</v>
      </c>
      <c r="F951" s="200" t="s">
        <v>1868</v>
      </c>
    </row>
    <row r="952" spans="1:6" x14ac:dyDescent="0.3">
      <c r="A952" s="165" t="s">
        <v>145</v>
      </c>
      <c r="B952" s="165" t="s">
        <v>3695</v>
      </c>
      <c r="C952" s="200">
        <v>0</v>
      </c>
      <c r="D952" s="200">
        <v>1</v>
      </c>
      <c r="E952" s="200" t="s">
        <v>4772</v>
      </c>
      <c r="F952" s="200" t="s">
        <v>1868</v>
      </c>
    </row>
    <row r="953" spans="1:6" x14ac:dyDescent="0.3">
      <c r="A953" s="165" t="s">
        <v>155</v>
      </c>
      <c r="B953" s="165" t="s">
        <v>2127</v>
      </c>
      <c r="C953" s="200">
        <v>1</v>
      </c>
      <c r="D953" s="200">
        <v>0</v>
      </c>
      <c r="E953" s="200" t="s">
        <v>4772</v>
      </c>
      <c r="F953" s="200" t="s">
        <v>1868</v>
      </c>
    </row>
    <row r="954" spans="1:6" x14ac:dyDescent="0.3">
      <c r="A954" s="165" t="s">
        <v>155</v>
      </c>
      <c r="B954" s="165" t="s">
        <v>2135</v>
      </c>
      <c r="C954" s="200">
        <v>1</v>
      </c>
      <c r="D954" s="200">
        <v>0</v>
      </c>
      <c r="E954" s="200" t="s">
        <v>4772</v>
      </c>
      <c r="F954" s="200" t="s">
        <v>1868</v>
      </c>
    </row>
    <row r="955" spans="1:6" x14ac:dyDescent="0.3">
      <c r="A955" s="165" t="s">
        <v>155</v>
      </c>
      <c r="B955" s="165" t="s">
        <v>2329</v>
      </c>
      <c r="C955" s="200">
        <v>1</v>
      </c>
      <c r="D955" s="200">
        <v>0</v>
      </c>
      <c r="E955" s="200" t="s">
        <v>4772</v>
      </c>
      <c r="F955" s="200" t="s">
        <v>1868</v>
      </c>
    </row>
    <row r="956" spans="1:6" x14ac:dyDescent="0.3">
      <c r="A956" s="165" t="s">
        <v>155</v>
      </c>
      <c r="B956" s="165" t="s">
        <v>2412</v>
      </c>
      <c r="C956" s="200">
        <v>1</v>
      </c>
      <c r="D956" s="200">
        <v>0</v>
      </c>
      <c r="E956" s="200" t="s">
        <v>4772</v>
      </c>
      <c r="F956" s="200" t="s">
        <v>1868</v>
      </c>
    </row>
    <row r="957" spans="1:6" x14ac:dyDescent="0.3">
      <c r="A957" s="165" t="s">
        <v>155</v>
      </c>
      <c r="B957" s="165" t="s">
        <v>2434</v>
      </c>
      <c r="C957" s="200">
        <v>1</v>
      </c>
      <c r="D957" s="200">
        <v>0</v>
      </c>
      <c r="E957" s="200" t="s">
        <v>4772</v>
      </c>
      <c r="F957" s="200" t="s">
        <v>1868</v>
      </c>
    </row>
    <row r="958" spans="1:6" x14ac:dyDescent="0.3">
      <c r="A958" s="165" t="s">
        <v>155</v>
      </c>
      <c r="B958" s="165" t="s">
        <v>2610</v>
      </c>
      <c r="C958" s="200">
        <v>1</v>
      </c>
      <c r="D958" s="200">
        <v>0</v>
      </c>
      <c r="E958" s="200" t="s">
        <v>4772</v>
      </c>
      <c r="F958" s="200" t="s">
        <v>1868</v>
      </c>
    </row>
    <row r="959" spans="1:6" x14ac:dyDescent="0.3">
      <c r="A959" s="165" t="s">
        <v>155</v>
      </c>
      <c r="B959" s="165" t="s">
        <v>2632</v>
      </c>
      <c r="C959" s="200">
        <v>1</v>
      </c>
      <c r="D959" s="200">
        <v>0</v>
      </c>
      <c r="E959" s="200" t="s">
        <v>4772</v>
      </c>
      <c r="F959" s="200" t="s">
        <v>1868</v>
      </c>
    </row>
    <row r="960" spans="1:6" x14ac:dyDescent="0.3">
      <c r="A960" s="165" t="s">
        <v>155</v>
      </c>
      <c r="B960" s="165" t="s">
        <v>2688</v>
      </c>
      <c r="C960" s="200">
        <v>1</v>
      </c>
      <c r="D960" s="200">
        <v>0</v>
      </c>
      <c r="E960" s="200" t="s">
        <v>4772</v>
      </c>
      <c r="F960" s="200" t="s">
        <v>1868</v>
      </c>
    </row>
    <row r="961" spans="1:6" x14ac:dyDescent="0.3">
      <c r="A961" s="165" t="s">
        <v>155</v>
      </c>
      <c r="B961" s="165" t="s">
        <v>2829</v>
      </c>
      <c r="C961" s="200">
        <v>1</v>
      </c>
      <c r="D961" s="200">
        <v>0</v>
      </c>
      <c r="E961" s="200" t="s">
        <v>4772</v>
      </c>
      <c r="F961" s="200" t="s">
        <v>1868</v>
      </c>
    </row>
    <row r="962" spans="1:6" x14ac:dyDescent="0.3">
      <c r="A962" s="165" t="s">
        <v>155</v>
      </c>
      <c r="B962" s="165" t="s">
        <v>3010</v>
      </c>
      <c r="C962" s="200">
        <v>1</v>
      </c>
      <c r="D962" s="200">
        <v>0</v>
      </c>
      <c r="E962" s="200" t="s">
        <v>4772</v>
      </c>
      <c r="F962" s="200" t="s">
        <v>1868</v>
      </c>
    </row>
    <row r="963" spans="1:6" x14ac:dyDescent="0.3">
      <c r="A963" s="165" t="s">
        <v>155</v>
      </c>
      <c r="B963" s="165" t="s">
        <v>3132</v>
      </c>
      <c r="C963" s="200">
        <v>1</v>
      </c>
      <c r="D963" s="200">
        <v>0</v>
      </c>
      <c r="E963" s="200" t="s">
        <v>4772</v>
      </c>
      <c r="F963" s="200" t="s">
        <v>1868</v>
      </c>
    </row>
    <row r="964" spans="1:6" x14ac:dyDescent="0.3">
      <c r="A964" s="165" t="s">
        <v>155</v>
      </c>
      <c r="B964" s="165" t="s">
        <v>3180</v>
      </c>
      <c r="C964" s="200">
        <v>1</v>
      </c>
      <c r="D964" s="200">
        <v>0</v>
      </c>
      <c r="E964" s="200" t="s">
        <v>4772</v>
      </c>
      <c r="F964" s="200" t="s">
        <v>1868</v>
      </c>
    </row>
    <row r="965" spans="1:6" x14ac:dyDescent="0.3">
      <c r="A965" s="165" t="s">
        <v>155</v>
      </c>
      <c r="B965" s="165" t="s">
        <v>3266</v>
      </c>
      <c r="C965" s="200">
        <v>1</v>
      </c>
      <c r="D965" s="200">
        <v>0</v>
      </c>
      <c r="E965" s="200" t="s">
        <v>4772</v>
      </c>
      <c r="F965" s="200" t="s">
        <v>1868</v>
      </c>
    </row>
    <row r="966" spans="1:6" x14ac:dyDescent="0.3">
      <c r="A966" s="165" t="s">
        <v>155</v>
      </c>
      <c r="B966" s="165" t="s">
        <v>3330</v>
      </c>
      <c r="C966" s="200">
        <v>1</v>
      </c>
      <c r="D966" s="200">
        <v>0</v>
      </c>
      <c r="E966" s="200" t="s">
        <v>4772</v>
      </c>
      <c r="F966" s="200" t="s">
        <v>1868</v>
      </c>
    </row>
    <row r="967" spans="1:6" x14ac:dyDescent="0.3">
      <c r="A967" s="165" t="s">
        <v>155</v>
      </c>
      <c r="B967" s="165" t="s">
        <v>3378</v>
      </c>
      <c r="C967" s="200">
        <v>1</v>
      </c>
      <c r="D967" s="200">
        <v>0</v>
      </c>
      <c r="E967" s="200" t="s">
        <v>4772</v>
      </c>
      <c r="F967" s="200" t="s">
        <v>1868</v>
      </c>
    </row>
    <row r="968" spans="1:6" x14ac:dyDescent="0.3">
      <c r="A968" s="165" t="s">
        <v>155</v>
      </c>
      <c r="B968" s="165" t="s">
        <v>3388</v>
      </c>
      <c r="C968" s="200">
        <v>1</v>
      </c>
      <c r="D968" s="200">
        <v>0</v>
      </c>
      <c r="E968" s="200" t="s">
        <v>4772</v>
      </c>
      <c r="F968" s="200" t="s">
        <v>1868</v>
      </c>
    </row>
    <row r="969" spans="1:6" x14ac:dyDescent="0.3">
      <c r="A969" s="165" t="s">
        <v>155</v>
      </c>
      <c r="B969" s="165" t="s">
        <v>3441</v>
      </c>
      <c r="C969" s="200">
        <v>1</v>
      </c>
      <c r="D969" s="200">
        <v>0</v>
      </c>
      <c r="E969" s="200" t="s">
        <v>4772</v>
      </c>
      <c r="F969" s="200" t="s">
        <v>1868</v>
      </c>
    </row>
    <row r="970" spans="1:6" x14ac:dyDescent="0.3">
      <c r="A970" s="165" t="s">
        <v>155</v>
      </c>
      <c r="B970" s="165" t="s">
        <v>3469</v>
      </c>
      <c r="C970" s="200">
        <v>1</v>
      </c>
      <c r="D970" s="200">
        <v>0</v>
      </c>
      <c r="E970" s="200" t="s">
        <v>4772</v>
      </c>
      <c r="F970" s="200" t="s">
        <v>1868</v>
      </c>
    </row>
    <row r="971" spans="1:6" x14ac:dyDescent="0.3">
      <c r="A971" s="165" t="s">
        <v>155</v>
      </c>
      <c r="B971" s="165" t="s">
        <v>3478</v>
      </c>
      <c r="C971" s="200">
        <v>1</v>
      </c>
      <c r="D971" s="200">
        <v>0</v>
      </c>
      <c r="E971" s="200" t="s">
        <v>4772</v>
      </c>
      <c r="F971" s="200" t="s">
        <v>1868</v>
      </c>
    </row>
    <row r="972" spans="1:6" x14ac:dyDescent="0.3">
      <c r="A972" s="165" t="s">
        <v>155</v>
      </c>
      <c r="B972" s="165" t="s">
        <v>3695</v>
      </c>
      <c r="C972" s="200">
        <v>1</v>
      </c>
      <c r="D972" s="200">
        <v>0</v>
      </c>
      <c r="E972" s="200" t="s">
        <v>4772</v>
      </c>
      <c r="F972" s="200" t="s">
        <v>1868</v>
      </c>
    </row>
    <row r="973" spans="1:6" x14ac:dyDescent="0.3">
      <c r="A973" s="165" t="s">
        <v>156</v>
      </c>
      <c r="B973" s="165" t="s">
        <v>2127</v>
      </c>
      <c r="C973" s="165" t="s">
        <v>2124</v>
      </c>
      <c r="D973" s="200"/>
      <c r="E973" s="200" t="s">
        <v>4786</v>
      </c>
      <c r="F973" s="200" t="s">
        <v>1523</v>
      </c>
    </row>
    <row r="974" spans="1:6" x14ac:dyDescent="0.3">
      <c r="A974" s="165" t="s">
        <v>156</v>
      </c>
      <c r="B974" s="165" t="s">
        <v>2135</v>
      </c>
      <c r="C974" s="165" t="s">
        <v>2134</v>
      </c>
      <c r="D974" s="200"/>
      <c r="E974" s="200" t="s">
        <v>4786</v>
      </c>
      <c r="F974" s="200" t="s">
        <v>1523</v>
      </c>
    </row>
    <row r="975" spans="1:6" x14ac:dyDescent="0.3">
      <c r="A975" s="165" t="s">
        <v>156</v>
      </c>
      <c r="B975" s="165" t="s">
        <v>2329</v>
      </c>
      <c r="C975" s="165" t="s">
        <v>2328</v>
      </c>
      <c r="D975" s="200"/>
      <c r="E975" s="200" t="s">
        <v>4786</v>
      </c>
      <c r="F975" s="200" t="s">
        <v>1523</v>
      </c>
    </row>
    <row r="976" spans="1:6" x14ac:dyDescent="0.3">
      <c r="A976" s="165" t="s">
        <v>156</v>
      </c>
      <c r="B976" s="165" t="s">
        <v>2412</v>
      </c>
      <c r="C976" s="165" t="s">
        <v>2411</v>
      </c>
      <c r="D976" s="200"/>
      <c r="E976" s="200" t="s">
        <v>4786</v>
      </c>
      <c r="F976" s="200" t="s">
        <v>1523</v>
      </c>
    </row>
    <row r="977" spans="1:6" x14ac:dyDescent="0.3">
      <c r="A977" s="165" t="s">
        <v>156</v>
      </c>
      <c r="B977" s="165" t="s">
        <v>2434</v>
      </c>
      <c r="C977" s="165" t="s">
        <v>2433</v>
      </c>
      <c r="D977" s="200"/>
      <c r="E977" s="200" t="s">
        <v>4786</v>
      </c>
      <c r="F977" s="200" t="s">
        <v>1523</v>
      </c>
    </row>
    <row r="978" spans="1:6" x14ac:dyDescent="0.3">
      <c r="A978" s="165" t="s">
        <v>156</v>
      </c>
      <c r="B978" s="165" t="s">
        <v>2610</v>
      </c>
      <c r="C978" s="165" t="s">
        <v>2411</v>
      </c>
      <c r="D978" s="200"/>
      <c r="E978" s="200" t="s">
        <v>4786</v>
      </c>
      <c r="F978" s="200" t="s">
        <v>1523</v>
      </c>
    </row>
    <row r="979" spans="1:6" x14ac:dyDescent="0.3">
      <c r="A979" s="165" t="s">
        <v>156</v>
      </c>
      <c r="B979" s="165" t="s">
        <v>2632</v>
      </c>
      <c r="C979" s="165" t="s">
        <v>2411</v>
      </c>
      <c r="D979" s="200"/>
      <c r="E979" s="200" t="s">
        <v>4786</v>
      </c>
      <c r="F979" s="200" t="s">
        <v>1523</v>
      </c>
    </row>
    <row r="980" spans="1:6" x14ac:dyDescent="0.3">
      <c r="A980" s="165" t="s">
        <v>156</v>
      </c>
      <c r="B980" s="165" t="s">
        <v>2688</v>
      </c>
      <c r="C980" s="165" t="s">
        <v>2641</v>
      </c>
      <c r="D980" s="200"/>
      <c r="E980" s="200" t="s">
        <v>4786</v>
      </c>
      <c r="F980" s="200" t="s">
        <v>1523</v>
      </c>
    </row>
    <row r="981" spans="1:6" x14ac:dyDescent="0.3">
      <c r="A981" s="165" t="s">
        <v>156</v>
      </c>
      <c r="B981" s="165" t="s">
        <v>2829</v>
      </c>
      <c r="C981" s="165" t="s">
        <v>2828</v>
      </c>
      <c r="D981" s="200"/>
      <c r="E981" s="200" t="s">
        <v>4786</v>
      </c>
      <c r="F981" s="200" t="s">
        <v>1523</v>
      </c>
    </row>
    <row r="982" spans="1:6" x14ac:dyDescent="0.3">
      <c r="A982" s="165" t="s">
        <v>156</v>
      </c>
      <c r="B982" s="165" t="s">
        <v>3010</v>
      </c>
      <c r="C982" s="165" t="s">
        <v>3008</v>
      </c>
      <c r="D982" s="200"/>
      <c r="E982" s="200" t="s">
        <v>4786</v>
      </c>
      <c r="F982" s="200" t="s">
        <v>1523</v>
      </c>
    </row>
    <row r="983" spans="1:6" x14ac:dyDescent="0.3">
      <c r="A983" s="165" t="s">
        <v>156</v>
      </c>
      <c r="B983" s="165" t="s">
        <v>3132</v>
      </c>
      <c r="C983" s="165" t="s">
        <v>2641</v>
      </c>
      <c r="D983" s="200"/>
      <c r="E983" s="200" t="s">
        <v>4786</v>
      </c>
      <c r="F983" s="200" t="s">
        <v>1523</v>
      </c>
    </row>
    <row r="984" spans="1:6" x14ac:dyDescent="0.3">
      <c r="A984" s="165" t="s">
        <v>156</v>
      </c>
      <c r="B984" s="165" t="s">
        <v>3180</v>
      </c>
      <c r="C984" s="165" t="s">
        <v>3178</v>
      </c>
      <c r="D984" s="200"/>
      <c r="E984" s="200" t="s">
        <v>4786</v>
      </c>
      <c r="F984" s="200" t="s">
        <v>1523</v>
      </c>
    </row>
    <row r="985" spans="1:6" x14ac:dyDescent="0.3">
      <c r="A985" s="165" t="s">
        <v>156</v>
      </c>
      <c r="B985" s="165" t="s">
        <v>3266</v>
      </c>
      <c r="C985" s="165" t="s">
        <v>3008</v>
      </c>
      <c r="D985" s="200"/>
      <c r="E985" s="200" t="s">
        <v>4786</v>
      </c>
      <c r="F985" s="200" t="s">
        <v>1523</v>
      </c>
    </row>
    <row r="986" spans="1:6" x14ac:dyDescent="0.3">
      <c r="A986" s="165" t="s">
        <v>156</v>
      </c>
      <c r="B986" s="165" t="s">
        <v>3330</v>
      </c>
      <c r="C986" s="165" t="s">
        <v>3329</v>
      </c>
      <c r="D986" s="200"/>
      <c r="E986" s="200" t="s">
        <v>4786</v>
      </c>
      <c r="F986" s="200" t="s">
        <v>1523</v>
      </c>
    </row>
    <row r="987" spans="1:6" x14ac:dyDescent="0.3">
      <c r="A987" s="165" t="s">
        <v>156</v>
      </c>
      <c r="B987" s="165" t="s">
        <v>3378</v>
      </c>
      <c r="C987" s="165" t="s">
        <v>3008</v>
      </c>
      <c r="D987" s="200"/>
      <c r="E987" s="200" t="s">
        <v>4786</v>
      </c>
      <c r="F987" s="200" t="s">
        <v>1523</v>
      </c>
    </row>
    <row r="988" spans="1:6" x14ac:dyDescent="0.3">
      <c r="A988" s="165" t="s">
        <v>156</v>
      </c>
      <c r="B988" s="165" t="s">
        <v>3388</v>
      </c>
      <c r="C988" s="165" t="s">
        <v>3386</v>
      </c>
      <c r="D988" s="200"/>
      <c r="E988" s="200" t="s">
        <v>4786</v>
      </c>
      <c r="F988" s="200" t="s">
        <v>1523</v>
      </c>
    </row>
    <row r="989" spans="1:6" x14ac:dyDescent="0.3">
      <c r="A989" s="165" t="s">
        <v>156</v>
      </c>
      <c r="B989" s="165" t="s">
        <v>3441</v>
      </c>
      <c r="C989" s="165" t="s">
        <v>3329</v>
      </c>
      <c r="D989" s="200"/>
      <c r="E989" s="200" t="s">
        <v>4786</v>
      </c>
      <c r="F989" s="200" t="s">
        <v>1523</v>
      </c>
    </row>
    <row r="990" spans="1:6" x14ac:dyDescent="0.3">
      <c r="A990" s="165" t="s">
        <v>156</v>
      </c>
      <c r="B990" s="165" t="s">
        <v>3469</v>
      </c>
      <c r="C990" s="165" t="s">
        <v>3329</v>
      </c>
      <c r="D990" s="200"/>
      <c r="E990" s="200" t="s">
        <v>4786</v>
      </c>
      <c r="F990" s="200" t="s">
        <v>1523</v>
      </c>
    </row>
    <row r="991" spans="1:6" x14ac:dyDescent="0.3">
      <c r="A991" s="165" t="s">
        <v>156</v>
      </c>
      <c r="B991" s="165" t="s">
        <v>3478</v>
      </c>
      <c r="C991" s="165" t="s">
        <v>3329</v>
      </c>
      <c r="D991" s="200"/>
      <c r="E991" s="200" t="s">
        <v>4786</v>
      </c>
      <c r="F991" s="200" t="s">
        <v>1523</v>
      </c>
    </row>
    <row r="992" spans="1:6" x14ac:dyDescent="0.3">
      <c r="A992" s="165" t="s">
        <v>156</v>
      </c>
      <c r="B992" s="165" t="s">
        <v>3695</v>
      </c>
      <c r="C992" s="165" t="s">
        <v>3694</v>
      </c>
      <c r="D992" s="200"/>
      <c r="E992" s="200" t="s">
        <v>4786</v>
      </c>
      <c r="F992" s="200" t="s">
        <v>1523</v>
      </c>
    </row>
    <row r="993" spans="1:6" x14ac:dyDescent="0.3">
      <c r="A993" s="3" t="s">
        <v>142</v>
      </c>
      <c r="B993" s="3" t="s">
        <v>3228</v>
      </c>
      <c r="C993" s="215" t="s">
        <v>1833</v>
      </c>
      <c r="D993" s="215" t="s">
        <v>4614</v>
      </c>
      <c r="E993" s="215" t="s">
        <v>4759</v>
      </c>
      <c r="F993" s="215" t="s">
        <v>1868</v>
      </c>
    </row>
    <row r="994" spans="1:6" x14ac:dyDescent="0.3">
      <c r="A994" s="3" t="s">
        <v>142</v>
      </c>
      <c r="B994" s="3" t="s">
        <v>3296</v>
      </c>
      <c r="C994" s="215" t="s">
        <v>1833</v>
      </c>
      <c r="D994" s="215" t="s">
        <v>4614</v>
      </c>
      <c r="E994" s="215" t="s">
        <v>4759</v>
      </c>
      <c r="F994" s="215" t="s">
        <v>1868</v>
      </c>
    </row>
    <row r="995" spans="1:6" x14ac:dyDescent="0.3">
      <c r="A995" s="3" t="s">
        <v>155</v>
      </c>
      <c r="B995" s="3" t="s">
        <v>3228</v>
      </c>
      <c r="C995" s="215">
        <v>1</v>
      </c>
      <c r="D995" s="215">
        <v>0</v>
      </c>
      <c r="E995" s="215" t="s">
        <v>4759</v>
      </c>
      <c r="F995" s="215" t="s">
        <v>1868</v>
      </c>
    </row>
    <row r="996" spans="1:6" x14ac:dyDescent="0.3">
      <c r="A996" s="3" t="s">
        <v>155</v>
      </c>
      <c r="B996" s="3" t="s">
        <v>3296</v>
      </c>
      <c r="C996" s="215">
        <v>1</v>
      </c>
      <c r="D996" s="215">
        <v>0</v>
      </c>
      <c r="E996" s="215" t="s">
        <v>4759</v>
      </c>
      <c r="F996" s="215" t="s">
        <v>1868</v>
      </c>
    </row>
    <row r="997" spans="1:6" x14ac:dyDescent="0.3">
      <c r="A997" s="3" t="s">
        <v>154</v>
      </c>
      <c r="B997" s="3" t="s">
        <v>3228</v>
      </c>
      <c r="C997" s="215">
        <v>0</v>
      </c>
      <c r="D997" s="215">
        <v>1</v>
      </c>
      <c r="E997" s="215" t="s">
        <v>4759</v>
      </c>
      <c r="F997" s="215" t="s">
        <v>1868</v>
      </c>
    </row>
    <row r="998" spans="1:6" x14ac:dyDescent="0.3">
      <c r="A998" s="3" t="s">
        <v>154</v>
      </c>
      <c r="B998" s="3" t="s">
        <v>3296</v>
      </c>
      <c r="C998" s="215">
        <v>0</v>
      </c>
      <c r="D998" s="215">
        <v>1</v>
      </c>
      <c r="E998" s="215" t="s">
        <v>4759</v>
      </c>
      <c r="F998" s="215" t="s">
        <v>1868</v>
      </c>
    </row>
    <row r="999" spans="1:6" x14ac:dyDescent="0.3">
      <c r="A999" s="3" t="s">
        <v>156</v>
      </c>
      <c r="B999" s="3" t="s">
        <v>3228</v>
      </c>
      <c r="C999" s="3" t="s">
        <v>3227</v>
      </c>
      <c r="D999" s="215" t="s">
        <v>4761</v>
      </c>
      <c r="E999" s="215" t="s">
        <v>4759</v>
      </c>
      <c r="F999" s="215" t="s">
        <v>1868</v>
      </c>
    </row>
    <row r="1000" spans="1:6" x14ac:dyDescent="0.3">
      <c r="A1000" s="3" t="s">
        <v>156</v>
      </c>
      <c r="B1000" s="3" t="s">
        <v>3296</v>
      </c>
      <c r="C1000" s="3" t="s">
        <v>3295</v>
      </c>
      <c r="D1000" s="215" t="s">
        <v>4761</v>
      </c>
      <c r="E1000" s="215" t="s">
        <v>4759</v>
      </c>
      <c r="F1000" s="215" t="s">
        <v>1868</v>
      </c>
    </row>
    <row r="1001" spans="1:6" x14ac:dyDescent="0.3">
      <c r="A1001" s="3" t="s">
        <v>158</v>
      </c>
      <c r="B1001" s="165" t="s">
        <v>2127</v>
      </c>
      <c r="C1001" s="165" t="s">
        <v>1833</v>
      </c>
      <c r="D1001" s="215" t="s">
        <v>4663</v>
      </c>
      <c r="E1001" s="215" t="s">
        <v>4772</v>
      </c>
      <c r="F1001" s="215" t="s">
        <v>1868</v>
      </c>
    </row>
    <row r="1002" spans="1:6" x14ac:dyDescent="0.3">
      <c r="A1002" s="3" t="s">
        <v>163</v>
      </c>
      <c r="B1002" s="165" t="s">
        <v>2127</v>
      </c>
      <c r="C1002" s="215">
        <v>1</v>
      </c>
      <c r="D1002" s="215">
        <v>0</v>
      </c>
      <c r="E1002" s="215" t="s">
        <v>4772</v>
      </c>
      <c r="F1002" s="215" t="s">
        <v>1868</v>
      </c>
    </row>
    <row r="1003" spans="1:6" x14ac:dyDescent="0.3">
      <c r="A1003" s="3" t="s">
        <v>161</v>
      </c>
      <c r="B1003" s="165" t="s">
        <v>2127</v>
      </c>
      <c r="C1003" s="3">
        <v>0</v>
      </c>
      <c r="D1003" s="215">
        <v>1</v>
      </c>
      <c r="E1003" s="215" t="s">
        <v>4772</v>
      </c>
      <c r="F1003" s="215" t="s">
        <v>1868</v>
      </c>
    </row>
    <row r="1004" spans="1:6" x14ac:dyDescent="0.3">
      <c r="A1004" s="3" t="s">
        <v>164</v>
      </c>
      <c r="B1004" s="165" t="s">
        <v>2127</v>
      </c>
      <c r="C1004" s="165" t="s">
        <v>2125</v>
      </c>
      <c r="D1004" s="215"/>
      <c r="E1004" s="215" t="s">
        <v>4786</v>
      </c>
      <c r="F1004" s="215" t="s">
        <v>1523</v>
      </c>
    </row>
    <row r="1005" spans="1:6" x14ac:dyDescent="0.3">
      <c r="A1005" s="165" t="s">
        <v>165</v>
      </c>
      <c r="B1005" s="165" t="s">
        <v>2146</v>
      </c>
      <c r="C1005" s="165" t="s">
        <v>3852</v>
      </c>
      <c r="D1005" s="165" t="s">
        <v>4664</v>
      </c>
      <c r="E1005" s="200" t="s">
        <v>4772</v>
      </c>
      <c r="F1005" s="200" t="s">
        <v>1868</v>
      </c>
    </row>
    <row r="1006" spans="1:6" x14ac:dyDescent="0.3">
      <c r="A1006" s="165" t="s">
        <v>168</v>
      </c>
      <c r="B1006" s="165" t="s">
        <v>2146</v>
      </c>
      <c r="C1006" s="200">
        <v>0</v>
      </c>
      <c r="D1006" s="200">
        <v>1</v>
      </c>
      <c r="E1006" s="200" t="s">
        <v>4772</v>
      </c>
      <c r="F1006" s="200" t="s">
        <v>1868</v>
      </c>
    </row>
    <row r="1007" spans="1:6" x14ac:dyDescent="0.3">
      <c r="A1007" s="165" t="s">
        <v>178</v>
      </c>
      <c r="B1007" s="165" t="s">
        <v>2146</v>
      </c>
      <c r="C1007" s="200">
        <v>1</v>
      </c>
      <c r="D1007" s="200">
        <v>0</v>
      </c>
      <c r="E1007" s="200" t="s">
        <v>4772</v>
      </c>
      <c r="F1007" s="200" t="s">
        <v>1868</v>
      </c>
    </row>
    <row r="1008" spans="1:6" x14ac:dyDescent="0.3">
      <c r="A1008" s="165" t="s">
        <v>179</v>
      </c>
      <c r="B1008" s="165" t="s">
        <v>2146</v>
      </c>
      <c r="C1008" s="165" t="s">
        <v>2145</v>
      </c>
      <c r="D1008" s="200"/>
      <c r="E1008" s="200" t="s">
        <v>4786</v>
      </c>
      <c r="F1008" s="200" t="s">
        <v>1523</v>
      </c>
    </row>
    <row r="1009" spans="1:6" x14ac:dyDescent="0.3">
      <c r="A1009" s="165" t="s">
        <v>165</v>
      </c>
      <c r="B1009" s="165" t="s">
        <v>2197</v>
      </c>
      <c r="C1009" s="165" t="s">
        <v>3926</v>
      </c>
      <c r="D1009" s="200" t="s">
        <v>4097</v>
      </c>
      <c r="E1009" s="200" t="s">
        <v>4772</v>
      </c>
      <c r="F1009" s="200" t="s">
        <v>1868</v>
      </c>
    </row>
    <row r="1010" spans="1:6" x14ac:dyDescent="0.3">
      <c r="A1010" s="165" t="s">
        <v>168</v>
      </c>
      <c r="B1010" s="165" t="s">
        <v>2197</v>
      </c>
      <c r="C1010" s="200">
        <v>0</v>
      </c>
      <c r="D1010" s="200">
        <v>1</v>
      </c>
      <c r="E1010" s="200" t="s">
        <v>4772</v>
      </c>
      <c r="F1010" s="200" t="s">
        <v>1868</v>
      </c>
    </row>
    <row r="1011" spans="1:6" x14ac:dyDescent="0.3">
      <c r="A1011" s="165" t="s">
        <v>178</v>
      </c>
      <c r="B1011" s="165" t="s">
        <v>2197</v>
      </c>
      <c r="C1011" s="200">
        <v>1</v>
      </c>
      <c r="D1011" s="200">
        <v>0</v>
      </c>
      <c r="E1011" s="200" t="s">
        <v>4772</v>
      </c>
      <c r="F1011" s="200" t="s">
        <v>1868</v>
      </c>
    </row>
    <row r="1012" spans="1:6" x14ac:dyDescent="0.3">
      <c r="A1012" s="165" t="s">
        <v>179</v>
      </c>
      <c r="B1012" s="165" t="s">
        <v>2197</v>
      </c>
      <c r="C1012" s="165" t="s">
        <v>2196</v>
      </c>
      <c r="D1012" s="200"/>
      <c r="E1012" s="200" t="s">
        <v>4786</v>
      </c>
      <c r="F1012" s="200" t="s">
        <v>1523</v>
      </c>
    </row>
    <row r="1013" spans="1:6" x14ac:dyDescent="0.3">
      <c r="A1013" s="165" t="s">
        <v>165</v>
      </c>
      <c r="B1013" s="165" t="s">
        <v>2308</v>
      </c>
      <c r="C1013" s="165" t="s">
        <v>3852</v>
      </c>
      <c r="D1013" s="165" t="s">
        <v>4664</v>
      </c>
      <c r="E1013" s="200" t="s">
        <v>4772</v>
      </c>
      <c r="F1013" s="200" t="s">
        <v>1868</v>
      </c>
    </row>
    <row r="1014" spans="1:6" x14ac:dyDescent="0.3">
      <c r="A1014" s="165" t="s">
        <v>168</v>
      </c>
      <c r="B1014" s="165" t="s">
        <v>2308</v>
      </c>
      <c r="C1014" s="200">
        <v>0</v>
      </c>
      <c r="D1014" s="200">
        <v>1</v>
      </c>
      <c r="E1014" s="200" t="s">
        <v>4772</v>
      </c>
      <c r="F1014" s="200" t="s">
        <v>1868</v>
      </c>
    </row>
    <row r="1015" spans="1:6" x14ac:dyDescent="0.3">
      <c r="A1015" s="165" t="s">
        <v>178</v>
      </c>
      <c r="B1015" s="165" t="s">
        <v>2308</v>
      </c>
      <c r="C1015" s="200">
        <v>1</v>
      </c>
      <c r="D1015" s="200">
        <v>0</v>
      </c>
      <c r="E1015" s="200" t="s">
        <v>4772</v>
      </c>
      <c r="F1015" s="200" t="s">
        <v>1868</v>
      </c>
    </row>
    <row r="1016" spans="1:6" x14ac:dyDescent="0.3">
      <c r="A1016" s="165" t="s">
        <v>179</v>
      </c>
      <c r="B1016" s="165" t="s">
        <v>2308</v>
      </c>
      <c r="C1016" s="165" t="s">
        <v>2307</v>
      </c>
      <c r="D1016" s="200"/>
      <c r="E1016" s="200" t="s">
        <v>4786</v>
      </c>
      <c r="F1016" s="200" t="s">
        <v>1523</v>
      </c>
    </row>
    <row r="1017" spans="1:6" x14ac:dyDescent="0.3">
      <c r="A1017" s="165" t="s">
        <v>165</v>
      </c>
      <c r="B1017" s="165" t="s">
        <v>2314</v>
      </c>
      <c r="C1017" s="200" t="s">
        <v>4654</v>
      </c>
      <c r="D1017" s="165" t="s">
        <v>1836</v>
      </c>
      <c r="E1017" s="200" t="s">
        <v>4772</v>
      </c>
      <c r="F1017" s="200" t="s">
        <v>1868</v>
      </c>
    </row>
    <row r="1018" spans="1:6" x14ac:dyDescent="0.3">
      <c r="A1018" s="165" t="s">
        <v>168</v>
      </c>
      <c r="B1018" s="165" t="s">
        <v>2314</v>
      </c>
      <c r="C1018" s="200">
        <v>0</v>
      </c>
      <c r="D1018" s="200">
        <v>1</v>
      </c>
      <c r="E1018" s="200" t="s">
        <v>4772</v>
      </c>
      <c r="F1018" s="200" t="s">
        <v>1868</v>
      </c>
    </row>
    <row r="1019" spans="1:6" x14ac:dyDescent="0.3">
      <c r="A1019" s="165" t="s">
        <v>178</v>
      </c>
      <c r="B1019" s="165" t="s">
        <v>2314</v>
      </c>
      <c r="C1019" s="200">
        <v>1</v>
      </c>
      <c r="D1019" s="200">
        <v>0</v>
      </c>
      <c r="E1019" s="200" t="s">
        <v>4772</v>
      </c>
      <c r="F1019" s="200" t="s">
        <v>1868</v>
      </c>
    </row>
    <row r="1020" spans="1:6" x14ac:dyDescent="0.3">
      <c r="A1020" s="165" t="s">
        <v>179</v>
      </c>
      <c r="B1020" s="165" t="s">
        <v>2314</v>
      </c>
      <c r="C1020" s="165" t="s">
        <v>2313</v>
      </c>
      <c r="D1020" s="200"/>
      <c r="E1020" s="200" t="s">
        <v>4786</v>
      </c>
      <c r="F1020" s="200" t="s">
        <v>1523</v>
      </c>
    </row>
    <row r="1021" spans="1:6" x14ac:dyDescent="0.3">
      <c r="A1021" s="165" t="s">
        <v>165</v>
      </c>
      <c r="B1021" s="165" t="s">
        <v>2418</v>
      </c>
      <c r="C1021" s="165" t="s">
        <v>4858</v>
      </c>
      <c r="D1021" s="165" t="s">
        <v>4665</v>
      </c>
      <c r="E1021" s="200" t="s">
        <v>4772</v>
      </c>
      <c r="F1021" s="200" t="s">
        <v>1868</v>
      </c>
    </row>
    <row r="1022" spans="1:6" x14ac:dyDescent="0.3">
      <c r="A1022" s="165" t="s">
        <v>168</v>
      </c>
      <c r="B1022" s="165" t="s">
        <v>2418</v>
      </c>
      <c r="C1022" s="200">
        <v>0</v>
      </c>
      <c r="D1022" s="200">
        <v>1</v>
      </c>
      <c r="E1022" s="200" t="s">
        <v>4772</v>
      </c>
      <c r="F1022" s="200" t="s">
        <v>1868</v>
      </c>
    </row>
    <row r="1023" spans="1:6" x14ac:dyDescent="0.3">
      <c r="A1023" s="165" t="s">
        <v>178</v>
      </c>
      <c r="B1023" s="165" t="s">
        <v>2418</v>
      </c>
      <c r="C1023" s="200">
        <v>1</v>
      </c>
      <c r="D1023" s="200">
        <v>0</v>
      </c>
      <c r="E1023" s="200" t="s">
        <v>4772</v>
      </c>
      <c r="F1023" s="200" t="s">
        <v>1868</v>
      </c>
    </row>
    <row r="1024" spans="1:6" x14ac:dyDescent="0.3">
      <c r="A1024" s="165" t="s">
        <v>179</v>
      </c>
      <c r="B1024" s="165" t="s">
        <v>2418</v>
      </c>
      <c r="C1024" s="165" t="s">
        <v>2417</v>
      </c>
      <c r="D1024" s="200"/>
      <c r="E1024" s="200" t="s">
        <v>4786</v>
      </c>
      <c r="F1024" s="200" t="s">
        <v>1523</v>
      </c>
    </row>
    <row r="1025" spans="1:6" x14ac:dyDescent="0.3">
      <c r="A1025" s="165" t="s">
        <v>165</v>
      </c>
      <c r="B1025" s="165" t="s">
        <v>2462</v>
      </c>
      <c r="C1025" s="200" t="s">
        <v>4654</v>
      </c>
      <c r="D1025" s="165" t="s">
        <v>1836</v>
      </c>
      <c r="E1025" s="200" t="s">
        <v>4772</v>
      </c>
      <c r="F1025" s="200" t="s">
        <v>1868</v>
      </c>
    </row>
    <row r="1026" spans="1:6" x14ac:dyDescent="0.3">
      <c r="A1026" s="165" t="s">
        <v>168</v>
      </c>
      <c r="B1026" s="165" t="s">
        <v>2462</v>
      </c>
      <c r="C1026" s="200">
        <v>0</v>
      </c>
      <c r="D1026" s="200">
        <v>1</v>
      </c>
      <c r="E1026" s="200" t="s">
        <v>4772</v>
      </c>
      <c r="F1026" s="200" t="s">
        <v>1868</v>
      </c>
    </row>
    <row r="1027" spans="1:6" x14ac:dyDescent="0.3">
      <c r="A1027" s="165" t="s">
        <v>178</v>
      </c>
      <c r="B1027" s="165" t="s">
        <v>2462</v>
      </c>
      <c r="C1027" s="200">
        <v>1</v>
      </c>
      <c r="D1027" s="200">
        <v>0</v>
      </c>
      <c r="E1027" s="200" t="s">
        <v>4772</v>
      </c>
      <c r="F1027" s="200" t="s">
        <v>1868</v>
      </c>
    </row>
    <row r="1028" spans="1:6" x14ac:dyDescent="0.3">
      <c r="A1028" s="165" t="s">
        <v>179</v>
      </c>
      <c r="B1028" s="165" t="s">
        <v>2462</v>
      </c>
      <c r="C1028" s="165" t="s">
        <v>2417</v>
      </c>
      <c r="D1028" s="200"/>
      <c r="E1028" s="200" t="s">
        <v>4786</v>
      </c>
      <c r="F1028" s="200" t="s">
        <v>1523</v>
      </c>
    </row>
    <row r="1029" spans="1:6" x14ac:dyDescent="0.3">
      <c r="A1029" s="165" t="s">
        <v>165</v>
      </c>
      <c r="B1029" s="165" t="s">
        <v>2637</v>
      </c>
      <c r="C1029" s="165" t="s">
        <v>4859</v>
      </c>
      <c r="D1029" s="165" t="s">
        <v>4666</v>
      </c>
      <c r="E1029" s="200" t="s">
        <v>4772</v>
      </c>
      <c r="F1029" s="200" t="s">
        <v>1868</v>
      </c>
    </row>
    <row r="1030" spans="1:6" x14ac:dyDescent="0.3">
      <c r="A1030" s="165" t="s">
        <v>168</v>
      </c>
      <c r="B1030" s="165" t="s">
        <v>2637</v>
      </c>
      <c r="C1030" s="200">
        <v>0</v>
      </c>
      <c r="D1030" s="200">
        <v>1</v>
      </c>
      <c r="E1030" s="200" t="s">
        <v>4772</v>
      </c>
      <c r="F1030" s="200" t="s">
        <v>1868</v>
      </c>
    </row>
    <row r="1031" spans="1:6" x14ac:dyDescent="0.3">
      <c r="A1031" s="165" t="s">
        <v>178</v>
      </c>
      <c r="B1031" s="165" t="s">
        <v>2637</v>
      </c>
      <c r="C1031" s="200">
        <v>1</v>
      </c>
      <c r="D1031" s="200">
        <v>0</v>
      </c>
      <c r="E1031" s="200" t="s">
        <v>4772</v>
      </c>
      <c r="F1031" s="200" t="s">
        <v>1868</v>
      </c>
    </row>
    <row r="1032" spans="1:6" x14ac:dyDescent="0.3">
      <c r="A1032" s="165" t="s">
        <v>179</v>
      </c>
      <c r="B1032" s="165" t="s">
        <v>2637</v>
      </c>
      <c r="C1032" s="165" t="s">
        <v>2636</v>
      </c>
      <c r="D1032" s="200"/>
      <c r="E1032" s="200" t="s">
        <v>4786</v>
      </c>
      <c r="F1032" s="200" t="s">
        <v>1523</v>
      </c>
    </row>
    <row r="1033" spans="1:6" x14ac:dyDescent="0.3">
      <c r="A1033" s="165" t="s">
        <v>165</v>
      </c>
      <c r="B1033" s="165" t="s">
        <v>2642</v>
      </c>
      <c r="C1033" s="165" t="s">
        <v>4860</v>
      </c>
      <c r="D1033" s="165" t="s">
        <v>4667</v>
      </c>
      <c r="E1033" s="200" t="s">
        <v>4772</v>
      </c>
      <c r="F1033" s="200" t="s">
        <v>1868</v>
      </c>
    </row>
    <row r="1034" spans="1:6" x14ac:dyDescent="0.3">
      <c r="A1034" s="165" t="s">
        <v>168</v>
      </c>
      <c r="B1034" s="165" t="s">
        <v>2642</v>
      </c>
      <c r="C1034" s="200">
        <v>0</v>
      </c>
      <c r="D1034" s="200">
        <v>1</v>
      </c>
      <c r="E1034" s="200" t="s">
        <v>4772</v>
      </c>
      <c r="F1034" s="200" t="s">
        <v>1868</v>
      </c>
    </row>
    <row r="1035" spans="1:6" x14ac:dyDescent="0.3">
      <c r="A1035" s="165" t="s">
        <v>178</v>
      </c>
      <c r="B1035" s="165" t="s">
        <v>2642</v>
      </c>
      <c r="C1035" s="200">
        <v>1</v>
      </c>
      <c r="D1035" s="200">
        <v>0</v>
      </c>
      <c r="E1035" s="200" t="s">
        <v>4772</v>
      </c>
      <c r="F1035" s="200" t="s">
        <v>1868</v>
      </c>
    </row>
    <row r="1036" spans="1:6" x14ac:dyDescent="0.3">
      <c r="A1036" s="165" t="s">
        <v>179</v>
      </c>
      <c r="B1036" s="165" t="s">
        <v>2642</v>
      </c>
      <c r="C1036" s="165" t="s">
        <v>2641</v>
      </c>
      <c r="D1036" s="200"/>
      <c r="E1036" s="200" t="s">
        <v>4786</v>
      </c>
      <c r="F1036" s="200" t="s">
        <v>1523</v>
      </c>
    </row>
    <row r="1037" spans="1:6" x14ac:dyDescent="0.3">
      <c r="A1037" s="165" t="s">
        <v>165</v>
      </c>
      <c r="B1037" s="165" t="s">
        <v>2713</v>
      </c>
      <c r="C1037" s="165" t="s">
        <v>3852</v>
      </c>
      <c r="D1037" s="200" t="s">
        <v>4668</v>
      </c>
      <c r="E1037" s="200" t="s">
        <v>4772</v>
      </c>
      <c r="F1037" s="200" t="s">
        <v>1868</v>
      </c>
    </row>
    <row r="1038" spans="1:6" x14ac:dyDescent="0.3">
      <c r="A1038" s="165" t="s">
        <v>168</v>
      </c>
      <c r="B1038" s="165" t="s">
        <v>2713</v>
      </c>
      <c r="C1038" s="200">
        <v>0</v>
      </c>
      <c r="D1038" s="200">
        <v>1</v>
      </c>
      <c r="E1038" s="200" t="s">
        <v>4772</v>
      </c>
      <c r="F1038" s="200" t="s">
        <v>1868</v>
      </c>
    </row>
    <row r="1039" spans="1:6" x14ac:dyDescent="0.3">
      <c r="A1039" s="165" t="s">
        <v>178</v>
      </c>
      <c r="B1039" s="165" t="s">
        <v>2713</v>
      </c>
      <c r="C1039" s="200">
        <v>1</v>
      </c>
      <c r="D1039" s="200">
        <v>0</v>
      </c>
      <c r="E1039" s="200" t="s">
        <v>4772</v>
      </c>
      <c r="F1039" s="200" t="s">
        <v>1868</v>
      </c>
    </row>
    <row r="1040" spans="1:6" x14ac:dyDescent="0.3">
      <c r="A1040" s="165" t="s">
        <v>179</v>
      </c>
      <c r="B1040" s="165" t="s">
        <v>2713</v>
      </c>
      <c r="C1040" s="165" t="s">
        <v>2712</v>
      </c>
      <c r="D1040" s="200"/>
      <c r="E1040" s="200" t="s">
        <v>4786</v>
      </c>
      <c r="F1040" s="200" t="s">
        <v>1523</v>
      </c>
    </row>
    <row r="1041" spans="1:6" x14ac:dyDescent="0.3">
      <c r="A1041" s="165" t="s">
        <v>165</v>
      </c>
      <c r="B1041" s="165" t="s">
        <v>2778</v>
      </c>
      <c r="C1041" s="165" t="s">
        <v>3852</v>
      </c>
      <c r="D1041" s="200" t="s">
        <v>4668</v>
      </c>
      <c r="E1041" s="200" t="s">
        <v>4772</v>
      </c>
      <c r="F1041" s="200" t="s">
        <v>1868</v>
      </c>
    </row>
    <row r="1042" spans="1:6" x14ac:dyDescent="0.3">
      <c r="A1042" s="165" t="s">
        <v>168</v>
      </c>
      <c r="B1042" s="165" t="s">
        <v>2778</v>
      </c>
      <c r="C1042" s="200">
        <v>0</v>
      </c>
      <c r="D1042" s="200">
        <v>1</v>
      </c>
      <c r="E1042" s="200" t="s">
        <v>4772</v>
      </c>
      <c r="F1042" s="200" t="s">
        <v>1868</v>
      </c>
    </row>
    <row r="1043" spans="1:6" x14ac:dyDescent="0.3">
      <c r="A1043" s="165" t="s">
        <v>178</v>
      </c>
      <c r="B1043" s="165" t="s">
        <v>2778</v>
      </c>
      <c r="C1043" s="200">
        <v>1</v>
      </c>
      <c r="D1043" s="200">
        <v>0</v>
      </c>
      <c r="E1043" s="200" t="s">
        <v>4772</v>
      </c>
      <c r="F1043" s="200" t="s">
        <v>1868</v>
      </c>
    </row>
    <row r="1044" spans="1:6" x14ac:dyDescent="0.3">
      <c r="A1044" s="165" t="s">
        <v>179</v>
      </c>
      <c r="B1044" s="165" t="s">
        <v>2778</v>
      </c>
      <c r="C1044" s="165" t="s">
        <v>2641</v>
      </c>
      <c r="D1044" s="200"/>
      <c r="E1044" s="200" t="s">
        <v>4786</v>
      </c>
      <c r="F1044" s="200" t="s">
        <v>1523</v>
      </c>
    </row>
    <row r="1045" spans="1:6" x14ac:dyDescent="0.3">
      <c r="A1045" s="165" t="s">
        <v>165</v>
      </c>
      <c r="B1045" s="165" t="s">
        <v>3010</v>
      </c>
      <c r="C1045" s="165" t="s">
        <v>3926</v>
      </c>
      <c r="D1045" s="200" t="s">
        <v>4602</v>
      </c>
      <c r="E1045" s="200" t="s">
        <v>4772</v>
      </c>
      <c r="F1045" s="200" t="s">
        <v>1868</v>
      </c>
    </row>
    <row r="1046" spans="1:6" x14ac:dyDescent="0.3">
      <c r="A1046" s="165" t="s">
        <v>168</v>
      </c>
      <c r="B1046" s="165" t="s">
        <v>3010</v>
      </c>
      <c r="C1046" s="200">
        <v>0</v>
      </c>
      <c r="D1046" s="200">
        <v>1</v>
      </c>
      <c r="E1046" s="200" t="s">
        <v>4772</v>
      </c>
      <c r="F1046" s="200" t="s">
        <v>1868</v>
      </c>
    </row>
    <row r="1047" spans="1:6" x14ac:dyDescent="0.3">
      <c r="A1047" s="165" t="s">
        <v>178</v>
      </c>
      <c r="B1047" s="165" t="s">
        <v>3010</v>
      </c>
      <c r="C1047" s="200">
        <v>1</v>
      </c>
      <c r="D1047" s="200">
        <v>0</v>
      </c>
      <c r="E1047" s="200" t="s">
        <v>4772</v>
      </c>
      <c r="F1047" s="200" t="s">
        <v>1868</v>
      </c>
    </row>
    <row r="1048" spans="1:6" x14ac:dyDescent="0.3">
      <c r="A1048" s="165" t="s">
        <v>179</v>
      </c>
      <c r="B1048" s="165" t="s">
        <v>3010</v>
      </c>
      <c r="C1048" s="165" t="s">
        <v>3009</v>
      </c>
      <c r="D1048" s="200"/>
      <c r="E1048" s="200" t="s">
        <v>4786</v>
      </c>
      <c r="F1048" s="200" t="s">
        <v>1523</v>
      </c>
    </row>
    <row r="1049" spans="1:6" x14ac:dyDescent="0.3">
      <c r="A1049" s="165" t="s">
        <v>165</v>
      </c>
      <c r="B1049" s="165" t="s">
        <v>3015</v>
      </c>
      <c r="C1049" s="165" t="s">
        <v>1833</v>
      </c>
      <c r="D1049" s="200" t="s">
        <v>1836</v>
      </c>
      <c r="E1049" s="200" t="s">
        <v>4772</v>
      </c>
      <c r="F1049" s="200" t="s">
        <v>1868</v>
      </c>
    </row>
    <row r="1050" spans="1:6" x14ac:dyDescent="0.3">
      <c r="A1050" s="165" t="s">
        <v>168</v>
      </c>
      <c r="B1050" s="165" t="s">
        <v>3015</v>
      </c>
      <c r="C1050" s="200">
        <v>0</v>
      </c>
      <c r="D1050" s="200">
        <v>1</v>
      </c>
      <c r="E1050" s="200" t="s">
        <v>4772</v>
      </c>
      <c r="F1050" s="200" t="s">
        <v>1868</v>
      </c>
    </row>
    <row r="1051" spans="1:6" x14ac:dyDescent="0.3">
      <c r="A1051" s="165" t="s">
        <v>178</v>
      </c>
      <c r="B1051" s="165" t="s">
        <v>3015</v>
      </c>
      <c r="C1051" s="200">
        <v>1</v>
      </c>
      <c r="D1051" s="200">
        <v>0</v>
      </c>
      <c r="E1051" s="200" t="s">
        <v>4772</v>
      </c>
      <c r="F1051" s="200" t="s">
        <v>1868</v>
      </c>
    </row>
    <row r="1052" spans="1:6" x14ac:dyDescent="0.3">
      <c r="A1052" s="165" t="s">
        <v>179</v>
      </c>
      <c r="B1052" s="165" t="s">
        <v>3015</v>
      </c>
      <c r="C1052" s="165" t="s">
        <v>2124</v>
      </c>
      <c r="D1052" s="200"/>
      <c r="E1052" s="200" t="s">
        <v>4786</v>
      </c>
      <c r="F1052" s="200" t="s">
        <v>1523</v>
      </c>
    </row>
    <row r="1053" spans="1:6" x14ac:dyDescent="0.3">
      <c r="A1053" s="165" t="s">
        <v>165</v>
      </c>
      <c r="B1053" s="165" t="s">
        <v>3071</v>
      </c>
      <c r="C1053" s="165" t="s">
        <v>4861</v>
      </c>
      <c r="D1053" s="200" t="s">
        <v>4669</v>
      </c>
      <c r="E1053" s="200" t="s">
        <v>4772</v>
      </c>
      <c r="F1053" s="200" t="s">
        <v>1868</v>
      </c>
    </row>
    <row r="1054" spans="1:6" x14ac:dyDescent="0.3">
      <c r="A1054" s="165" t="s">
        <v>168</v>
      </c>
      <c r="B1054" s="165" t="s">
        <v>3071</v>
      </c>
      <c r="C1054" s="200">
        <v>0</v>
      </c>
      <c r="D1054" s="200">
        <v>1</v>
      </c>
      <c r="E1054" s="200" t="s">
        <v>4772</v>
      </c>
      <c r="F1054" s="200" t="s">
        <v>1868</v>
      </c>
    </row>
    <row r="1055" spans="1:6" x14ac:dyDescent="0.3">
      <c r="A1055" s="165" t="s">
        <v>178</v>
      </c>
      <c r="B1055" s="165" t="s">
        <v>3071</v>
      </c>
      <c r="C1055" s="200">
        <v>1</v>
      </c>
      <c r="D1055" s="200">
        <v>0</v>
      </c>
      <c r="E1055" s="200" t="s">
        <v>4772</v>
      </c>
      <c r="F1055" s="200" t="s">
        <v>1868</v>
      </c>
    </row>
    <row r="1056" spans="1:6" x14ac:dyDescent="0.3">
      <c r="A1056" s="165" t="s">
        <v>179</v>
      </c>
      <c r="B1056" s="165" t="s">
        <v>3071</v>
      </c>
      <c r="C1056" s="165" t="s">
        <v>2641</v>
      </c>
      <c r="D1056" s="200"/>
      <c r="E1056" s="200" t="s">
        <v>4786</v>
      </c>
      <c r="F1056" s="200" t="s">
        <v>1523</v>
      </c>
    </row>
    <row r="1057" spans="1:6" x14ac:dyDescent="0.3">
      <c r="A1057" s="165" t="s">
        <v>165</v>
      </c>
      <c r="B1057" s="165" t="s">
        <v>3180</v>
      </c>
      <c r="C1057" s="165" t="s">
        <v>4282</v>
      </c>
      <c r="D1057" s="200" t="s">
        <v>4670</v>
      </c>
      <c r="E1057" s="200" t="s">
        <v>4772</v>
      </c>
      <c r="F1057" s="200" t="s">
        <v>1868</v>
      </c>
    </row>
    <row r="1058" spans="1:6" x14ac:dyDescent="0.3">
      <c r="A1058" s="165" t="s">
        <v>168</v>
      </c>
      <c r="B1058" s="165" t="s">
        <v>3180</v>
      </c>
      <c r="C1058" s="200">
        <v>0</v>
      </c>
      <c r="D1058" s="200">
        <v>1</v>
      </c>
      <c r="E1058" s="200" t="s">
        <v>4772</v>
      </c>
      <c r="F1058" s="200" t="s">
        <v>1868</v>
      </c>
    </row>
    <row r="1059" spans="1:6" x14ac:dyDescent="0.3">
      <c r="A1059" s="165" t="s">
        <v>178</v>
      </c>
      <c r="B1059" s="165" t="s">
        <v>3180</v>
      </c>
      <c r="C1059" s="200">
        <v>1</v>
      </c>
      <c r="D1059" s="200">
        <v>0</v>
      </c>
      <c r="E1059" s="200" t="s">
        <v>4772</v>
      </c>
      <c r="F1059" s="200" t="s">
        <v>1868</v>
      </c>
    </row>
    <row r="1060" spans="1:6" x14ac:dyDescent="0.3">
      <c r="A1060" s="165" t="s">
        <v>179</v>
      </c>
      <c r="B1060" s="165" t="s">
        <v>3180</v>
      </c>
      <c r="C1060" s="165" t="s">
        <v>3179</v>
      </c>
      <c r="D1060" s="200"/>
      <c r="E1060" s="200" t="s">
        <v>4786</v>
      </c>
      <c r="F1060" s="200" t="s">
        <v>1523</v>
      </c>
    </row>
    <row r="1061" spans="1:6" x14ac:dyDescent="0.3">
      <c r="A1061" s="165" t="s">
        <v>165</v>
      </c>
      <c r="B1061" s="165" t="s">
        <v>3373</v>
      </c>
      <c r="C1061" s="165" t="s">
        <v>4282</v>
      </c>
      <c r="D1061" s="200" t="s">
        <v>4670</v>
      </c>
      <c r="E1061" s="200" t="s">
        <v>4772</v>
      </c>
      <c r="F1061" s="200" t="s">
        <v>1868</v>
      </c>
    </row>
    <row r="1062" spans="1:6" x14ac:dyDescent="0.3">
      <c r="A1062" s="165" t="s">
        <v>168</v>
      </c>
      <c r="B1062" s="165" t="s">
        <v>3373</v>
      </c>
      <c r="C1062" s="200">
        <v>0</v>
      </c>
      <c r="D1062" s="200">
        <v>1</v>
      </c>
      <c r="E1062" s="200" t="s">
        <v>4772</v>
      </c>
      <c r="F1062" s="200" t="s">
        <v>1868</v>
      </c>
    </row>
    <row r="1063" spans="1:6" x14ac:dyDescent="0.3">
      <c r="A1063" s="165" t="s">
        <v>178</v>
      </c>
      <c r="B1063" s="165" t="s">
        <v>3373</v>
      </c>
      <c r="C1063" s="200">
        <v>1</v>
      </c>
      <c r="D1063" s="200">
        <v>0</v>
      </c>
      <c r="E1063" s="200" t="s">
        <v>4772</v>
      </c>
      <c r="F1063" s="200" t="s">
        <v>1868</v>
      </c>
    </row>
    <row r="1064" spans="1:6" x14ac:dyDescent="0.3">
      <c r="A1064" s="165" t="s">
        <v>179</v>
      </c>
      <c r="B1064" s="165" t="s">
        <v>3373</v>
      </c>
      <c r="C1064" s="165" t="s">
        <v>3372</v>
      </c>
      <c r="D1064" s="200"/>
      <c r="E1064" s="200" t="s">
        <v>4786</v>
      </c>
      <c r="F1064" s="200" t="s">
        <v>1523</v>
      </c>
    </row>
    <row r="1065" spans="1:6" x14ac:dyDescent="0.3">
      <c r="A1065" s="165" t="s">
        <v>165</v>
      </c>
      <c r="B1065" s="165" t="s">
        <v>3401</v>
      </c>
      <c r="C1065" s="165" t="s">
        <v>4282</v>
      </c>
      <c r="D1065" s="200" t="s">
        <v>4670</v>
      </c>
      <c r="E1065" s="200" t="s">
        <v>4772</v>
      </c>
      <c r="F1065" s="200" t="s">
        <v>1868</v>
      </c>
    </row>
    <row r="1066" spans="1:6" x14ac:dyDescent="0.3">
      <c r="A1066" s="165" t="s">
        <v>168</v>
      </c>
      <c r="B1066" s="165" t="s">
        <v>3401</v>
      </c>
      <c r="C1066" s="200">
        <v>0</v>
      </c>
      <c r="D1066" s="200">
        <v>1</v>
      </c>
      <c r="E1066" s="200" t="s">
        <v>4772</v>
      </c>
      <c r="F1066" s="200" t="s">
        <v>1868</v>
      </c>
    </row>
    <row r="1067" spans="1:6" x14ac:dyDescent="0.3">
      <c r="A1067" s="165" t="s">
        <v>178</v>
      </c>
      <c r="B1067" s="165" t="s">
        <v>3401</v>
      </c>
      <c r="C1067" s="200">
        <v>1</v>
      </c>
      <c r="D1067" s="200">
        <v>0</v>
      </c>
      <c r="E1067" s="200" t="s">
        <v>4772</v>
      </c>
      <c r="F1067" s="200" t="s">
        <v>1868</v>
      </c>
    </row>
    <row r="1068" spans="1:6" x14ac:dyDescent="0.3">
      <c r="A1068" s="165" t="s">
        <v>179</v>
      </c>
      <c r="B1068" s="165" t="s">
        <v>3401</v>
      </c>
      <c r="C1068" s="165" t="s">
        <v>2417</v>
      </c>
      <c r="D1068" s="200"/>
      <c r="E1068" s="200" t="s">
        <v>4786</v>
      </c>
      <c r="F1068" s="200" t="s">
        <v>1523</v>
      </c>
    </row>
    <row r="1069" spans="1:6" x14ac:dyDescent="0.3">
      <c r="A1069" s="165" t="s">
        <v>165</v>
      </c>
      <c r="B1069" s="165" t="s">
        <v>3428</v>
      </c>
      <c r="C1069" s="165" t="s">
        <v>3852</v>
      </c>
      <c r="D1069" s="200" t="s">
        <v>4668</v>
      </c>
      <c r="E1069" s="200" t="s">
        <v>4772</v>
      </c>
      <c r="F1069" s="200" t="s">
        <v>1868</v>
      </c>
    </row>
    <row r="1070" spans="1:6" x14ac:dyDescent="0.3">
      <c r="A1070" s="165" t="s">
        <v>168</v>
      </c>
      <c r="B1070" s="165" t="s">
        <v>3428</v>
      </c>
      <c r="C1070" s="200">
        <v>0</v>
      </c>
      <c r="D1070" s="200">
        <v>1</v>
      </c>
      <c r="E1070" s="200" t="s">
        <v>4772</v>
      </c>
      <c r="F1070" s="200" t="s">
        <v>1868</v>
      </c>
    </row>
    <row r="1071" spans="1:6" x14ac:dyDescent="0.3">
      <c r="A1071" s="165" t="s">
        <v>178</v>
      </c>
      <c r="B1071" s="165" t="s">
        <v>3428</v>
      </c>
      <c r="C1071" s="200">
        <v>1</v>
      </c>
      <c r="D1071" s="200">
        <v>0</v>
      </c>
      <c r="E1071" s="200" t="s">
        <v>4772</v>
      </c>
      <c r="F1071" s="200" t="s">
        <v>1868</v>
      </c>
    </row>
    <row r="1072" spans="1:6" x14ac:dyDescent="0.3">
      <c r="A1072" s="165" t="s">
        <v>179</v>
      </c>
      <c r="B1072" s="165" t="s">
        <v>3428</v>
      </c>
      <c r="C1072" s="165" t="s">
        <v>3329</v>
      </c>
      <c r="D1072" s="200"/>
      <c r="E1072" s="200" t="s">
        <v>4786</v>
      </c>
      <c r="F1072" s="200" t="s">
        <v>1523</v>
      </c>
    </row>
    <row r="1073" spans="1:6" x14ac:dyDescent="0.3">
      <c r="A1073" s="165" t="s">
        <v>165</v>
      </c>
      <c r="B1073" s="165" t="s">
        <v>3461</v>
      </c>
      <c r="C1073" s="165" t="s">
        <v>4209</v>
      </c>
      <c r="D1073" s="200" t="s">
        <v>4671</v>
      </c>
      <c r="E1073" s="200" t="s">
        <v>4772</v>
      </c>
      <c r="F1073" s="200" t="s">
        <v>1868</v>
      </c>
    </row>
    <row r="1074" spans="1:6" x14ac:dyDescent="0.3">
      <c r="A1074" s="165" t="s">
        <v>168</v>
      </c>
      <c r="B1074" s="165" t="s">
        <v>3461</v>
      </c>
      <c r="C1074" s="200">
        <v>0</v>
      </c>
      <c r="D1074" s="200">
        <v>1</v>
      </c>
      <c r="E1074" s="200" t="s">
        <v>4772</v>
      </c>
      <c r="F1074" s="200" t="s">
        <v>1868</v>
      </c>
    </row>
    <row r="1075" spans="1:6" x14ac:dyDescent="0.3">
      <c r="A1075" s="165" t="s">
        <v>178</v>
      </c>
      <c r="B1075" s="165" t="s">
        <v>3461</v>
      </c>
      <c r="C1075" s="200">
        <v>1</v>
      </c>
      <c r="D1075" s="200">
        <v>0</v>
      </c>
      <c r="E1075" s="200" t="s">
        <v>4772</v>
      </c>
      <c r="F1075" s="200" t="s">
        <v>1868</v>
      </c>
    </row>
    <row r="1076" spans="1:6" x14ac:dyDescent="0.3">
      <c r="A1076" s="165" t="s">
        <v>179</v>
      </c>
      <c r="B1076" s="165" t="s">
        <v>3461</v>
      </c>
      <c r="C1076" s="165" t="s">
        <v>3329</v>
      </c>
      <c r="D1076" s="200"/>
      <c r="E1076" s="200" t="s">
        <v>4786</v>
      </c>
      <c r="F1076" s="200" t="s">
        <v>1523</v>
      </c>
    </row>
    <row r="1077" spans="1:6" x14ac:dyDescent="0.3">
      <c r="A1077" s="165" t="s">
        <v>165</v>
      </c>
      <c r="B1077" s="165" t="s">
        <v>2172</v>
      </c>
      <c r="C1077" s="165" t="s">
        <v>4862</v>
      </c>
      <c r="D1077" s="165" t="s">
        <v>4672</v>
      </c>
      <c r="E1077" s="200" t="s">
        <v>4772</v>
      </c>
      <c r="F1077" s="200" t="s">
        <v>1868</v>
      </c>
    </row>
    <row r="1078" spans="1:6" x14ac:dyDescent="0.3">
      <c r="A1078" s="3" t="s">
        <v>170</v>
      </c>
      <c r="B1078" s="165" t="s">
        <v>2172</v>
      </c>
      <c r="C1078" s="200">
        <v>0</v>
      </c>
      <c r="D1078" s="200">
        <v>1</v>
      </c>
      <c r="E1078" s="200" t="s">
        <v>4772</v>
      </c>
      <c r="F1078" s="200" t="s">
        <v>1868</v>
      </c>
    </row>
    <row r="1079" spans="1:6" x14ac:dyDescent="0.3">
      <c r="A1079" s="165" t="s">
        <v>178</v>
      </c>
      <c r="B1079" s="165" t="s">
        <v>2172</v>
      </c>
      <c r="C1079" s="200">
        <v>1</v>
      </c>
      <c r="D1079" s="200">
        <v>0</v>
      </c>
      <c r="E1079" s="200" t="s">
        <v>4772</v>
      </c>
      <c r="F1079" s="200" t="s">
        <v>1868</v>
      </c>
    </row>
    <row r="1080" spans="1:6" x14ac:dyDescent="0.3">
      <c r="A1080" s="165" t="s">
        <v>179</v>
      </c>
      <c r="B1080" s="165" t="s">
        <v>2172</v>
      </c>
      <c r="C1080" s="165" t="s">
        <v>2171</v>
      </c>
      <c r="D1080" s="215"/>
      <c r="E1080" s="200" t="s">
        <v>4786</v>
      </c>
      <c r="F1080" s="200" t="s">
        <v>1523</v>
      </c>
    </row>
    <row r="1081" spans="1:6" x14ac:dyDescent="0.3">
      <c r="A1081" s="165" t="s">
        <v>165</v>
      </c>
      <c r="B1081" s="3" t="s">
        <v>2160</v>
      </c>
      <c r="C1081" s="215" t="s">
        <v>1833</v>
      </c>
      <c r="D1081" s="215" t="s">
        <v>4614</v>
      </c>
      <c r="E1081" s="215" t="s">
        <v>4772</v>
      </c>
      <c r="F1081" s="215" t="s">
        <v>1868</v>
      </c>
    </row>
    <row r="1082" spans="1:6" x14ac:dyDescent="0.3">
      <c r="A1082" s="1" t="s">
        <v>177</v>
      </c>
      <c r="B1082" s="1" t="s">
        <v>2160</v>
      </c>
      <c r="C1082" s="228">
        <v>0</v>
      </c>
      <c r="D1082" s="228">
        <v>1</v>
      </c>
      <c r="E1082" s="228" t="s">
        <v>4772</v>
      </c>
      <c r="F1082" s="228" t="s">
        <v>1868</v>
      </c>
    </row>
    <row r="1083" spans="1:6" x14ac:dyDescent="0.3">
      <c r="A1083" s="165" t="s">
        <v>178</v>
      </c>
      <c r="B1083" s="3" t="s">
        <v>2160</v>
      </c>
      <c r="C1083" s="200">
        <v>1</v>
      </c>
      <c r="D1083" s="200">
        <v>0</v>
      </c>
      <c r="E1083" s="200" t="s">
        <v>4772</v>
      </c>
      <c r="F1083" s="200" t="s">
        <v>1868</v>
      </c>
    </row>
    <row r="1084" spans="1:6" x14ac:dyDescent="0.3">
      <c r="A1084" s="165" t="s">
        <v>179</v>
      </c>
      <c r="B1084" s="3" t="s">
        <v>2160</v>
      </c>
      <c r="C1084" s="3" t="s">
        <v>4863</v>
      </c>
      <c r="D1084" s="215" t="s">
        <v>4761</v>
      </c>
      <c r="E1084" s="215" t="s">
        <v>4772</v>
      </c>
      <c r="F1084" s="215" t="s">
        <v>1868</v>
      </c>
    </row>
    <row r="1085" spans="1:6" x14ac:dyDescent="0.3">
      <c r="A1085" s="165" t="s">
        <v>165</v>
      </c>
      <c r="B1085" s="3" t="s">
        <v>2451</v>
      </c>
      <c r="C1085" s="215" t="s">
        <v>1833</v>
      </c>
      <c r="D1085" s="215" t="s">
        <v>4614</v>
      </c>
      <c r="E1085" s="215" t="s">
        <v>4759</v>
      </c>
      <c r="F1085" s="215" t="s">
        <v>1868</v>
      </c>
    </row>
    <row r="1086" spans="1:6" x14ac:dyDescent="0.3">
      <c r="A1086" s="3" t="s">
        <v>177</v>
      </c>
      <c r="B1086" s="3" t="s">
        <v>2451</v>
      </c>
      <c r="C1086" s="200">
        <v>0</v>
      </c>
      <c r="D1086" s="200">
        <v>1</v>
      </c>
      <c r="E1086" s="215" t="s">
        <v>4759</v>
      </c>
      <c r="F1086" s="215" t="s">
        <v>1868</v>
      </c>
    </row>
    <row r="1087" spans="1:6" x14ac:dyDescent="0.3">
      <c r="A1087" s="165" t="s">
        <v>178</v>
      </c>
      <c r="B1087" s="3" t="s">
        <v>2451</v>
      </c>
      <c r="C1087" s="200">
        <v>1</v>
      </c>
      <c r="D1087" s="200">
        <v>0</v>
      </c>
      <c r="E1087" s="215" t="s">
        <v>4759</v>
      </c>
      <c r="F1087" s="215" t="s">
        <v>1868</v>
      </c>
    </row>
    <row r="1088" spans="1:6" x14ac:dyDescent="0.3">
      <c r="A1088" s="165" t="s">
        <v>179</v>
      </c>
      <c r="B1088" s="3" t="s">
        <v>2451</v>
      </c>
      <c r="C1088" s="3" t="s">
        <v>4864</v>
      </c>
      <c r="D1088" s="215" t="s">
        <v>4761</v>
      </c>
      <c r="E1088" s="215" t="s">
        <v>4759</v>
      </c>
      <c r="F1088" s="215" t="s">
        <v>1868</v>
      </c>
    </row>
    <row r="1089" spans="1:6" x14ac:dyDescent="0.3">
      <c r="A1089" s="165" t="s">
        <v>165</v>
      </c>
      <c r="B1089" s="165" t="s">
        <v>2983</v>
      </c>
      <c r="C1089" s="215" t="s">
        <v>1833</v>
      </c>
      <c r="D1089" s="215" t="s">
        <v>4614</v>
      </c>
      <c r="E1089" s="215" t="s">
        <v>4759</v>
      </c>
      <c r="F1089" s="215" t="s">
        <v>1868</v>
      </c>
    </row>
    <row r="1090" spans="1:6" x14ac:dyDescent="0.3">
      <c r="A1090" s="3" t="s">
        <v>177</v>
      </c>
      <c r="B1090" s="165" t="s">
        <v>2983</v>
      </c>
      <c r="C1090" s="200">
        <v>0</v>
      </c>
      <c r="D1090" s="200">
        <v>1</v>
      </c>
      <c r="E1090" s="215" t="s">
        <v>4759</v>
      </c>
      <c r="F1090" s="215" t="s">
        <v>1868</v>
      </c>
    </row>
    <row r="1091" spans="1:6" x14ac:dyDescent="0.3">
      <c r="A1091" s="165" t="s">
        <v>178</v>
      </c>
      <c r="B1091" s="165" t="s">
        <v>2983</v>
      </c>
      <c r="C1091" s="200">
        <v>1</v>
      </c>
      <c r="D1091" s="200">
        <v>0</v>
      </c>
      <c r="E1091" s="215" t="s">
        <v>4759</v>
      </c>
      <c r="F1091" s="215" t="s">
        <v>1868</v>
      </c>
    </row>
    <row r="1092" spans="1:6" x14ac:dyDescent="0.3">
      <c r="A1092" s="165" t="s">
        <v>179</v>
      </c>
      <c r="B1092" s="165" t="s">
        <v>2983</v>
      </c>
      <c r="C1092" s="165" t="s">
        <v>4865</v>
      </c>
      <c r="D1092" s="215" t="s">
        <v>4761</v>
      </c>
      <c r="E1092" s="215" t="s">
        <v>4759</v>
      </c>
      <c r="F1092" s="215" t="s">
        <v>1868</v>
      </c>
    </row>
    <row r="1093" spans="1:6" x14ac:dyDescent="0.3">
      <c r="A1093" s="165" t="s">
        <v>165</v>
      </c>
      <c r="B1093" s="165" t="s">
        <v>2753</v>
      </c>
      <c r="C1093" s="165" t="s">
        <v>4058</v>
      </c>
      <c r="D1093" s="215" t="s">
        <v>4661</v>
      </c>
      <c r="E1093" s="215" t="s">
        <v>4772</v>
      </c>
      <c r="F1093" s="215" t="s">
        <v>1868</v>
      </c>
    </row>
    <row r="1094" spans="1:6" x14ac:dyDescent="0.3">
      <c r="A1094" s="3" t="s">
        <v>170</v>
      </c>
      <c r="B1094" s="165" t="s">
        <v>2753</v>
      </c>
      <c r="C1094" s="200">
        <v>0</v>
      </c>
      <c r="D1094" s="200">
        <v>1</v>
      </c>
      <c r="E1094" s="215" t="s">
        <v>4772</v>
      </c>
      <c r="F1094" s="215" t="s">
        <v>1868</v>
      </c>
    </row>
    <row r="1095" spans="1:6" x14ac:dyDescent="0.3">
      <c r="A1095" s="165" t="s">
        <v>178</v>
      </c>
      <c r="B1095" s="165" t="s">
        <v>2753</v>
      </c>
      <c r="C1095" s="200">
        <v>1</v>
      </c>
      <c r="D1095" s="200">
        <v>0</v>
      </c>
      <c r="E1095" s="215" t="s">
        <v>4772</v>
      </c>
      <c r="F1095" s="215" t="s">
        <v>1868</v>
      </c>
    </row>
    <row r="1096" spans="1:6" x14ac:dyDescent="0.3">
      <c r="A1096" s="165" t="s">
        <v>179</v>
      </c>
      <c r="B1096" s="165" t="s">
        <v>2753</v>
      </c>
      <c r="C1096" s="165" t="s">
        <v>2752</v>
      </c>
      <c r="D1096" s="200"/>
      <c r="E1096" s="200" t="s">
        <v>4786</v>
      </c>
      <c r="F1096" s="200" t="s">
        <v>1523</v>
      </c>
    </row>
    <row r="1097" spans="1:6" x14ac:dyDescent="0.3">
      <c r="A1097" s="165" t="s">
        <v>165</v>
      </c>
      <c r="B1097" s="165" t="s">
        <v>2564</v>
      </c>
      <c r="C1097" s="165" t="s">
        <v>4095</v>
      </c>
      <c r="D1097" s="165" t="s">
        <v>4002</v>
      </c>
      <c r="E1097" s="200" t="s">
        <v>4764</v>
      </c>
      <c r="F1097" s="200" t="s">
        <v>1868</v>
      </c>
    </row>
    <row r="1098" spans="1:6" x14ac:dyDescent="0.3">
      <c r="A1098" s="165" t="s">
        <v>178</v>
      </c>
      <c r="B1098" s="165" t="s">
        <v>2564</v>
      </c>
      <c r="C1098" s="200">
        <v>1</v>
      </c>
      <c r="D1098" s="200">
        <v>0</v>
      </c>
      <c r="E1098" s="200" t="s">
        <v>4764</v>
      </c>
      <c r="F1098" s="200" t="s">
        <v>1868</v>
      </c>
    </row>
    <row r="1099" spans="1:6" x14ac:dyDescent="0.3">
      <c r="A1099" s="165" t="s">
        <v>179</v>
      </c>
      <c r="B1099" s="165" t="s">
        <v>2564</v>
      </c>
      <c r="C1099" s="165" t="s">
        <v>4866</v>
      </c>
      <c r="D1099" s="200" t="s">
        <v>4761</v>
      </c>
      <c r="E1099" s="200" t="s">
        <v>4764</v>
      </c>
      <c r="F1099" s="200" t="s">
        <v>1868</v>
      </c>
    </row>
    <row r="1100" spans="1:6" x14ac:dyDescent="0.3">
      <c r="A1100" s="165" t="s">
        <v>165</v>
      </c>
      <c r="B1100" s="165" t="s">
        <v>2428</v>
      </c>
      <c r="C1100" s="165" t="s">
        <v>3926</v>
      </c>
      <c r="D1100" s="165" t="s">
        <v>3906</v>
      </c>
      <c r="E1100" s="200" t="s">
        <v>4764</v>
      </c>
      <c r="F1100" s="200" t="s">
        <v>1868</v>
      </c>
    </row>
    <row r="1101" spans="1:6" x14ac:dyDescent="0.3">
      <c r="A1101" s="165" t="s">
        <v>178</v>
      </c>
      <c r="B1101" s="165" t="s">
        <v>2428</v>
      </c>
      <c r="C1101" s="200">
        <v>1</v>
      </c>
      <c r="D1101" s="200">
        <v>0</v>
      </c>
      <c r="E1101" s="200" t="s">
        <v>4764</v>
      </c>
      <c r="F1101" s="200" t="s">
        <v>1868</v>
      </c>
    </row>
    <row r="1102" spans="1:6" x14ac:dyDescent="0.3">
      <c r="A1102" s="165" t="s">
        <v>179</v>
      </c>
      <c r="B1102" s="165" t="s">
        <v>2428</v>
      </c>
      <c r="C1102" s="165" t="s">
        <v>4867</v>
      </c>
      <c r="D1102" s="200" t="s">
        <v>4761</v>
      </c>
      <c r="E1102" s="200" t="s">
        <v>4764</v>
      </c>
      <c r="F1102" s="200" t="s">
        <v>1868</v>
      </c>
    </row>
    <row r="1103" spans="1:6" x14ac:dyDescent="0.3">
      <c r="A1103" s="165" t="s">
        <v>165</v>
      </c>
      <c r="B1103" s="165" t="s">
        <v>2446</v>
      </c>
      <c r="C1103" s="200" t="s">
        <v>1833</v>
      </c>
      <c r="D1103" s="200" t="s">
        <v>4614</v>
      </c>
      <c r="E1103" s="200" t="s">
        <v>4759</v>
      </c>
      <c r="F1103" s="200" t="s">
        <v>1868</v>
      </c>
    </row>
    <row r="1104" spans="1:6" x14ac:dyDescent="0.3">
      <c r="A1104" s="165" t="s">
        <v>177</v>
      </c>
      <c r="B1104" s="165" t="s">
        <v>2446</v>
      </c>
      <c r="C1104" s="200">
        <v>0</v>
      </c>
      <c r="D1104" s="200">
        <v>1</v>
      </c>
      <c r="E1104" s="200" t="s">
        <v>4759</v>
      </c>
      <c r="F1104" s="200" t="s">
        <v>1868</v>
      </c>
    </row>
    <row r="1105" spans="1:6" x14ac:dyDescent="0.3">
      <c r="A1105" s="165" t="s">
        <v>178</v>
      </c>
      <c r="B1105" s="165" t="s">
        <v>2446</v>
      </c>
      <c r="C1105" s="200">
        <v>1</v>
      </c>
      <c r="D1105" s="200">
        <v>0</v>
      </c>
      <c r="E1105" s="200" t="s">
        <v>4759</v>
      </c>
      <c r="F1105" s="200" t="s">
        <v>1868</v>
      </c>
    </row>
    <row r="1106" spans="1:6" x14ac:dyDescent="0.3">
      <c r="A1106" s="165" t="s">
        <v>179</v>
      </c>
      <c r="B1106" s="165" t="s">
        <v>2446</v>
      </c>
      <c r="C1106" s="165" t="s">
        <v>4868</v>
      </c>
      <c r="D1106" s="200" t="s">
        <v>4761</v>
      </c>
      <c r="E1106" s="200" t="s">
        <v>4759</v>
      </c>
      <c r="F1106" s="200" t="s">
        <v>1868</v>
      </c>
    </row>
    <row r="1107" spans="1:6" x14ac:dyDescent="0.3">
      <c r="A1107" s="165" t="s">
        <v>165</v>
      </c>
      <c r="B1107" s="3" t="s">
        <v>2106</v>
      </c>
      <c r="C1107" s="3" t="s">
        <v>3852</v>
      </c>
      <c r="D1107" s="3" t="s">
        <v>3893</v>
      </c>
      <c r="E1107" s="215" t="s">
        <v>4764</v>
      </c>
      <c r="F1107" s="215" t="s">
        <v>1868</v>
      </c>
    </row>
    <row r="1108" spans="1:6" x14ac:dyDescent="0.3">
      <c r="A1108" s="165" t="s">
        <v>165</v>
      </c>
      <c r="B1108" s="3" t="s">
        <v>2342</v>
      </c>
      <c r="C1108" s="3" t="s">
        <v>3852</v>
      </c>
      <c r="D1108" s="3" t="s">
        <v>3893</v>
      </c>
      <c r="E1108" s="215" t="s">
        <v>4764</v>
      </c>
      <c r="F1108" s="215" t="s">
        <v>1868</v>
      </c>
    </row>
    <row r="1109" spans="1:6" x14ac:dyDescent="0.3">
      <c r="A1109" s="165" t="s">
        <v>165</v>
      </c>
      <c r="B1109" s="3" t="s">
        <v>2358</v>
      </c>
      <c r="C1109" s="3" t="s">
        <v>3852</v>
      </c>
      <c r="D1109" s="3" t="s">
        <v>3893</v>
      </c>
      <c r="E1109" s="215" t="s">
        <v>4764</v>
      </c>
      <c r="F1109" s="215" t="s">
        <v>1868</v>
      </c>
    </row>
    <row r="1110" spans="1:6" x14ac:dyDescent="0.3">
      <c r="A1110" s="165" t="s">
        <v>165</v>
      </c>
      <c r="B1110" s="165" t="s">
        <v>2389</v>
      </c>
      <c r="C1110" s="3" t="s">
        <v>3852</v>
      </c>
      <c r="D1110" s="3" t="s">
        <v>3893</v>
      </c>
      <c r="E1110" s="215" t="s">
        <v>4764</v>
      </c>
      <c r="F1110" s="215" t="s">
        <v>1868</v>
      </c>
    </row>
    <row r="1111" spans="1:6" x14ac:dyDescent="0.3">
      <c r="A1111" s="165" t="s">
        <v>165</v>
      </c>
      <c r="B1111" s="3" t="s">
        <v>2440</v>
      </c>
      <c r="C1111" s="3" t="s">
        <v>3852</v>
      </c>
      <c r="D1111" s="3" t="s">
        <v>3893</v>
      </c>
      <c r="E1111" s="215" t="s">
        <v>4764</v>
      </c>
      <c r="F1111" s="215" t="s">
        <v>1868</v>
      </c>
    </row>
    <row r="1112" spans="1:6" x14ac:dyDescent="0.3">
      <c r="A1112" s="3" t="s">
        <v>178</v>
      </c>
      <c r="B1112" s="3" t="s">
        <v>2106</v>
      </c>
      <c r="C1112" s="215">
        <v>1</v>
      </c>
      <c r="D1112" s="215">
        <v>0</v>
      </c>
      <c r="E1112" s="215" t="s">
        <v>4764</v>
      </c>
      <c r="F1112" s="215" t="s">
        <v>1868</v>
      </c>
    </row>
    <row r="1113" spans="1:6" x14ac:dyDescent="0.3">
      <c r="A1113" s="3" t="s">
        <v>178</v>
      </c>
      <c r="B1113" s="3" t="s">
        <v>2342</v>
      </c>
      <c r="C1113" s="215">
        <v>1</v>
      </c>
      <c r="D1113" s="215">
        <v>0</v>
      </c>
      <c r="E1113" s="215" t="s">
        <v>4764</v>
      </c>
      <c r="F1113" s="215" t="s">
        <v>1868</v>
      </c>
    </row>
    <row r="1114" spans="1:6" x14ac:dyDescent="0.3">
      <c r="A1114" s="3" t="s">
        <v>178</v>
      </c>
      <c r="B1114" s="3" t="s">
        <v>2358</v>
      </c>
      <c r="C1114" s="215">
        <v>1</v>
      </c>
      <c r="D1114" s="215">
        <v>0</v>
      </c>
      <c r="E1114" s="215" t="s">
        <v>4764</v>
      </c>
      <c r="F1114" s="215" t="s">
        <v>1868</v>
      </c>
    </row>
    <row r="1115" spans="1:6" x14ac:dyDescent="0.3">
      <c r="A1115" s="3" t="s">
        <v>178</v>
      </c>
      <c r="B1115" s="165" t="s">
        <v>2389</v>
      </c>
      <c r="C1115" s="215">
        <v>1</v>
      </c>
      <c r="D1115" s="215">
        <v>0</v>
      </c>
      <c r="E1115" s="215" t="s">
        <v>4764</v>
      </c>
      <c r="F1115" s="215" t="s">
        <v>1868</v>
      </c>
    </row>
    <row r="1116" spans="1:6" x14ac:dyDescent="0.3">
      <c r="A1116" s="3" t="s">
        <v>178</v>
      </c>
      <c r="B1116" s="3" t="s">
        <v>2440</v>
      </c>
      <c r="C1116" s="215">
        <v>1</v>
      </c>
      <c r="D1116" s="215">
        <v>0</v>
      </c>
      <c r="E1116" s="215" t="s">
        <v>4764</v>
      </c>
      <c r="F1116" s="215" t="s">
        <v>1868</v>
      </c>
    </row>
    <row r="1117" spans="1:6" x14ac:dyDescent="0.3">
      <c r="A1117" s="165" t="s">
        <v>179</v>
      </c>
      <c r="B1117" s="3" t="s">
        <v>2106</v>
      </c>
      <c r="C1117" s="3" t="s">
        <v>2105</v>
      </c>
      <c r="D1117" s="215"/>
      <c r="E1117" s="215" t="s">
        <v>4786</v>
      </c>
      <c r="F1117" s="215" t="s">
        <v>1523</v>
      </c>
    </row>
    <row r="1118" spans="1:6" x14ac:dyDescent="0.3">
      <c r="A1118" s="165" t="s">
        <v>179</v>
      </c>
      <c r="B1118" s="3" t="s">
        <v>2342</v>
      </c>
      <c r="C1118" s="3" t="s">
        <v>2341</v>
      </c>
      <c r="D1118" s="215"/>
      <c r="E1118" s="215" t="s">
        <v>4786</v>
      </c>
      <c r="F1118" s="215" t="s">
        <v>1523</v>
      </c>
    </row>
    <row r="1119" spans="1:6" x14ac:dyDescent="0.3">
      <c r="A1119" s="165" t="s">
        <v>179</v>
      </c>
      <c r="B1119" s="3" t="s">
        <v>2358</v>
      </c>
      <c r="C1119" s="3" t="s">
        <v>2356</v>
      </c>
      <c r="D1119" s="215"/>
      <c r="E1119" s="215" t="s">
        <v>4786</v>
      </c>
      <c r="F1119" s="215" t="s">
        <v>1523</v>
      </c>
    </row>
    <row r="1120" spans="1:6" x14ac:dyDescent="0.3">
      <c r="A1120" s="165" t="s">
        <v>179</v>
      </c>
      <c r="B1120" s="165" t="s">
        <v>2389</v>
      </c>
      <c r="C1120" s="3" t="s">
        <v>2356</v>
      </c>
      <c r="D1120" s="215"/>
      <c r="E1120" s="215" t="s">
        <v>4786</v>
      </c>
      <c r="F1120" s="215" t="s">
        <v>1523</v>
      </c>
    </row>
    <row r="1121" spans="1:6" x14ac:dyDescent="0.3">
      <c r="A1121" s="165" t="s">
        <v>179</v>
      </c>
      <c r="B1121" s="3" t="s">
        <v>2440</v>
      </c>
      <c r="C1121" s="3" t="s">
        <v>2439</v>
      </c>
      <c r="D1121" s="215"/>
      <c r="E1121" s="215" t="s">
        <v>4786</v>
      </c>
      <c r="F1121" s="215" t="s">
        <v>1523</v>
      </c>
    </row>
    <row r="1122" spans="1:6" x14ac:dyDescent="0.3">
      <c r="A1122" s="165" t="s">
        <v>165</v>
      </c>
      <c r="B1122" s="165" t="s">
        <v>2586</v>
      </c>
      <c r="C1122" s="215" t="s">
        <v>1833</v>
      </c>
      <c r="D1122" s="3" t="s">
        <v>3893</v>
      </c>
      <c r="E1122" s="215" t="s">
        <v>4772</v>
      </c>
      <c r="F1122" s="215" t="s">
        <v>1868</v>
      </c>
    </row>
    <row r="1123" spans="1:6" x14ac:dyDescent="0.3">
      <c r="A1123" s="165" t="s">
        <v>165</v>
      </c>
      <c r="B1123" s="165" t="s">
        <v>2616</v>
      </c>
      <c r="C1123" s="215" t="s">
        <v>1833</v>
      </c>
      <c r="D1123" s="3" t="s">
        <v>3893</v>
      </c>
      <c r="E1123" s="215" t="s">
        <v>4772</v>
      </c>
      <c r="F1123" s="215" t="s">
        <v>1868</v>
      </c>
    </row>
    <row r="1124" spans="1:6" x14ac:dyDescent="0.3">
      <c r="A1124" s="165" t="s">
        <v>165</v>
      </c>
      <c r="B1124" s="165" t="s">
        <v>2676</v>
      </c>
      <c r="C1124" s="215" t="s">
        <v>1833</v>
      </c>
      <c r="D1124" s="3" t="s">
        <v>3893</v>
      </c>
      <c r="E1124" s="215" t="s">
        <v>4772</v>
      </c>
      <c r="F1124" s="215" t="s">
        <v>1868</v>
      </c>
    </row>
    <row r="1125" spans="1:6" x14ac:dyDescent="0.3">
      <c r="A1125" s="3" t="s">
        <v>178</v>
      </c>
      <c r="B1125" s="165" t="s">
        <v>2586</v>
      </c>
      <c r="C1125" s="215">
        <v>1</v>
      </c>
      <c r="D1125" s="215">
        <v>0</v>
      </c>
      <c r="E1125" s="215" t="s">
        <v>4772</v>
      </c>
      <c r="F1125" s="215" t="s">
        <v>1868</v>
      </c>
    </row>
    <row r="1126" spans="1:6" x14ac:dyDescent="0.3">
      <c r="A1126" s="3" t="s">
        <v>178</v>
      </c>
      <c r="B1126" s="165" t="s">
        <v>2616</v>
      </c>
      <c r="C1126" s="215">
        <v>1</v>
      </c>
      <c r="D1126" s="215">
        <v>0</v>
      </c>
      <c r="E1126" s="215" t="s">
        <v>4772</v>
      </c>
      <c r="F1126" s="215" t="s">
        <v>1868</v>
      </c>
    </row>
    <row r="1127" spans="1:6" x14ac:dyDescent="0.3">
      <c r="A1127" s="3" t="s">
        <v>178</v>
      </c>
      <c r="B1127" s="165" t="s">
        <v>2676</v>
      </c>
      <c r="C1127" s="215">
        <v>1</v>
      </c>
      <c r="D1127" s="215">
        <v>0</v>
      </c>
      <c r="E1127" s="215" t="s">
        <v>4772</v>
      </c>
      <c r="F1127" s="215" t="s">
        <v>1868</v>
      </c>
    </row>
    <row r="1128" spans="1:6" x14ac:dyDescent="0.3">
      <c r="A1128" s="3" t="s">
        <v>172</v>
      </c>
      <c r="B1128" s="165" t="s">
        <v>2586</v>
      </c>
      <c r="C1128" s="215">
        <v>0</v>
      </c>
      <c r="D1128" s="215">
        <v>1</v>
      </c>
      <c r="E1128" s="215" t="s">
        <v>4772</v>
      </c>
      <c r="F1128" s="215" t="s">
        <v>1868</v>
      </c>
    </row>
    <row r="1129" spans="1:6" x14ac:dyDescent="0.3">
      <c r="A1129" s="3" t="s">
        <v>172</v>
      </c>
      <c r="B1129" s="165" t="s">
        <v>2616</v>
      </c>
      <c r="C1129" s="215">
        <v>0</v>
      </c>
      <c r="D1129" s="215">
        <v>1</v>
      </c>
      <c r="E1129" s="215" t="s">
        <v>4772</v>
      </c>
      <c r="F1129" s="215" t="s">
        <v>1868</v>
      </c>
    </row>
    <row r="1130" spans="1:6" x14ac:dyDescent="0.3">
      <c r="A1130" s="3" t="s">
        <v>172</v>
      </c>
      <c r="B1130" s="165" t="s">
        <v>2676</v>
      </c>
      <c r="C1130" s="215">
        <v>0</v>
      </c>
      <c r="D1130" s="215">
        <v>1</v>
      </c>
      <c r="E1130" s="215" t="s">
        <v>4772</v>
      </c>
      <c r="F1130" s="215" t="s">
        <v>1868</v>
      </c>
    </row>
    <row r="1131" spans="1:6" x14ac:dyDescent="0.3">
      <c r="A1131" s="165" t="s">
        <v>179</v>
      </c>
      <c r="B1131" s="165" t="s">
        <v>2586</v>
      </c>
      <c r="C1131" s="165" t="s">
        <v>2585</v>
      </c>
      <c r="D1131" s="215"/>
      <c r="E1131" s="215" t="s">
        <v>4786</v>
      </c>
      <c r="F1131" s="215" t="s">
        <v>1523</v>
      </c>
    </row>
    <row r="1132" spans="1:6" x14ac:dyDescent="0.3">
      <c r="A1132" s="165" t="s">
        <v>179</v>
      </c>
      <c r="B1132" s="165" t="s">
        <v>2616</v>
      </c>
      <c r="C1132" s="165" t="s">
        <v>2615</v>
      </c>
      <c r="D1132" s="215"/>
      <c r="E1132" s="215" t="s">
        <v>4786</v>
      </c>
      <c r="F1132" s="215" t="s">
        <v>1523</v>
      </c>
    </row>
    <row r="1133" spans="1:6" x14ac:dyDescent="0.3">
      <c r="A1133" s="165" t="s">
        <v>179</v>
      </c>
      <c r="B1133" s="165" t="s">
        <v>2676</v>
      </c>
      <c r="C1133" s="165" t="s">
        <v>2585</v>
      </c>
      <c r="D1133" s="215"/>
      <c r="E1133" s="215" t="s">
        <v>4786</v>
      </c>
      <c r="F1133" s="215" t="s">
        <v>1523</v>
      </c>
    </row>
    <row r="1134" spans="1:6" x14ac:dyDescent="0.3">
      <c r="A1134" s="165" t="s">
        <v>165</v>
      </c>
      <c r="B1134" s="3" t="s">
        <v>2659</v>
      </c>
      <c r="C1134" s="215" t="s">
        <v>4869</v>
      </c>
      <c r="D1134" s="215" t="s">
        <v>4676</v>
      </c>
      <c r="E1134" s="215" t="s">
        <v>4772</v>
      </c>
      <c r="F1134" s="215" t="s">
        <v>1868</v>
      </c>
    </row>
    <row r="1135" spans="1:6" x14ac:dyDescent="0.3">
      <c r="A1135" s="3" t="s">
        <v>172</v>
      </c>
      <c r="B1135" s="3" t="s">
        <v>2659</v>
      </c>
      <c r="C1135" s="215">
        <v>0</v>
      </c>
      <c r="D1135" s="215">
        <v>1</v>
      </c>
      <c r="E1135" s="215" t="s">
        <v>4772</v>
      </c>
      <c r="F1135" s="215" t="s">
        <v>1868</v>
      </c>
    </row>
    <row r="1136" spans="1:6" x14ac:dyDescent="0.3">
      <c r="A1136" s="3" t="s">
        <v>178</v>
      </c>
      <c r="B1136" s="3" t="s">
        <v>2659</v>
      </c>
      <c r="C1136" s="215">
        <v>1</v>
      </c>
      <c r="D1136" s="215">
        <v>0</v>
      </c>
      <c r="E1136" s="215" t="s">
        <v>4772</v>
      </c>
      <c r="F1136" s="215" t="s">
        <v>1868</v>
      </c>
    </row>
    <row r="1137" spans="1:6" x14ac:dyDescent="0.3">
      <c r="A1137" s="165" t="s">
        <v>179</v>
      </c>
      <c r="B1137" s="3" t="s">
        <v>2659</v>
      </c>
      <c r="C1137" s="3" t="s">
        <v>2658</v>
      </c>
      <c r="D1137" s="215"/>
      <c r="E1137" s="215" t="s">
        <v>4786</v>
      </c>
      <c r="F1137" s="215" t="s">
        <v>1523</v>
      </c>
    </row>
    <row r="1138" spans="1:6" x14ac:dyDescent="0.3">
      <c r="A1138" s="165" t="s">
        <v>165</v>
      </c>
      <c r="B1138" s="165" t="s">
        <v>3388</v>
      </c>
      <c r="C1138" s="165" t="s">
        <v>4282</v>
      </c>
      <c r="D1138" s="165" t="s">
        <v>4036</v>
      </c>
      <c r="E1138" s="215" t="s">
        <v>4764</v>
      </c>
      <c r="F1138" s="215" t="s">
        <v>1868</v>
      </c>
    </row>
    <row r="1139" spans="1:6" x14ac:dyDescent="0.3">
      <c r="A1139" s="3" t="s">
        <v>178</v>
      </c>
      <c r="B1139" s="165" t="s">
        <v>3388</v>
      </c>
      <c r="C1139" s="215">
        <v>1</v>
      </c>
      <c r="D1139" s="215">
        <v>0</v>
      </c>
      <c r="E1139" s="215" t="s">
        <v>4772</v>
      </c>
      <c r="F1139" s="215" t="s">
        <v>1868</v>
      </c>
    </row>
    <row r="1140" spans="1:6" x14ac:dyDescent="0.3">
      <c r="A1140" s="165" t="s">
        <v>179</v>
      </c>
      <c r="B1140" s="165" t="s">
        <v>3388</v>
      </c>
      <c r="C1140" s="165" t="s">
        <v>3387</v>
      </c>
      <c r="D1140" s="215"/>
      <c r="E1140" s="215" t="s">
        <v>4786</v>
      </c>
      <c r="F1140" s="215" t="s">
        <v>1523</v>
      </c>
    </row>
    <row r="1141" spans="1:6" s="155" customFormat="1" x14ac:dyDescent="0.3">
      <c r="A1141" s="165" t="s">
        <v>1438</v>
      </c>
      <c r="B1141" s="202" t="s">
        <v>2118</v>
      </c>
      <c r="C1141" s="202" t="s">
        <v>4870</v>
      </c>
      <c r="D1141" s="200" t="s">
        <v>4689</v>
      </c>
      <c r="E1141" s="200" t="s">
        <v>4790</v>
      </c>
      <c r="F1141" s="200" t="s">
        <v>1868</v>
      </c>
    </row>
    <row r="1142" spans="1:6" x14ac:dyDescent="0.3">
      <c r="A1142" s="3" t="s">
        <v>609</v>
      </c>
      <c r="B1142" s="42" t="s">
        <v>3309</v>
      </c>
      <c r="C1142" s="215" t="s">
        <v>1833</v>
      </c>
      <c r="D1142" s="215" t="s">
        <v>3862</v>
      </c>
      <c r="E1142" s="215" t="s">
        <v>4772</v>
      </c>
      <c r="F1142" s="215" t="s">
        <v>1868</v>
      </c>
    </row>
    <row r="1143" spans="1:6" x14ac:dyDescent="0.3">
      <c r="A1143" s="3" t="s">
        <v>609</v>
      </c>
      <c r="B1143" s="42" t="s">
        <v>3321</v>
      </c>
      <c r="C1143" s="215" t="s">
        <v>1833</v>
      </c>
      <c r="D1143" s="215" t="s">
        <v>3862</v>
      </c>
      <c r="E1143" s="215" t="s">
        <v>4772</v>
      </c>
      <c r="F1143" s="215" t="s">
        <v>1868</v>
      </c>
    </row>
    <row r="1144" spans="1:6" x14ac:dyDescent="0.3">
      <c r="A1144" s="3" t="s">
        <v>610</v>
      </c>
      <c r="B1144" s="42" t="s">
        <v>3309</v>
      </c>
      <c r="C1144" s="42" t="s">
        <v>4871</v>
      </c>
      <c r="D1144" s="215" t="s">
        <v>4761</v>
      </c>
      <c r="E1144" s="215" t="s">
        <v>4772</v>
      </c>
      <c r="F1144" s="215" t="s">
        <v>1868</v>
      </c>
    </row>
    <row r="1145" spans="1:6" x14ac:dyDescent="0.3">
      <c r="A1145" s="3" t="s">
        <v>610</v>
      </c>
      <c r="B1145" s="42" t="s">
        <v>3321</v>
      </c>
      <c r="C1145" s="42" t="s">
        <v>4871</v>
      </c>
      <c r="D1145" s="215" t="s">
        <v>4761</v>
      </c>
      <c r="E1145" s="215" t="s">
        <v>4772</v>
      </c>
      <c r="F1145" s="215" t="s">
        <v>1868</v>
      </c>
    </row>
    <row r="1146" spans="1:6" x14ac:dyDescent="0.3">
      <c r="A1146" s="3" t="s">
        <v>653</v>
      </c>
      <c r="B1146" s="42" t="s">
        <v>2118</v>
      </c>
      <c r="C1146" s="217">
        <v>1000</v>
      </c>
      <c r="D1146" s="215" t="s">
        <v>4614</v>
      </c>
      <c r="E1146" s="215" t="s">
        <v>4872</v>
      </c>
      <c r="F1146" s="215" t="s">
        <v>1868</v>
      </c>
    </row>
    <row r="1147" spans="1:6" x14ac:dyDescent="0.3">
      <c r="A1147" s="3" t="s">
        <v>654</v>
      </c>
      <c r="B1147" s="42" t="s">
        <v>2118</v>
      </c>
      <c r="C1147" s="215">
        <v>450</v>
      </c>
      <c r="D1147" s="215" t="s">
        <v>4614</v>
      </c>
      <c r="E1147" s="215" t="s">
        <v>4872</v>
      </c>
      <c r="F1147" s="215" t="s">
        <v>1868</v>
      </c>
    </row>
    <row r="1148" spans="1:6" x14ac:dyDescent="0.3">
      <c r="A1148" s="3" t="s">
        <v>655</v>
      </c>
      <c r="B1148" s="42" t="s">
        <v>2118</v>
      </c>
      <c r="C1148" s="215">
        <v>550</v>
      </c>
      <c r="D1148" s="215" t="s">
        <v>4614</v>
      </c>
      <c r="E1148" s="215" t="s">
        <v>4872</v>
      </c>
      <c r="F1148" s="215" t="s">
        <v>1868</v>
      </c>
    </row>
    <row r="1149" spans="1:6" x14ac:dyDescent="0.3">
      <c r="A1149" s="3" t="s">
        <v>656</v>
      </c>
      <c r="B1149" s="42" t="s">
        <v>2118</v>
      </c>
      <c r="C1149" s="215">
        <v>550</v>
      </c>
      <c r="D1149" s="215" t="s">
        <v>4614</v>
      </c>
      <c r="E1149" s="215" t="s">
        <v>4872</v>
      </c>
      <c r="F1149" s="215" t="s">
        <v>1868</v>
      </c>
    </row>
    <row r="1150" spans="1:6" x14ac:dyDescent="0.3">
      <c r="A1150" s="3" t="s">
        <v>657</v>
      </c>
      <c r="B1150" s="42" t="s">
        <v>2118</v>
      </c>
      <c r="C1150" s="217">
        <v>1000</v>
      </c>
      <c r="D1150" s="215" t="s">
        <v>4614</v>
      </c>
      <c r="E1150" s="215" t="s">
        <v>4872</v>
      </c>
      <c r="F1150" s="215" t="s">
        <v>1868</v>
      </c>
    </row>
    <row r="1151" spans="1:6" x14ac:dyDescent="0.3">
      <c r="A1151" s="3" t="s">
        <v>661</v>
      </c>
      <c r="B1151" s="42" t="s">
        <v>2118</v>
      </c>
      <c r="C1151" s="215" t="s">
        <v>1831</v>
      </c>
      <c r="D1151" s="215" t="s">
        <v>4614</v>
      </c>
      <c r="E1151" s="215" t="s">
        <v>4872</v>
      </c>
      <c r="F1151" s="215" t="s">
        <v>1868</v>
      </c>
    </row>
    <row r="1152" spans="1:6" x14ac:dyDescent="0.3">
      <c r="A1152" s="3" t="s">
        <v>662</v>
      </c>
      <c r="B1152" s="42" t="s">
        <v>2118</v>
      </c>
      <c r="C1152" s="42" t="s">
        <v>1839</v>
      </c>
      <c r="D1152" s="215" t="s">
        <v>4761</v>
      </c>
      <c r="E1152" s="215" t="s">
        <v>4872</v>
      </c>
      <c r="F1152" s="215" t="s">
        <v>1868</v>
      </c>
    </row>
    <row r="1153" spans="1:6" x14ac:dyDescent="0.3">
      <c r="A1153" s="3" t="s">
        <v>680</v>
      </c>
      <c r="B1153" s="42" t="s">
        <v>2118</v>
      </c>
      <c r="C1153" s="215">
        <v>3</v>
      </c>
      <c r="D1153" s="215">
        <v>4</v>
      </c>
      <c r="E1153" s="215" t="s">
        <v>4873</v>
      </c>
      <c r="F1153" s="215" t="s">
        <v>1868</v>
      </c>
    </row>
    <row r="1154" spans="1:6" x14ac:dyDescent="0.3">
      <c r="A1154" s="3" t="s">
        <v>682</v>
      </c>
      <c r="B1154" s="42" t="s">
        <v>2118</v>
      </c>
      <c r="C1154" s="215">
        <v>3</v>
      </c>
      <c r="D1154" s="215">
        <v>4</v>
      </c>
      <c r="E1154" s="215" t="s">
        <v>4873</v>
      </c>
      <c r="F1154" s="215" t="s">
        <v>1868</v>
      </c>
    </row>
    <row r="1155" spans="1:6" x14ac:dyDescent="0.3">
      <c r="A1155" s="3" t="s">
        <v>683</v>
      </c>
      <c r="B1155" s="42" t="s">
        <v>2118</v>
      </c>
      <c r="C1155" s="215">
        <v>3</v>
      </c>
      <c r="D1155" s="215">
        <v>4</v>
      </c>
      <c r="E1155" s="215" t="s">
        <v>4873</v>
      </c>
      <c r="F1155" s="215" t="s">
        <v>1868</v>
      </c>
    </row>
    <row r="1156" spans="1:6" x14ac:dyDescent="0.3">
      <c r="A1156" s="3" t="s">
        <v>684</v>
      </c>
      <c r="B1156" s="42" t="s">
        <v>2118</v>
      </c>
      <c r="C1156" s="215">
        <v>3</v>
      </c>
      <c r="D1156" s="215">
        <v>4</v>
      </c>
      <c r="E1156" s="215" t="s">
        <v>4873</v>
      </c>
      <c r="F1156" s="215" t="s">
        <v>1868</v>
      </c>
    </row>
    <row r="1157" spans="1:6" x14ac:dyDescent="0.3">
      <c r="A1157" s="3" t="s">
        <v>726</v>
      </c>
      <c r="B1157" s="42" t="s">
        <v>2118</v>
      </c>
      <c r="C1157" s="215">
        <v>16</v>
      </c>
      <c r="D1157" s="215" t="s">
        <v>4614</v>
      </c>
      <c r="E1157" s="215" t="s">
        <v>4872</v>
      </c>
      <c r="F1157" s="215" t="s">
        <v>1868</v>
      </c>
    </row>
    <row r="1158" spans="1:6" x14ac:dyDescent="0.3">
      <c r="A1158" s="3" t="s">
        <v>727</v>
      </c>
      <c r="B1158" s="42" t="s">
        <v>2118</v>
      </c>
      <c r="C1158" s="215">
        <v>4</v>
      </c>
      <c r="D1158" s="215" t="s">
        <v>4614</v>
      </c>
      <c r="E1158" s="215" t="s">
        <v>4872</v>
      </c>
      <c r="F1158" s="215" t="s">
        <v>1868</v>
      </c>
    </row>
    <row r="1159" spans="1:6" x14ac:dyDescent="0.3">
      <c r="A1159" s="3" t="s">
        <v>728</v>
      </c>
      <c r="B1159" s="42" t="s">
        <v>2118</v>
      </c>
      <c r="C1159" s="215">
        <v>15</v>
      </c>
      <c r="D1159" s="215" t="s">
        <v>4614</v>
      </c>
      <c r="E1159" s="215" t="s">
        <v>4872</v>
      </c>
      <c r="F1159" s="215" t="s">
        <v>1868</v>
      </c>
    </row>
    <row r="1160" spans="1:6" x14ac:dyDescent="0.3">
      <c r="A1160" s="3" t="s">
        <v>729</v>
      </c>
      <c r="B1160" s="42" t="s">
        <v>2118</v>
      </c>
      <c r="C1160" s="215">
        <v>15</v>
      </c>
      <c r="D1160" s="215" t="s">
        <v>4614</v>
      </c>
      <c r="E1160" s="215" t="s">
        <v>4872</v>
      </c>
      <c r="F1160" s="215" t="s">
        <v>1868</v>
      </c>
    </row>
    <row r="1161" spans="1:6" x14ac:dyDescent="0.3">
      <c r="A1161" s="3" t="s">
        <v>730</v>
      </c>
      <c r="B1161" s="42" t="s">
        <v>2118</v>
      </c>
      <c r="C1161" s="215">
        <v>19</v>
      </c>
      <c r="D1161" s="215" t="s">
        <v>4614</v>
      </c>
      <c r="E1161" s="215" t="s">
        <v>4872</v>
      </c>
      <c r="F1161" s="215" t="s">
        <v>1868</v>
      </c>
    </row>
    <row r="1162" spans="1:6" x14ac:dyDescent="0.3">
      <c r="A1162" s="165" t="s">
        <v>782</v>
      </c>
      <c r="B1162" s="202" t="s">
        <v>2118</v>
      </c>
      <c r="C1162" s="202" t="s">
        <v>3878</v>
      </c>
      <c r="D1162" s="200" t="s">
        <v>4144</v>
      </c>
      <c r="E1162" s="215" t="s">
        <v>4873</v>
      </c>
      <c r="F1162" s="215" t="s">
        <v>1868</v>
      </c>
    </row>
    <row r="1163" spans="1:6" x14ac:dyDescent="0.3">
      <c r="A1163" s="165" t="s">
        <v>787</v>
      </c>
      <c r="B1163" s="202" t="s">
        <v>2118</v>
      </c>
      <c r="C1163" s="200">
        <v>0</v>
      </c>
      <c r="D1163" s="200">
        <v>1</v>
      </c>
      <c r="E1163" s="215" t="s">
        <v>4873</v>
      </c>
      <c r="F1163" s="215" t="s">
        <v>1868</v>
      </c>
    </row>
    <row r="1164" spans="1:6" x14ac:dyDescent="0.3">
      <c r="A1164" s="165" t="s">
        <v>788</v>
      </c>
      <c r="B1164" s="202" t="s">
        <v>2118</v>
      </c>
      <c r="C1164" s="200">
        <v>0</v>
      </c>
      <c r="D1164" s="200">
        <v>1</v>
      </c>
      <c r="E1164" s="215" t="s">
        <v>4873</v>
      </c>
      <c r="F1164" s="215" t="s">
        <v>1868</v>
      </c>
    </row>
    <row r="1165" spans="1:6" x14ac:dyDescent="0.3">
      <c r="A1165" s="165" t="s">
        <v>839</v>
      </c>
      <c r="B1165" s="202" t="s">
        <v>2118</v>
      </c>
      <c r="C1165" s="202" t="s">
        <v>4874</v>
      </c>
      <c r="D1165" s="202" t="s">
        <v>4687</v>
      </c>
      <c r="E1165" s="215" t="s">
        <v>4873</v>
      </c>
      <c r="F1165" s="215" t="s">
        <v>1868</v>
      </c>
    </row>
    <row r="1166" spans="1:6" x14ac:dyDescent="0.3">
      <c r="A1166" s="165" t="s">
        <v>845</v>
      </c>
      <c r="B1166" s="202" t="s">
        <v>2118</v>
      </c>
      <c r="C1166" s="200">
        <v>0</v>
      </c>
      <c r="D1166" s="200">
        <v>1</v>
      </c>
      <c r="E1166" s="215" t="s">
        <v>4873</v>
      </c>
      <c r="F1166" s="215" t="s">
        <v>1868</v>
      </c>
    </row>
    <row r="1167" spans="1:6" x14ac:dyDescent="0.3">
      <c r="A1167" s="165" t="s">
        <v>732</v>
      </c>
      <c r="B1167" s="202" t="s">
        <v>2118</v>
      </c>
      <c r="C1167" s="200" t="s">
        <v>1831</v>
      </c>
      <c r="D1167" s="200"/>
      <c r="E1167" s="215" t="s">
        <v>4875</v>
      </c>
      <c r="F1167" s="215" t="s">
        <v>4876</v>
      </c>
    </row>
    <row r="1168" spans="1:6" x14ac:dyDescent="0.3">
      <c r="A1168" s="3" t="s">
        <v>660</v>
      </c>
      <c r="B1168" s="202" t="s">
        <v>2118</v>
      </c>
      <c r="C1168" s="215">
        <v>17</v>
      </c>
      <c r="D1168" s="215"/>
      <c r="E1168" s="215" t="s">
        <v>4875</v>
      </c>
      <c r="F1168" s="215" t="s">
        <v>4876</v>
      </c>
    </row>
    <row r="1169" spans="1:6" x14ac:dyDescent="0.3">
      <c r="A1169" s="165" t="s">
        <v>639</v>
      </c>
      <c r="B1169" s="202" t="s">
        <v>2118</v>
      </c>
      <c r="C1169" s="200">
        <v>24</v>
      </c>
      <c r="D1169" s="200" t="s">
        <v>4614</v>
      </c>
      <c r="E1169" s="200" t="s">
        <v>4872</v>
      </c>
      <c r="F1169" s="200" t="s">
        <v>1868</v>
      </c>
    </row>
    <row r="1170" spans="1:6" x14ac:dyDescent="0.3">
      <c r="A1170" s="3" t="s">
        <v>1438</v>
      </c>
      <c r="B1170" s="42" t="s">
        <v>2512</v>
      </c>
      <c r="C1170" s="42" t="s">
        <v>2508</v>
      </c>
      <c r="D1170" s="42" t="s">
        <v>4877</v>
      </c>
      <c r="E1170" s="215" t="s">
        <v>4790</v>
      </c>
      <c r="F1170" s="215" t="s">
        <v>1868</v>
      </c>
    </row>
    <row r="1171" spans="1:6" x14ac:dyDescent="0.3">
      <c r="A1171" s="3" t="s">
        <v>1469</v>
      </c>
      <c r="B1171" s="3" t="s">
        <v>2009</v>
      </c>
      <c r="C1171" s="3" t="s">
        <v>2012</v>
      </c>
      <c r="D1171" s="215" t="s">
        <v>4878</v>
      </c>
      <c r="E1171" s="215" t="s">
        <v>4772</v>
      </c>
      <c r="F1171" s="215" t="s">
        <v>1868</v>
      </c>
    </row>
    <row r="1172" spans="1:6" x14ac:dyDescent="0.3">
      <c r="A1172" s="3" t="s">
        <v>458</v>
      </c>
      <c r="B1172" s="42" t="s">
        <v>2270</v>
      </c>
      <c r="C1172" s="215" t="s">
        <v>1830</v>
      </c>
      <c r="D1172" s="215" t="s">
        <v>4761</v>
      </c>
      <c r="E1172" s="215" t="s">
        <v>4765</v>
      </c>
      <c r="F1172" s="215" t="s">
        <v>1868</v>
      </c>
    </row>
    <row r="1173" spans="1:6" x14ac:dyDescent="0.3">
      <c r="A1173" s="3" t="s">
        <v>458</v>
      </c>
      <c r="B1173" s="42" t="s">
        <v>2800</v>
      </c>
      <c r="C1173" s="215" t="s">
        <v>1830</v>
      </c>
      <c r="D1173" s="215" t="s">
        <v>4761</v>
      </c>
      <c r="E1173" s="215" t="s">
        <v>4765</v>
      </c>
      <c r="F1173" s="215" t="s">
        <v>1868</v>
      </c>
    </row>
    <row r="1174" spans="1:6" x14ac:dyDescent="0.3">
      <c r="A1174" s="3" t="s">
        <v>55</v>
      </c>
      <c r="B1174" s="165" t="s">
        <v>4728</v>
      </c>
      <c r="C1174" s="165" t="s">
        <v>4738</v>
      </c>
      <c r="D1174" s="165" t="s">
        <v>1834</v>
      </c>
      <c r="E1174" s="215" t="s">
        <v>4764</v>
      </c>
      <c r="F1174" s="215" t="s">
        <v>1868</v>
      </c>
    </row>
    <row r="1175" spans="1:6" x14ac:dyDescent="0.3">
      <c r="A1175" s="3" t="s">
        <v>63</v>
      </c>
      <c r="B1175" s="165" t="s">
        <v>4728</v>
      </c>
      <c r="C1175" s="215">
        <v>1</v>
      </c>
      <c r="D1175" s="215">
        <v>0</v>
      </c>
      <c r="E1175" s="215" t="s">
        <v>4764</v>
      </c>
      <c r="F1175" s="215" t="s">
        <v>1868</v>
      </c>
    </row>
    <row r="1176" spans="1:6" x14ac:dyDescent="0.3">
      <c r="A1176" s="3" t="s">
        <v>64</v>
      </c>
      <c r="B1176" s="165" t="s">
        <v>4728</v>
      </c>
      <c r="C1176" s="215" t="s">
        <v>4835</v>
      </c>
      <c r="D1176" s="215" t="s">
        <v>4761</v>
      </c>
      <c r="E1176" s="215" t="s">
        <v>4764</v>
      </c>
      <c r="F1176" s="215" t="s">
        <v>1868</v>
      </c>
    </row>
    <row r="1177" spans="1:6" x14ac:dyDescent="0.3">
      <c r="A1177" s="1" t="s">
        <v>118</v>
      </c>
      <c r="B1177" s="165" t="s">
        <v>4728</v>
      </c>
      <c r="C1177" s="155" t="s">
        <v>3879</v>
      </c>
      <c r="D1177" s="155" t="s">
        <v>1857</v>
      </c>
      <c r="E1177" s="215" t="s">
        <v>4764</v>
      </c>
      <c r="F1177" s="215" t="s">
        <v>1868</v>
      </c>
    </row>
    <row r="1178" spans="1:6" x14ac:dyDescent="0.3">
      <c r="A1178" s="1" t="s">
        <v>130</v>
      </c>
      <c r="B1178" s="165" t="s">
        <v>4728</v>
      </c>
      <c r="C1178" s="215">
        <v>1</v>
      </c>
      <c r="D1178" s="215">
        <v>0</v>
      </c>
      <c r="E1178" s="215" t="s">
        <v>4764</v>
      </c>
      <c r="F1178" s="215" t="s">
        <v>1868</v>
      </c>
    </row>
    <row r="1179" spans="1:6" x14ac:dyDescent="0.3">
      <c r="A1179" s="1" t="s">
        <v>131</v>
      </c>
      <c r="B1179" s="209" t="s">
        <v>4728</v>
      </c>
      <c r="C1179" s="224" t="s">
        <v>4835</v>
      </c>
      <c r="D1179" s="224" t="s">
        <v>4761</v>
      </c>
      <c r="E1179" s="224" t="s">
        <v>4764</v>
      </c>
      <c r="F1179" s="224" t="s">
        <v>1868</v>
      </c>
    </row>
    <row r="1180" spans="1:6" x14ac:dyDescent="0.3">
      <c r="A1180" s="3" t="s">
        <v>1438</v>
      </c>
      <c r="B1180" s="165" t="s">
        <v>4719</v>
      </c>
      <c r="C1180" s="215" t="s">
        <v>4879</v>
      </c>
      <c r="D1180" s="165" t="s">
        <v>4733</v>
      </c>
      <c r="E1180" s="215" t="s">
        <v>4880</v>
      </c>
      <c r="F1180" s="215" t="s">
        <v>1868</v>
      </c>
    </row>
    <row r="1181" spans="1:6" x14ac:dyDescent="0.3">
      <c r="A1181" s="3" t="s">
        <v>816</v>
      </c>
      <c r="B1181" s="165" t="s">
        <v>4719</v>
      </c>
      <c r="C1181" s="165" t="s">
        <v>4881</v>
      </c>
      <c r="D1181" s="215" t="s">
        <v>2700</v>
      </c>
      <c r="E1181" s="215" t="s">
        <v>4772</v>
      </c>
      <c r="F1181" s="215" t="s">
        <v>1868</v>
      </c>
    </row>
    <row r="1182" spans="1:6" x14ac:dyDescent="0.3">
      <c r="A1182" s="3" t="s">
        <v>653</v>
      </c>
      <c r="B1182" s="165" t="s">
        <v>4734</v>
      </c>
      <c r="C1182" s="229">
        <v>999</v>
      </c>
      <c r="D1182" s="165" t="s">
        <v>4614</v>
      </c>
      <c r="E1182" s="215" t="s">
        <v>4790</v>
      </c>
      <c r="F1182" s="215" t="s">
        <v>1868</v>
      </c>
    </row>
    <row r="1183" spans="1:6" x14ac:dyDescent="0.3">
      <c r="A1183" s="3" t="s">
        <v>653</v>
      </c>
      <c r="B1183" s="165" t="s">
        <v>4734</v>
      </c>
      <c r="C1183" s="229">
        <v>9</v>
      </c>
      <c r="D1183" s="165" t="s">
        <v>4614</v>
      </c>
      <c r="E1183" s="215" t="s">
        <v>4790</v>
      </c>
      <c r="F1183" s="215" t="s">
        <v>1868</v>
      </c>
    </row>
    <row r="1184" spans="1:6" x14ac:dyDescent="0.3">
      <c r="A1184" s="3" t="s">
        <v>653</v>
      </c>
      <c r="B1184" s="165" t="s">
        <v>4734</v>
      </c>
      <c r="C1184" s="229">
        <v>990</v>
      </c>
      <c r="D1184" s="165" t="s">
        <v>4614</v>
      </c>
      <c r="E1184" s="215" t="s">
        <v>4790</v>
      </c>
      <c r="F1184" s="215" t="s">
        <v>1868</v>
      </c>
    </row>
    <row r="1185" spans="1:6" x14ac:dyDescent="0.3">
      <c r="A1185" s="3" t="s">
        <v>653</v>
      </c>
      <c r="B1185" s="165" t="s">
        <v>4734</v>
      </c>
      <c r="C1185" s="229">
        <v>990</v>
      </c>
      <c r="D1185" s="165" t="s">
        <v>4614</v>
      </c>
      <c r="E1185" s="215" t="s">
        <v>4790</v>
      </c>
      <c r="F1185" s="215" t="s">
        <v>1868</v>
      </c>
    </row>
    <row r="1186" spans="1:6" x14ac:dyDescent="0.3">
      <c r="A1186" s="3" t="s">
        <v>653</v>
      </c>
      <c r="B1186" s="165" t="s">
        <v>4734</v>
      </c>
      <c r="C1186" s="229">
        <v>999</v>
      </c>
      <c r="D1186" s="165" t="s">
        <v>4614</v>
      </c>
      <c r="E1186" s="215" t="s">
        <v>4790</v>
      </c>
      <c r="F1186" s="215" t="s">
        <v>1868</v>
      </c>
    </row>
    <row r="1187" spans="1:6" x14ac:dyDescent="0.3">
      <c r="A1187" s="165" t="s">
        <v>663</v>
      </c>
      <c r="B1187" s="165" t="s">
        <v>4734</v>
      </c>
      <c r="C1187" s="200" t="s">
        <v>1833</v>
      </c>
      <c r="D1187" s="200" t="s">
        <v>4882</v>
      </c>
      <c r="E1187" s="200" t="s">
        <v>4764</v>
      </c>
      <c r="F1187" s="200" t="s">
        <v>1868</v>
      </c>
    </row>
    <row r="1188" spans="1:6" x14ac:dyDescent="0.3">
      <c r="A1188" s="165" t="s">
        <v>667</v>
      </c>
      <c r="B1188" s="165" t="s">
        <v>4734</v>
      </c>
      <c r="C1188" s="200">
        <v>0</v>
      </c>
      <c r="D1188" s="200">
        <v>1</v>
      </c>
      <c r="E1188" s="200" t="s">
        <v>4764</v>
      </c>
      <c r="F1188" s="200" t="s">
        <v>1868</v>
      </c>
    </row>
    <row r="1189" spans="1:6" x14ac:dyDescent="0.3">
      <c r="A1189" s="165" t="s">
        <v>669</v>
      </c>
      <c r="B1189" s="165" t="s">
        <v>4734</v>
      </c>
      <c r="C1189" s="200">
        <v>1</v>
      </c>
      <c r="D1189" s="200">
        <v>0</v>
      </c>
      <c r="E1189" s="200" t="s">
        <v>4764</v>
      </c>
      <c r="F1189" s="200" t="s">
        <v>1868</v>
      </c>
    </row>
    <row r="1190" spans="1:6" x14ac:dyDescent="0.3">
      <c r="A1190" s="165" t="s">
        <v>670</v>
      </c>
      <c r="B1190" s="165" t="s">
        <v>4734</v>
      </c>
      <c r="C1190" s="165" t="s">
        <v>4883</v>
      </c>
      <c r="D1190" s="200" t="s">
        <v>4761</v>
      </c>
      <c r="E1190" s="200" t="s">
        <v>4764</v>
      </c>
      <c r="F1190" s="200" t="s">
        <v>1868</v>
      </c>
    </row>
    <row r="1191" spans="1:6" x14ac:dyDescent="0.3">
      <c r="A1191" s="165" t="s">
        <v>806</v>
      </c>
      <c r="B1191" s="165" t="s">
        <v>4734</v>
      </c>
      <c r="C1191" s="165" t="s">
        <v>4884</v>
      </c>
      <c r="D1191" s="200" t="s">
        <v>4749</v>
      </c>
      <c r="E1191" s="200" t="s">
        <v>4772</v>
      </c>
      <c r="F1191" s="200" t="s">
        <v>1868</v>
      </c>
    </row>
    <row r="1192" spans="1:6" x14ac:dyDescent="0.3">
      <c r="A1192" s="165" t="s">
        <v>793</v>
      </c>
      <c r="B1192" s="165" t="s">
        <v>4734</v>
      </c>
      <c r="C1192" s="200" t="s">
        <v>4885</v>
      </c>
      <c r="D1192" s="200" t="s">
        <v>4886</v>
      </c>
      <c r="E1192" s="200" t="s">
        <v>4772</v>
      </c>
      <c r="F1192" s="200" t="s">
        <v>1868</v>
      </c>
    </row>
    <row r="1193" spans="1:6" x14ac:dyDescent="0.3">
      <c r="A1193" s="230" t="s">
        <v>4887</v>
      </c>
      <c r="B1193" s="231"/>
      <c r="C1193" s="231"/>
      <c r="D1193" s="231"/>
      <c r="E1193" s="231"/>
      <c r="F1193" s="232"/>
    </row>
    <row r="1194" spans="1:6" x14ac:dyDescent="0.3">
      <c r="A1194" s="3"/>
      <c r="B1194" s="202" t="s">
        <v>4797</v>
      </c>
      <c r="C1194" s="165"/>
      <c r="D1194" s="165" t="s">
        <v>4888</v>
      </c>
      <c r="E1194" s="165" t="s">
        <v>4889</v>
      </c>
      <c r="F1194" s="3" t="s">
        <v>1868</v>
      </c>
    </row>
  </sheetData>
  <mergeCells count="2">
    <mergeCell ref="A2:F2"/>
    <mergeCell ref="A1193:F119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VM355"/>
  <sheetViews>
    <sheetView zoomScale="90" zoomScaleNormal="90" workbookViewId="0">
      <pane xSplit="1" ySplit="1" topLeftCell="B347" activePane="bottomRight" state="frozen"/>
      <selection sqref="A1:XFD1"/>
      <selection pane="topRight" sqref="A1:XFD1"/>
      <selection pane="bottomLeft" sqref="A1:XFD1"/>
      <selection pane="bottomRight" activeCell="D6" sqref="D6"/>
    </sheetView>
  </sheetViews>
  <sheetFormatPr defaultColWidth="8.81640625" defaultRowHeight="14" x14ac:dyDescent="0.3"/>
  <cols>
    <col min="1" max="1" width="39" style="1" customWidth="1"/>
    <col min="2" max="2" width="9.81640625" style="1" customWidth="1"/>
    <col min="3" max="3" width="8.81640625" style="1"/>
    <col min="4" max="4" width="18.90625" style="1" customWidth="1"/>
    <col min="5" max="5" width="11.1796875" style="1" bestFit="1" customWidth="1"/>
    <col min="6" max="7" width="8.81640625" style="1"/>
    <col min="8" max="8" width="8.90625" style="1" bestFit="1" customWidth="1"/>
    <col min="9" max="11" width="8.81640625" style="1"/>
    <col min="12" max="12" width="14.54296875" style="1" customWidth="1"/>
    <col min="13" max="13" width="19.6328125" style="1" customWidth="1"/>
    <col min="14" max="14" width="10.90625" style="1" customWidth="1"/>
    <col min="15" max="19" width="8.90625" style="1" bestFit="1" customWidth="1"/>
    <col min="20" max="20" width="16.90625" style="1" customWidth="1"/>
    <col min="21" max="21" width="19.453125" style="1" customWidth="1"/>
    <col min="22" max="22" width="11.81640625" style="1" customWidth="1"/>
    <col min="23" max="23" width="8.81640625" style="1"/>
    <col min="24" max="24" width="14.453125" style="1" customWidth="1"/>
    <col min="25" max="27" width="8.81640625" style="1"/>
    <col min="28" max="28" width="27.81640625" style="1" customWidth="1"/>
    <col min="29" max="29" width="18.08984375" style="1" customWidth="1"/>
    <col min="30" max="30" width="24.6328125" style="1" customWidth="1"/>
    <col min="31" max="31" width="19.08984375" style="1" customWidth="1"/>
    <col min="32" max="32" width="28" style="1" customWidth="1"/>
    <col min="33" max="35" width="8.81640625" style="1" bestFit="1" customWidth="1"/>
    <col min="36" max="36" width="17" style="1" customWidth="1"/>
    <col min="37" max="38" width="8.81640625" style="1" bestFit="1" customWidth="1"/>
    <col min="39" max="39" width="13.26953125" style="1" customWidth="1"/>
    <col min="40" max="40" width="12.81640625" style="1" customWidth="1"/>
    <col min="41" max="41" width="8.81640625" style="1"/>
    <col min="42" max="42" width="15.1796875" style="1" customWidth="1"/>
    <col min="43" max="43" width="24.6328125" style="1" customWidth="1"/>
    <col min="44" max="44" width="17.54296875" style="1" customWidth="1"/>
    <col min="45" max="45" width="14.54296875" style="1" customWidth="1"/>
    <col min="46" max="46" width="8.81640625" style="155"/>
    <col min="47" max="47" width="13.54296875" style="1" customWidth="1"/>
    <col min="48" max="48" width="13.453125" style="1" customWidth="1"/>
    <col min="49" max="50" width="8.81640625" style="1"/>
    <col min="51" max="51" width="8.90625" style="1" bestFit="1" customWidth="1"/>
    <col min="52" max="52" width="16.90625" style="1" customWidth="1"/>
    <col min="53" max="58" width="8.90625" style="1" bestFit="1" customWidth="1"/>
    <col min="59" max="60" width="8.81640625" style="1"/>
    <col min="61" max="61" width="8.81640625" style="1" bestFit="1" customWidth="1"/>
    <col min="62" max="62" width="31.81640625" style="155" customWidth="1"/>
    <col min="63" max="65" width="8.81640625" style="1" bestFit="1" customWidth="1"/>
    <col min="66" max="66" width="9.1796875" style="1" customWidth="1"/>
    <col min="67" max="67" width="8.453125" style="1" customWidth="1"/>
    <col min="68" max="69" width="8.81640625" style="1"/>
    <col min="70" max="70" width="8.90625" style="1" bestFit="1" customWidth="1"/>
    <col min="71" max="71" width="33.453125" style="1" customWidth="1"/>
    <col min="72" max="72" width="22" style="1" customWidth="1"/>
    <col min="73" max="79" width="8.90625" style="1" bestFit="1" customWidth="1"/>
    <col min="80" max="80" width="17.36328125" style="1" customWidth="1"/>
    <col min="81" max="81" width="8.90625" style="1" bestFit="1" customWidth="1"/>
    <col min="82" max="83" width="8.81640625" style="1"/>
    <col min="84" max="84" width="13.36328125" style="1" customWidth="1"/>
    <col min="85" max="85" width="8.81640625" style="1"/>
    <col min="86" max="86" width="10.26953125" style="1" customWidth="1"/>
    <col min="87" max="87" width="13.453125" style="1" customWidth="1"/>
    <col min="88" max="89" width="8.81640625" style="1"/>
    <col min="90" max="90" width="14.08984375" style="1" customWidth="1"/>
    <col min="91" max="97" width="8.81640625" style="1"/>
    <col min="98" max="98" width="11.81640625" style="1" customWidth="1"/>
    <col min="99" max="106" width="8.81640625" style="1"/>
    <col min="107" max="107" width="14.54296875" style="1" customWidth="1"/>
    <col min="108" max="120" width="8.81640625" style="1"/>
    <col min="121" max="121" width="22.08984375" style="1" customWidth="1"/>
    <col min="122" max="123" width="8.81640625" style="1"/>
    <col min="124" max="124" width="8.81640625" style="1" bestFit="1" customWidth="1"/>
    <col min="125" max="125" width="15.90625" style="48" customWidth="1"/>
    <col min="126" max="126" width="8.81640625" style="1" bestFit="1" customWidth="1"/>
    <col min="127" max="127" width="9.90625" style="1" customWidth="1"/>
    <col min="128" max="128" width="10" style="1" customWidth="1"/>
    <col min="129" max="130" width="8.81640625" style="1"/>
    <col min="131" max="137" width="8.81640625" style="1" bestFit="1" customWidth="1"/>
    <col min="138" max="138" width="28.90625" style="1" customWidth="1"/>
    <col min="139" max="141" width="8.81640625" style="1" bestFit="1" customWidth="1"/>
    <col min="142" max="142" width="10.6328125" style="1" customWidth="1"/>
    <col min="143" max="143" width="8.81640625" style="1" bestFit="1" customWidth="1"/>
    <col min="144" max="145" width="8.81640625" style="1"/>
    <col min="146" max="152" width="8.81640625" style="1" bestFit="1" customWidth="1"/>
    <col min="153" max="153" width="13.90625" style="1" customWidth="1"/>
    <col min="154" max="158" width="8.81640625" style="1" bestFit="1" customWidth="1"/>
    <col min="159" max="161" width="8.81640625" style="1"/>
    <col min="162" max="162" width="8.81640625" style="1" bestFit="1" customWidth="1"/>
    <col min="163" max="163" width="10" style="1" customWidth="1"/>
    <col min="164" max="168" width="8.81640625" style="1" bestFit="1" customWidth="1"/>
    <col min="169" max="170" width="8.81640625" style="1"/>
    <col min="171" max="177" width="8.81640625" style="1" bestFit="1" customWidth="1"/>
    <col min="178" max="178" width="28.1796875" style="1" customWidth="1"/>
    <col min="179" max="183" width="8.81640625" style="1" bestFit="1" customWidth="1"/>
    <col min="184" max="186" width="8.81640625" style="1"/>
    <col min="187" max="187" width="15.1796875" style="1" customWidth="1"/>
    <col min="188" max="191" width="8.81640625" style="1" bestFit="1" customWidth="1"/>
    <col min="192" max="193" width="8.81640625" style="1"/>
    <col min="194" max="200" width="8.81640625" style="1" bestFit="1" customWidth="1"/>
    <col min="201" max="201" width="34.1796875" style="155" customWidth="1"/>
    <col min="202" max="202" width="20" style="1" customWidth="1"/>
    <col min="203" max="203" width="8.81640625" style="1" bestFit="1" customWidth="1"/>
    <col min="204" max="204" width="16.1796875" style="1" customWidth="1"/>
    <col min="205" max="205" width="14.1796875" style="1" customWidth="1"/>
    <col min="206" max="206" width="11.1796875" style="1" customWidth="1"/>
    <col min="207" max="207" width="17.1796875" style="1" customWidth="1"/>
    <col min="208" max="208" width="14.81640625" style="1" customWidth="1"/>
    <col min="209" max="209" width="13.54296875" style="1" customWidth="1"/>
    <col min="210" max="229" width="8.81640625" style="1"/>
    <col min="230" max="230" width="16.26953125" style="1" customWidth="1"/>
    <col min="231" max="231" width="15.54296875" style="1" customWidth="1"/>
    <col min="232" max="233" width="8.81640625" style="1" bestFit="1" customWidth="1"/>
    <col min="234" max="238" width="8.81640625" style="1"/>
    <col min="239" max="239" width="8.81640625" style="1" bestFit="1" customWidth="1"/>
    <col min="240" max="245" width="8.81640625" style="1"/>
    <col min="246" max="253" width="8.81640625" style="1" bestFit="1" customWidth="1"/>
    <col min="254" max="264" width="8.81640625" style="1"/>
    <col min="265" max="276" width="8.81640625" style="1" bestFit="1" customWidth="1"/>
    <col min="277" max="318" width="8.81640625" style="1"/>
    <col min="319" max="319" width="8.81640625" style="1" bestFit="1" customWidth="1"/>
    <col min="320" max="320" width="29.08984375" style="1" customWidth="1"/>
    <col min="321" max="321" width="14" style="1" customWidth="1"/>
    <col min="322" max="323" width="8.81640625" style="1" bestFit="1" customWidth="1"/>
    <col min="324" max="325" width="8.81640625" style="1"/>
    <col min="326" max="338" width="8.81640625" style="1" bestFit="1" customWidth="1"/>
    <col min="339" max="340" width="8.81640625" style="1"/>
    <col min="341" max="345" width="8.81640625" style="1" bestFit="1" customWidth="1"/>
    <col min="346" max="346" width="20.81640625" style="1" customWidth="1"/>
    <col min="347" max="353" width="8.81640625" style="1" bestFit="1" customWidth="1"/>
    <col min="354" max="382" width="8.81640625" style="1"/>
    <col min="383" max="383" width="26.54296875" style="1" customWidth="1"/>
    <col min="384" max="384" width="16.26953125" style="1" customWidth="1"/>
    <col min="385" max="385" width="16.81640625" style="1" customWidth="1"/>
    <col min="386" max="386" width="17.36328125" style="1" customWidth="1"/>
    <col min="387" max="388" width="8.81640625" style="1"/>
    <col min="389" max="400" width="8.81640625" style="1" bestFit="1" customWidth="1"/>
    <col min="401" max="401" width="13.453125" style="1" customWidth="1"/>
    <col min="402" max="403" width="8.81640625" style="1"/>
    <col min="404" max="404" width="8.81640625" style="1" bestFit="1" customWidth="1"/>
    <col min="405" max="432" width="8.81640625" style="1"/>
    <col min="433" max="433" width="8.90625" style="1" bestFit="1" customWidth="1"/>
    <col min="434" max="434" width="8.81640625" style="1"/>
    <col min="435" max="436" width="8.81640625" style="1" bestFit="1" customWidth="1"/>
    <col min="437" max="441" width="8.81640625" style="1"/>
    <col min="442" max="442" width="17.26953125" style="1" customWidth="1"/>
    <col min="443" max="443" width="8.81640625" style="1" bestFit="1" customWidth="1"/>
    <col min="444" max="446" width="8.81640625" style="1"/>
    <col min="447" max="460" width="8.90625" style="1" bestFit="1" customWidth="1"/>
    <col min="461" max="463" width="8.81640625" style="1"/>
    <col min="464" max="465" width="8.90625" style="1" bestFit="1" customWidth="1"/>
    <col min="466" max="466" width="15.54296875" style="1" customWidth="1"/>
    <col min="467" max="469" width="8.90625" style="1" bestFit="1" customWidth="1"/>
    <col min="470" max="472" width="8.81640625" style="1"/>
    <col min="473" max="477" width="8.81640625" style="1" bestFit="1" customWidth="1"/>
    <col min="478" max="478" width="8.81640625" style="1"/>
    <col min="479" max="479" width="8.90625" style="1" bestFit="1" customWidth="1"/>
    <col min="480" max="482" width="8.81640625" style="1"/>
    <col min="483" max="492" width="8.90625" style="1" bestFit="1" customWidth="1"/>
    <col min="493" max="503" width="8.81640625" style="1"/>
    <col min="504" max="511" width="8.90625" style="1" bestFit="1" customWidth="1"/>
    <col min="512" max="512" width="8.81640625" style="1"/>
    <col min="513" max="524" width="8.90625" style="1" bestFit="1" customWidth="1"/>
    <col min="525" max="527" width="8.81640625" style="1"/>
    <col min="528" max="531" width="8.81640625" style="1" bestFit="1" customWidth="1"/>
    <col min="532" max="556" width="8.81640625" style="1"/>
    <col min="557" max="561" width="8.90625" style="1" bestFit="1" customWidth="1"/>
    <col min="562" max="566" width="8.81640625" style="1"/>
    <col min="567" max="582" width="8.90625" style="1" bestFit="1" customWidth="1"/>
    <col min="583" max="584" width="8.81640625" style="1"/>
    <col min="585" max="597" width="8.90625" style="1" bestFit="1" customWidth="1"/>
    <col min="598" max="600" width="8.81640625" style="1"/>
    <col min="601" max="607" width="8.90625" style="1" bestFit="1" customWidth="1"/>
    <col min="608" max="609" width="8.81640625" style="1"/>
    <col min="610" max="622" width="8.90625" style="1" bestFit="1" customWidth="1"/>
    <col min="623" max="625" width="8.81640625" style="1"/>
    <col min="626" max="630" width="8.81640625" style="1" bestFit="1" customWidth="1"/>
    <col min="631" max="632" width="8.81640625" style="1"/>
    <col min="633" max="645" width="8.90625" style="1" bestFit="1" customWidth="1"/>
    <col min="646" max="649" width="8.81640625" style="1"/>
    <col min="650" max="657" width="8.90625" style="1" bestFit="1" customWidth="1"/>
    <col min="658" max="663" width="8.81640625" style="1"/>
    <col min="664" max="664" width="8.90625" style="1" bestFit="1" customWidth="1"/>
    <col min="665" max="665" width="40.08984375" style="1" customWidth="1"/>
    <col min="666" max="666" width="8.90625" style="1" bestFit="1" customWidth="1"/>
    <col min="667" max="667" width="16.453125" style="1" customWidth="1"/>
    <col min="668" max="671" width="8.90625" style="1" bestFit="1" customWidth="1"/>
    <col min="672" max="672" width="8.81640625" style="1"/>
    <col min="673" max="673" width="30.90625" style="1" customWidth="1"/>
    <col min="674" max="674" width="8.81640625" style="1"/>
    <col min="675" max="679" width="8.81640625" style="1" bestFit="1" customWidth="1"/>
    <col min="680" max="681" width="8.81640625" style="1"/>
    <col min="682" max="682" width="8.90625" style="1" bestFit="1" customWidth="1"/>
    <col min="683" max="687" width="8.81640625" style="1"/>
    <col min="688" max="688" width="8.90625" style="1" bestFit="1" customWidth="1"/>
    <col min="689" max="692" width="8.81640625" style="1"/>
    <col min="693" max="693" width="16.26953125" style="1" customWidth="1"/>
    <col min="694" max="694" width="8.81640625" style="1"/>
    <col min="695" max="695" width="21.6328125" style="1" customWidth="1"/>
    <col min="696" max="696" width="8.90625" style="1" bestFit="1" customWidth="1"/>
    <col min="697" max="697" width="14.1796875" style="1" customWidth="1"/>
    <col min="698" max="698" width="16.26953125" style="1" customWidth="1"/>
    <col min="699" max="699" width="8.81640625" style="1"/>
    <col min="700" max="700" width="8.90625" style="1" bestFit="1" customWidth="1"/>
    <col min="701" max="707" width="8.81640625" style="1"/>
    <col min="708" max="715" width="8.81640625" style="1" bestFit="1" customWidth="1"/>
    <col min="716" max="721" width="8.81640625" style="1"/>
    <col min="722" max="722" width="22.54296875" style="1" customWidth="1"/>
    <col min="723" max="723" width="9" style="155" customWidth="1"/>
    <col min="724" max="731" width="8.81640625" style="1"/>
    <col min="732" max="732" width="23.90625" style="1" customWidth="1"/>
    <col min="733" max="733" width="8.81640625" style="1"/>
    <col min="734" max="734" width="13.54296875" style="1" customWidth="1"/>
    <col min="735" max="735" width="8.81640625" style="1"/>
    <col min="736" max="736" width="12.81640625" style="1" customWidth="1"/>
    <col min="737" max="739" width="8.81640625" style="1"/>
    <col min="740" max="744" width="8.90625" style="1" bestFit="1" customWidth="1"/>
    <col min="745" max="746" width="8.81640625" style="1"/>
    <col min="747" max="752" width="8.90625" style="1" bestFit="1" customWidth="1"/>
    <col min="753" max="753" width="14.08984375" style="1" customWidth="1"/>
    <col min="754" max="754" width="8.90625" style="1" bestFit="1" customWidth="1"/>
    <col min="755" max="755" width="30" style="1" customWidth="1"/>
    <col min="756" max="758" width="8.90625" style="1" bestFit="1" customWidth="1"/>
    <col min="759" max="759" width="8.81640625" style="1"/>
    <col min="760" max="760" width="8.90625" style="1" bestFit="1" customWidth="1"/>
    <col min="761" max="761" width="8.81640625" style="1"/>
    <col min="762" max="762" width="8.90625" style="1" bestFit="1" customWidth="1"/>
    <col min="763" max="763" width="8.81640625" style="1"/>
    <col min="764" max="764" width="8.90625" style="1" bestFit="1" customWidth="1"/>
    <col min="765" max="765" width="14.1796875" style="1" customWidth="1"/>
    <col min="766" max="767" width="8.90625" style="1" bestFit="1" customWidth="1"/>
    <col min="768" max="773" width="8.81640625" style="1"/>
    <col min="774" max="776" width="8.90625" style="1" bestFit="1" customWidth="1"/>
    <col min="777" max="777" width="14.90625" style="1" customWidth="1"/>
    <col min="778" max="778" width="8.90625" style="1" bestFit="1" customWidth="1"/>
    <col min="779" max="779" width="8.81640625" style="1"/>
    <col min="780" max="780" width="8.90625" style="1" bestFit="1" customWidth="1"/>
    <col min="781" max="781" width="14.7265625" style="1" customWidth="1"/>
    <col min="782" max="784" width="8.81640625" style="1"/>
    <col min="785" max="791" width="8.90625" style="1" bestFit="1" customWidth="1"/>
    <col min="792" max="793" width="8.81640625" style="1"/>
    <col min="794" max="801" width="8.81640625" style="1" bestFit="1" customWidth="1"/>
    <col min="802" max="802" width="8.81640625" style="1"/>
    <col min="803" max="807" width="8.90625" style="1" bestFit="1" customWidth="1"/>
    <col min="808" max="818" width="8.81640625" style="1"/>
    <col min="819" max="819" width="8.81640625" style="155"/>
    <col min="820" max="825" width="8.90625" style="1" bestFit="1" customWidth="1"/>
    <col min="826" max="826" width="8.81640625" style="1"/>
    <col min="827" max="827" width="21.81640625" style="1" customWidth="1"/>
    <col min="828" max="831" width="8.90625" style="1" bestFit="1" customWidth="1"/>
    <col min="832" max="847" width="8.81640625" style="1"/>
    <col min="848" max="848" width="21.1796875" style="1" customWidth="1"/>
    <col min="849" max="849" width="8.81640625" style="1"/>
    <col min="850" max="854" width="8.90625" style="1" bestFit="1" customWidth="1"/>
    <col min="855" max="858" width="8.81640625" style="1"/>
    <col min="859" max="863" width="8.81640625" style="1" bestFit="1" customWidth="1"/>
    <col min="864" max="865" width="8.81640625" style="1"/>
    <col min="866" max="868" width="8.81640625" style="1" bestFit="1" customWidth="1"/>
    <col min="869" max="869" width="13.26953125" style="1" bestFit="1" customWidth="1"/>
    <col min="870" max="870" width="8.81640625" style="1" bestFit="1" customWidth="1"/>
    <col min="871" max="874" width="8.81640625" style="1"/>
    <col min="875" max="875" width="8.90625" style="1" bestFit="1" customWidth="1"/>
    <col min="876" max="876" width="8.81640625" style="1"/>
    <col min="877" max="881" width="8.90625" style="1" bestFit="1" customWidth="1"/>
    <col min="882" max="882" width="19" style="1" customWidth="1"/>
    <col min="883" max="906" width="8.81640625" style="1"/>
    <col min="907" max="907" width="14.26953125" style="1" customWidth="1"/>
    <col min="908" max="912" width="8.90625" style="1" bestFit="1" customWidth="1"/>
    <col min="913" max="914" width="8.81640625" style="1"/>
    <col min="915" max="920" width="8.90625" style="1" bestFit="1" customWidth="1"/>
    <col min="921" max="921" width="16" style="1" customWidth="1"/>
    <col min="922" max="925" width="8.90625" style="1" bestFit="1" customWidth="1"/>
    <col min="926" max="927" width="8.81640625" style="1"/>
    <col min="928" max="940" width="8.90625" style="1" bestFit="1" customWidth="1"/>
    <col min="941" max="943" width="8.81640625" style="1"/>
    <col min="944" max="944" width="18.90625" style="1" customWidth="1"/>
    <col min="945" max="950" width="8.90625" style="1" bestFit="1" customWidth="1"/>
    <col min="951" max="952" width="8.81640625" style="1"/>
    <col min="953" max="964" width="8.90625" style="1" bestFit="1" customWidth="1"/>
    <col min="965" max="967" width="8.81640625" style="1"/>
    <col min="968" max="972" width="8.81640625" style="1" bestFit="1" customWidth="1"/>
    <col min="973" max="974" width="8.81640625" style="1"/>
    <col min="975" max="981" width="8.90625" style="1" bestFit="1" customWidth="1"/>
    <col min="982" max="982" width="16" style="1" customWidth="1"/>
    <col min="983" max="986" width="8.90625" style="1" bestFit="1" customWidth="1"/>
    <col min="987" max="988" width="8.81640625" style="1"/>
    <col min="989" max="989" width="8.90625" style="1" bestFit="1" customWidth="1"/>
    <col min="990" max="1000" width="8.81640625" style="1"/>
    <col min="1001" max="1001" width="14.6328125" style="1" customWidth="1"/>
    <col min="1002" max="1010" width="8.81640625" style="1"/>
    <col min="1011" max="1018" width="8.90625" style="1" bestFit="1" customWidth="1"/>
    <col min="1019" max="1020" width="8.81640625" style="1"/>
    <col min="1021" max="1027" width="8.90625" style="1" bestFit="1" customWidth="1"/>
    <col min="1028" max="1028" width="8.81640625" style="1"/>
    <col min="1029" max="1033" width="8.90625" style="1" bestFit="1" customWidth="1"/>
    <col min="1034" max="1035" width="8.81640625" style="1"/>
    <col min="1036" max="1036" width="8.90625" style="1" bestFit="1" customWidth="1"/>
    <col min="1037" max="1037" width="8.81640625" style="1"/>
    <col min="1038" max="1038" width="8.90625" style="1" bestFit="1" customWidth="1"/>
    <col min="1039" max="1039" width="19.453125" style="1" customWidth="1"/>
    <col min="1040" max="1043" width="8.90625" style="1" bestFit="1" customWidth="1"/>
    <col min="1044" max="1044" width="8.81640625" style="1"/>
    <col min="1045" max="1045" width="8.90625" style="1" bestFit="1" customWidth="1"/>
    <col min="1046" max="1048" width="8.81640625" style="1"/>
    <col min="1049" max="1053" width="8.90625" style="1" bestFit="1" customWidth="1"/>
    <col min="1054" max="1054" width="18.1796875" style="1" customWidth="1"/>
    <col min="1055" max="1057" width="8.90625" style="1" bestFit="1" customWidth="1"/>
    <col min="1058" max="1059" width="8.81640625" style="1"/>
    <col min="1060" max="1060" width="8.81640625" style="1" bestFit="1" customWidth="1"/>
    <col min="1061" max="1061" width="13.7265625" style="1" customWidth="1"/>
    <col min="1062" max="1070" width="8.81640625" style="1" bestFit="1" customWidth="1"/>
    <col min="1071" max="1072" width="8.81640625" style="1"/>
    <col min="1073" max="1073" width="8.81640625" style="1" bestFit="1" customWidth="1"/>
    <col min="1074" max="1074" width="8.81640625" style="1"/>
    <col min="1075" max="1078" width="8.90625" style="1" bestFit="1" customWidth="1"/>
    <col min="1079" max="1079" width="19.36328125" style="1" customWidth="1"/>
    <col min="1080" max="1080" width="17.08984375" style="1" customWidth="1"/>
    <col min="1081" max="1082" width="8.90625" style="1" bestFit="1" customWidth="1"/>
    <col min="1083" max="1089" width="8.81640625" style="1"/>
    <col min="1090" max="1097" width="8.90625" style="1" bestFit="1" customWidth="1"/>
    <col min="1098" max="1102" width="8.81640625" style="1"/>
    <col min="1103" max="1103" width="8.81640625" style="1" bestFit="1" customWidth="1"/>
    <col min="1104" max="1104" width="8.90625" style="1" bestFit="1" customWidth="1"/>
    <col min="1105" max="1108" width="8.81640625" style="1"/>
    <col min="1109" max="1110" width="8.90625" style="1" bestFit="1" customWidth="1"/>
    <col min="1111" max="1111" width="20.08984375" style="1" customWidth="1"/>
    <col min="1112" max="1115" width="8.90625" style="1" bestFit="1" customWidth="1"/>
    <col min="1116" max="1117" width="8.81640625" style="1"/>
    <col min="1118" max="1124" width="8.81640625" style="1" bestFit="1" customWidth="1"/>
    <col min="1125" max="1126" width="8.81640625" style="1"/>
    <col min="1127" max="1132" width="8.90625" style="1" bestFit="1" customWidth="1"/>
    <col min="1133" max="1134" width="8.81640625" style="1"/>
    <col min="1135" max="1135" width="8.81640625" style="1" bestFit="1" customWidth="1"/>
    <col min="1136" max="1139" width="8.81640625" style="1"/>
    <col min="1140" max="1140" width="8.81640625" style="1" bestFit="1" customWidth="1"/>
    <col min="1141" max="1155" width="8.81640625" style="1"/>
    <col min="1156" max="1156" width="8.90625" style="1" bestFit="1" customWidth="1"/>
    <col min="1157" max="1159" width="8.81640625" style="1"/>
    <col min="1160" max="1171" width="8.90625" style="1" bestFit="1" customWidth="1"/>
    <col min="1172" max="1173" width="8.81640625" style="1"/>
    <col min="1174" max="1180" width="8.90625" style="1" bestFit="1" customWidth="1"/>
    <col min="1181" max="1183" width="8.81640625" style="1"/>
    <col min="1184" max="1190" width="8.90625" style="1" bestFit="1" customWidth="1"/>
    <col min="1191" max="1192" width="8.81640625" style="1"/>
    <col min="1193" max="1197" width="8.90625" style="1" bestFit="1" customWidth="1"/>
    <col min="1198" max="1199" width="8.81640625" style="1"/>
    <col min="1200" max="1200" width="27.453125" style="1" customWidth="1"/>
    <col min="1201" max="1212" width="8.90625" style="1" bestFit="1" customWidth="1"/>
    <col min="1213" max="1214" width="8.81640625" style="1"/>
    <col min="1215" max="1219" width="8.90625" style="1" bestFit="1" customWidth="1"/>
    <col min="1220" max="1220" width="14.7265625" style="1" customWidth="1"/>
    <col min="1221" max="1221" width="19.6328125" style="1" customWidth="1"/>
    <col min="1222" max="1231" width="8.90625" style="1" bestFit="1" customWidth="1"/>
    <col min="1232" max="1263" width="8.81640625" style="1"/>
    <col min="1264" max="1266" width="8.90625" style="1" bestFit="1" customWidth="1"/>
    <col min="1267" max="1267" width="18.1796875" style="1" customWidth="1"/>
    <col min="1268" max="1271" width="8.90625" style="1" bestFit="1" customWidth="1"/>
    <col min="1272" max="1272" width="8.81640625" style="1" bestFit="1" customWidth="1"/>
    <col min="1273" max="1321" width="8.81640625" style="1"/>
    <col min="1322" max="1322" width="9.08984375" style="1" bestFit="1" customWidth="1"/>
    <col min="1323" max="1324" width="8.81640625" style="1"/>
    <col min="1325" max="1325" width="8.81640625" style="1" bestFit="1" customWidth="1"/>
    <col min="1326" max="16384" width="8.81640625" style="1"/>
  </cols>
  <sheetData>
    <row r="1" spans="1:1229" x14ac:dyDescent="0.3">
      <c r="A1" s="1" t="s">
        <v>1091</v>
      </c>
      <c r="B1" s="1" t="s">
        <v>0</v>
      </c>
      <c r="C1" s="1" t="s">
        <v>1</v>
      </c>
      <c r="D1" s="1" t="s">
        <v>2</v>
      </c>
      <c r="E1" s="1" t="s">
        <v>3</v>
      </c>
      <c r="F1" s="1" t="s">
        <v>4</v>
      </c>
      <c r="G1" s="1" t="s">
        <v>5</v>
      </c>
      <c r="H1" s="1" t="s">
        <v>1394</v>
      </c>
      <c r="I1" s="1" t="s">
        <v>6</v>
      </c>
      <c r="J1" s="1" t="s">
        <v>7</v>
      </c>
      <c r="K1" s="1" t="s">
        <v>8</v>
      </c>
      <c r="L1" s="1" t="s">
        <v>10</v>
      </c>
      <c r="M1" s="1" t="s">
        <v>9</v>
      </c>
      <c r="N1" s="1" t="s">
        <v>11</v>
      </c>
      <c r="O1" s="1" t="s">
        <v>12</v>
      </c>
      <c r="P1" s="1" t="s">
        <v>13</v>
      </c>
      <c r="Q1" s="1" t="s">
        <v>14</v>
      </c>
      <c r="R1" s="1" t="s">
        <v>15</v>
      </c>
      <c r="S1" s="1" t="s">
        <v>16</v>
      </c>
      <c r="T1" s="1" t="s">
        <v>17</v>
      </c>
      <c r="U1" s="1" t="s">
        <v>1922</v>
      </c>
      <c r="V1" s="1" t="s">
        <v>1923</v>
      </c>
      <c r="W1" s="1" t="s">
        <v>1924</v>
      </c>
      <c r="X1" s="1" t="s">
        <v>1925</v>
      </c>
      <c r="Y1" s="1" t="s">
        <v>1926</v>
      </c>
      <c r="Z1" s="1" t="s">
        <v>1927</v>
      </c>
      <c r="AA1" s="1" t="s">
        <v>1928</v>
      </c>
      <c r="AB1" s="1" t="s">
        <v>1929</v>
      </c>
      <c r="AC1" s="1" t="s">
        <v>18</v>
      </c>
      <c r="AD1" s="1" t="s">
        <v>19</v>
      </c>
      <c r="AE1" s="1" t="s">
        <v>1395</v>
      </c>
      <c r="AF1" s="1" t="s">
        <v>20</v>
      </c>
      <c r="AG1" s="1" t="s">
        <v>1396</v>
      </c>
      <c r="AH1" s="1" t="s">
        <v>1397</v>
      </c>
      <c r="AI1" s="1" t="s">
        <v>1398</v>
      </c>
      <c r="AJ1" s="1" t="s">
        <v>21</v>
      </c>
      <c r="AK1" s="1" t="s">
        <v>22</v>
      </c>
      <c r="AL1" s="1" t="s">
        <v>23</v>
      </c>
      <c r="AM1" s="1" t="s">
        <v>24</v>
      </c>
      <c r="AN1" s="1" t="s">
        <v>25</v>
      </c>
      <c r="AO1" s="1" t="s">
        <v>26</v>
      </c>
      <c r="AP1" s="1" t="s">
        <v>27</v>
      </c>
      <c r="AQ1" s="1" t="s">
        <v>28</v>
      </c>
      <c r="AR1" s="1" t="s">
        <v>1399</v>
      </c>
      <c r="AS1" s="1" t="s">
        <v>29</v>
      </c>
      <c r="AT1" s="155" t="s">
        <v>30</v>
      </c>
      <c r="AU1" s="1" t="s">
        <v>32</v>
      </c>
      <c r="AV1" s="1" t="s">
        <v>33</v>
      </c>
      <c r="AW1" s="1" t="s">
        <v>1400</v>
      </c>
      <c r="AX1" s="1" t="s">
        <v>31</v>
      </c>
      <c r="AY1" s="1" t="s">
        <v>34</v>
      </c>
      <c r="AZ1" s="1" t="s">
        <v>35</v>
      </c>
      <c r="BA1" s="1" t="s">
        <v>36</v>
      </c>
      <c r="BB1" s="1" t="s">
        <v>37</v>
      </c>
      <c r="BC1" s="1" t="s">
        <v>38</v>
      </c>
      <c r="BD1" s="1" t="s">
        <v>39</v>
      </c>
      <c r="BE1" s="1" t="s">
        <v>40</v>
      </c>
      <c r="BF1" s="1" t="s">
        <v>41</v>
      </c>
      <c r="BG1" s="1" t="s">
        <v>42</v>
      </c>
      <c r="BH1" s="1" t="s">
        <v>43</v>
      </c>
      <c r="BI1" s="1" t="s">
        <v>44</v>
      </c>
      <c r="BJ1" s="155" t="s">
        <v>45</v>
      </c>
      <c r="BK1" s="1" t="s">
        <v>46</v>
      </c>
      <c r="BL1" s="1" t="s">
        <v>47</v>
      </c>
      <c r="BM1" s="1" t="s">
        <v>48</v>
      </c>
      <c r="BN1" s="1" t="s">
        <v>49</v>
      </c>
      <c r="BO1" s="1" t="s">
        <v>50</v>
      </c>
      <c r="BP1" s="1" t="s">
        <v>51</v>
      </c>
      <c r="BQ1" s="1" t="s">
        <v>52</v>
      </c>
      <c r="BR1" s="1" t="s">
        <v>53</v>
      </c>
      <c r="BS1" s="1" t="s">
        <v>54</v>
      </c>
      <c r="BT1" s="1" t="s">
        <v>55</v>
      </c>
      <c r="BU1" s="1" t="s">
        <v>56</v>
      </c>
      <c r="BV1" s="1" t="s">
        <v>57</v>
      </c>
      <c r="BW1" s="1" t="s">
        <v>58</v>
      </c>
      <c r="BX1" s="1" t="s">
        <v>1401</v>
      </c>
      <c r="BY1" s="1" t="s">
        <v>1402</v>
      </c>
      <c r="BZ1" s="1" t="s">
        <v>59</v>
      </c>
      <c r="CA1" s="1" t="s">
        <v>60</v>
      </c>
      <c r="CB1" s="1" t="s">
        <v>61</v>
      </c>
      <c r="CC1" s="1" t="s">
        <v>1403</v>
      </c>
      <c r="CD1" s="1" t="s">
        <v>62</v>
      </c>
      <c r="CE1" s="1" t="s">
        <v>63</v>
      </c>
      <c r="CF1" s="1" t="s">
        <v>64</v>
      </c>
      <c r="CG1" s="1" t="s">
        <v>65</v>
      </c>
      <c r="CH1" s="1" t="s">
        <v>66</v>
      </c>
      <c r="CI1" s="1" t="s">
        <v>67</v>
      </c>
      <c r="CJ1" s="1" t="s">
        <v>68</v>
      </c>
      <c r="CK1" s="1" t="s">
        <v>69</v>
      </c>
      <c r="CL1" s="1" t="s">
        <v>70</v>
      </c>
      <c r="CM1" s="1" t="s">
        <v>71</v>
      </c>
      <c r="CN1" s="1" t="s">
        <v>72</v>
      </c>
      <c r="CO1" s="1" t="s">
        <v>73</v>
      </c>
      <c r="CP1" s="1" t="s">
        <v>74</v>
      </c>
      <c r="CQ1" s="1" t="s">
        <v>75</v>
      </c>
      <c r="CR1" s="1" t="s">
        <v>76</v>
      </c>
      <c r="CS1" s="1" t="s">
        <v>77</v>
      </c>
      <c r="CT1" s="1" t="s">
        <v>78</v>
      </c>
      <c r="CU1" s="1" t="s">
        <v>79</v>
      </c>
      <c r="CV1" s="1" t="s">
        <v>80</v>
      </c>
      <c r="CW1" s="1" t="s">
        <v>81</v>
      </c>
      <c r="CX1" s="1" t="s">
        <v>82</v>
      </c>
      <c r="CY1" s="1" t="s">
        <v>83</v>
      </c>
      <c r="CZ1" s="1" t="s">
        <v>84</v>
      </c>
      <c r="DA1" s="1" t="s">
        <v>85</v>
      </c>
      <c r="DB1" s="1" t="s">
        <v>86</v>
      </c>
      <c r="DC1" s="1" t="s">
        <v>87</v>
      </c>
      <c r="DD1" s="1" t="s">
        <v>88</v>
      </c>
      <c r="DE1" s="1" t="s">
        <v>89</v>
      </c>
      <c r="DF1" s="1" t="s">
        <v>90</v>
      </c>
      <c r="DG1" s="1" t="s">
        <v>91</v>
      </c>
      <c r="DH1" s="1" t="s">
        <v>92</v>
      </c>
      <c r="DI1" s="1" t="s">
        <v>93</v>
      </c>
      <c r="DJ1" s="1" t="s">
        <v>94</v>
      </c>
      <c r="DK1" s="1" t="s">
        <v>95</v>
      </c>
      <c r="DL1" s="1" t="s">
        <v>96</v>
      </c>
      <c r="DM1" s="1" t="s">
        <v>97</v>
      </c>
      <c r="DN1" s="1" t="s">
        <v>98</v>
      </c>
      <c r="DO1" s="1" t="s">
        <v>99</v>
      </c>
      <c r="DP1" s="1" t="s">
        <v>100</v>
      </c>
      <c r="DQ1" s="1" t="s">
        <v>101</v>
      </c>
      <c r="DR1" s="1" t="s">
        <v>102</v>
      </c>
      <c r="DS1" s="1" t="s">
        <v>103</v>
      </c>
      <c r="DT1" s="1" t="s">
        <v>104</v>
      </c>
      <c r="DU1" s="48" t="s">
        <v>105</v>
      </c>
      <c r="DV1" s="1" t="s">
        <v>106</v>
      </c>
      <c r="DW1" s="1" t="s">
        <v>107</v>
      </c>
      <c r="DX1" s="1" t="s">
        <v>108</v>
      </c>
      <c r="DY1" s="1" t="s">
        <v>109</v>
      </c>
      <c r="DZ1" s="1" t="s">
        <v>110</v>
      </c>
      <c r="EA1" s="1" t="s">
        <v>111</v>
      </c>
      <c r="EB1" s="1" t="s">
        <v>1404</v>
      </c>
      <c r="EC1" s="1" t="s">
        <v>112</v>
      </c>
      <c r="ED1" s="1" t="s">
        <v>113</v>
      </c>
      <c r="EE1" s="1" t="s">
        <v>114</v>
      </c>
      <c r="EF1" s="1" t="s">
        <v>115</v>
      </c>
      <c r="EG1" s="1" t="s">
        <v>116</v>
      </c>
      <c r="EH1" s="1" t="s">
        <v>117</v>
      </c>
      <c r="EI1" s="1" t="s">
        <v>118</v>
      </c>
      <c r="EJ1" s="1" t="s">
        <v>119</v>
      </c>
      <c r="EK1" s="1" t="s">
        <v>120</v>
      </c>
      <c r="EL1" s="1" t="s">
        <v>121</v>
      </c>
      <c r="EM1" s="1" t="s">
        <v>122</v>
      </c>
      <c r="EN1" s="1" t="s">
        <v>123</v>
      </c>
      <c r="EO1" s="1" t="s">
        <v>124</v>
      </c>
      <c r="EP1" s="1" t="s">
        <v>125</v>
      </c>
      <c r="EQ1" s="1" t="s">
        <v>126</v>
      </c>
      <c r="ER1" s="1" t="s">
        <v>127</v>
      </c>
      <c r="ES1" s="1" t="s">
        <v>1405</v>
      </c>
      <c r="ET1" s="1" t="s">
        <v>128</v>
      </c>
      <c r="EU1" s="1" t="s">
        <v>129</v>
      </c>
      <c r="EV1" s="1" t="s">
        <v>130</v>
      </c>
      <c r="EW1" s="1" t="s">
        <v>131</v>
      </c>
      <c r="EX1" s="1" t="s">
        <v>132</v>
      </c>
      <c r="EY1" s="1" t="s">
        <v>133</v>
      </c>
      <c r="EZ1" s="1" t="s">
        <v>134</v>
      </c>
      <c r="FA1" s="1" t="s">
        <v>135</v>
      </c>
      <c r="FB1" s="1" t="s">
        <v>136</v>
      </c>
      <c r="FC1" s="1" t="s">
        <v>137</v>
      </c>
      <c r="FD1" s="1" t="s">
        <v>138</v>
      </c>
      <c r="FE1" s="1" t="s">
        <v>139</v>
      </c>
      <c r="FF1" s="1" t="s">
        <v>140</v>
      </c>
      <c r="FG1" s="1" t="s">
        <v>141</v>
      </c>
      <c r="FH1" s="1" t="s">
        <v>142</v>
      </c>
      <c r="FI1" s="1" t="s">
        <v>143</v>
      </c>
      <c r="FJ1" s="1" t="s">
        <v>144</v>
      </c>
      <c r="FK1" s="1" t="s">
        <v>145</v>
      </c>
      <c r="FL1" s="1" t="s">
        <v>146</v>
      </c>
      <c r="FM1" s="1" t="s">
        <v>147</v>
      </c>
      <c r="FN1" s="1" t="s">
        <v>148</v>
      </c>
      <c r="FO1" s="1" t="s">
        <v>149</v>
      </c>
      <c r="FP1" s="1" t="s">
        <v>150</v>
      </c>
      <c r="FQ1" s="1" t="s">
        <v>151</v>
      </c>
      <c r="FR1" s="1" t="s">
        <v>152</v>
      </c>
      <c r="FS1" s="1" t="s">
        <v>153</v>
      </c>
      <c r="FT1" s="1" t="s">
        <v>154</v>
      </c>
      <c r="FU1" s="1" t="s">
        <v>155</v>
      </c>
      <c r="FV1" s="1" t="s">
        <v>156</v>
      </c>
      <c r="FW1" s="1" t="s">
        <v>157</v>
      </c>
      <c r="FX1" s="1" t="s">
        <v>158</v>
      </c>
      <c r="FY1" s="1" t="s">
        <v>159</v>
      </c>
      <c r="FZ1" s="1" t="s">
        <v>160</v>
      </c>
      <c r="GA1" s="1" t="s">
        <v>161</v>
      </c>
      <c r="GB1" s="1" t="s">
        <v>162</v>
      </c>
      <c r="GC1" s="1" t="s">
        <v>163</v>
      </c>
      <c r="GD1" s="1" t="s">
        <v>164</v>
      </c>
      <c r="GE1" s="1" t="s">
        <v>165</v>
      </c>
      <c r="GF1" s="1" t="s">
        <v>166</v>
      </c>
      <c r="GG1" s="1" t="s">
        <v>167</v>
      </c>
      <c r="GH1" s="1" t="s">
        <v>168</v>
      </c>
      <c r="GI1" s="1" t="s">
        <v>169</v>
      </c>
      <c r="GJ1" s="1" t="s">
        <v>170</v>
      </c>
      <c r="GK1" s="1" t="s">
        <v>171</v>
      </c>
      <c r="GL1" s="1" t="s">
        <v>172</v>
      </c>
      <c r="GM1" s="1" t="s">
        <v>173</v>
      </c>
      <c r="GN1" s="1" t="s">
        <v>174</v>
      </c>
      <c r="GO1" s="1" t="s">
        <v>175</v>
      </c>
      <c r="GP1" s="1" t="s">
        <v>176</v>
      </c>
      <c r="GQ1" s="1" t="s">
        <v>177</v>
      </c>
      <c r="GR1" s="1" t="s">
        <v>178</v>
      </c>
      <c r="GS1" s="155" t="s">
        <v>179</v>
      </c>
      <c r="GT1" s="1" t="s">
        <v>180</v>
      </c>
      <c r="GU1" s="1" t="s">
        <v>181</v>
      </c>
      <c r="GV1" s="1" t="s">
        <v>182</v>
      </c>
      <c r="GW1" s="1" t="s">
        <v>183</v>
      </c>
      <c r="GX1" s="1" t="s">
        <v>1406</v>
      </c>
      <c r="GY1" s="1" t="s">
        <v>184</v>
      </c>
      <c r="GZ1" s="1" t="s">
        <v>1407</v>
      </c>
      <c r="HA1" s="1" t="s">
        <v>1408</v>
      </c>
      <c r="HB1" s="1" t="s">
        <v>185</v>
      </c>
      <c r="HC1" s="1" t="s">
        <v>186</v>
      </c>
      <c r="HD1" s="1" t="s">
        <v>187</v>
      </c>
      <c r="HE1" s="1" t="s">
        <v>188</v>
      </c>
      <c r="HF1" s="1" t="s">
        <v>189</v>
      </c>
      <c r="HG1" s="1" t="s">
        <v>190</v>
      </c>
      <c r="HH1" s="1" t="s">
        <v>191</v>
      </c>
      <c r="HI1" s="1" t="s">
        <v>192</v>
      </c>
      <c r="HJ1" s="1" t="s">
        <v>193</v>
      </c>
      <c r="HK1" s="1" t="s">
        <v>1409</v>
      </c>
      <c r="HL1" s="1" t="s">
        <v>194</v>
      </c>
      <c r="HM1" s="1" t="s">
        <v>195</v>
      </c>
      <c r="HN1" s="1" t="s">
        <v>196</v>
      </c>
      <c r="HO1" s="1" t="s">
        <v>197</v>
      </c>
      <c r="HP1" s="1" t="s">
        <v>198</v>
      </c>
      <c r="HQ1" s="1" t="s">
        <v>199</v>
      </c>
      <c r="HR1" s="1" t="s">
        <v>200</v>
      </c>
      <c r="HS1" s="1" t="s">
        <v>201</v>
      </c>
      <c r="HT1" s="1" t="s">
        <v>202</v>
      </c>
      <c r="HU1" s="1" t="s">
        <v>203</v>
      </c>
      <c r="HV1" s="1" t="s">
        <v>204</v>
      </c>
      <c r="HW1" s="1" t="s">
        <v>205</v>
      </c>
      <c r="HX1" s="1" t="s">
        <v>206</v>
      </c>
      <c r="HY1" s="1" t="s">
        <v>207</v>
      </c>
      <c r="HZ1" s="1" t="s">
        <v>208</v>
      </c>
      <c r="IA1" s="1" t="s">
        <v>209</v>
      </c>
      <c r="IB1" s="1" t="s">
        <v>210</v>
      </c>
      <c r="IC1" s="1" t="s">
        <v>211</v>
      </c>
      <c r="ID1" s="1" t="s">
        <v>212</v>
      </c>
      <c r="IE1" s="1" t="s">
        <v>213</v>
      </c>
      <c r="IF1" s="1" t="s">
        <v>214</v>
      </c>
      <c r="IG1" s="1" t="s">
        <v>215</v>
      </c>
      <c r="IH1" s="1" t="s">
        <v>216</v>
      </c>
      <c r="II1" s="1" t="s">
        <v>217</v>
      </c>
      <c r="IJ1" s="1" t="s">
        <v>218</v>
      </c>
      <c r="IK1" s="1" t="s">
        <v>219</v>
      </c>
      <c r="IL1" s="1" t="s">
        <v>220</v>
      </c>
      <c r="IM1" s="1" t="s">
        <v>221</v>
      </c>
      <c r="IN1" s="1" t="s">
        <v>222</v>
      </c>
      <c r="IO1" s="1" t="s">
        <v>223</v>
      </c>
      <c r="IP1" s="1" t="s">
        <v>224</v>
      </c>
      <c r="IQ1" s="1" t="s">
        <v>225</v>
      </c>
      <c r="IR1" s="1" t="s">
        <v>226</v>
      </c>
      <c r="IS1" s="1" t="s">
        <v>227</v>
      </c>
      <c r="IT1" s="1" t="s">
        <v>228</v>
      </c>
      <c r="IU1" s="1" t="s">
        <v>229</v>
      </c>
      <c r="IV1" s="1" t="s">
        <v>230</v>
      </c>
      <c r="IW1" s="1" t="s">
        <v>231</v>
      </c>
      <c r="IX1" s="1" t="s">
        <v>1410</v>
      </c>
      <c r="IY1" s="1" t="s">
        <v>1411</v>
      </c>
      <c r="IZ1" s="1" t="s">
        <v>232</v>
      </c>
      <c r="JA1" s="1" t="s">
        <v>233</v>
      </c>
      <c r="JB1" s="1" t="s">
        <v>234</v>
      </c>
      <c r="JC1" s="1" t="s">
        <v>1412</v>
      </c>
      <c r="JD1" s="1" t="s">
        <v>235</v>
      </c>
      <c r="JE1" s="1" t="s">
        <v>236</v>
      </c>
      <c r="JF1" s="1" t="s">
        <v>237</v>
      </c>
      <c r="JG1" s="1" t="s">
        <v>238</v>
      </c>
      <c r="JH1" s="1" t="s">
        <v>239</v>
      </c>
      <c r="JI1" s="1" t="s">
        <v>240</v>
      </c>
      <c r="JJ1" s="1" t="s">
        <v>241</v>
      </c>
      <c r="JK1" s="1" t="s">
        <v>242</v>
      </c>
      <c r="JL1" s="1" t="s">
        <v>243</v>
      </c>
      <c r="JM1" s="1" t="s">
        <v>244</v>
      </c>
      <c r="JN1" s="1" t="s">
        <v>245</v>
      </c>
      <c r="JO1" s="1" t="s">
        <v>246</v>
      </c>
      <c r="JP1" s="1" t="s">
        <v>247</v>
      </c>
      <c r="JQ1" s="1" t="s">
        <v>248</v>
      </c>
      <c r="JR1" s="1" t="s">
        <v>249</v>
      </c>
      <c r="JS1" s="1" t="s">
        <v>250</v>
      </c>
      <c r="JT1" s="1" t="s">
        <v>251</v>
      </c>
      <c r="JU1" s="1" t="s">
        <v>252</v>
      </c>
      <c r="JV1" s="1" t="s">
        <v>253</v>
      </c>
      <c r="JW1" s="1" t="s">
        <v>254</v>
      </c>
      <c r="JX1" s="1" t="s">
        <v>255</v>
      </c>
      <c r="JY1" s="1" t="s">
        <v>256</v>
      </c>
      <c r="JZ1" s="1" t="s">
        <v>257</v>
      </c>
      <c r="KA1" s="1" t="s">
        <v>258</v>
      </c>
      <c r="KB1" s="1" t="s">
        <v>259</v>
      </c>
      <c r="KC1" s="1" t="s">
        <v>260</v>
      </c>
      <c r="KD1" s="1" t="s">
        <v>261</v>
      </c>
      <c r="KE1" s="1" t="s">
        <v>262</v>
      </c>
      <c r="KF1" s="1" t="s">
        <v>263</v>
      </c>
      <c r="KG1" s="1" t="s">
        <v>264</v>
      </c>
      <c r="KH1" s="1" t="s">
        <v>265</v>
      </c>
      <c r="KI1" s="1" t="s">
        <v>266</v>
      </c>
      <c r="KJ1" s="1" t="s">
        <v>267</v>
      </c>
      <c r="KK1" s="1" t="s">
        <v>268</v>
      </c>
      <c r="KL1" s="1" t="s">
        <v>269</v>
      </c>
      <c r="KM1" s="1" t="s">
        <v>270</v>
      </c>
      <c r="KN1" s="1" t="s">
        <v>271</v>
      </c>
      <c r="KO1" s="1" t="s">
        <v>272</v>
      </c>
      <c r="KP1" s="1" t="s">
        <v>273</v>
      </c>
      <c r="KQ1" s="1" t="s">
        <v>274</v>
      </c>
      <c r="KR1" s="1" t="s">
        <v>275</v>
      </c>
      <c r="KS1" s="1" t="s">
        <v>276</v>
      </c>
      <c r="KT1" s="1" t="s">
        <v>277</v>
      </c>
      <c r="KU1" s="1" t="s">
        <v>278</v>
      </c>
      <c r="KV1" s="1" t="s">
        <v>279</v>
      </c>
      <c r="KW1" s="1" t="s">
        <v>280</v>
      </c>
      <c r="KX1" s="1" t="s">
        <v>281</v>
      </c>
      <c r="KY1" s="1" t="s">
        <v>282</v>
      </c>
      <c r="KZ1" s="1" t="s">
        <v>283</v>
      </c>
      <c r="LA1" s="1" t="s">
        <v>284</v>
      </c>
      <c r="LB1" s="1" t="s">
        <v>1413</v>
      </c>
      <c r="LC1" s="1" t="s">
        <v>285</v>
      </c>
      <c r="LD1" s="1" t="s">
        <v>286</v>
      </c>
      <c r="LE1" s="1" t="s">
        <v>287</v>
      </c>
      <c r="LF1" s="1" t="s">
        <v>288</v>
      </c>
      <c r="LG1" s="1" t="s">
        <v>289</v>
      </c>
      <c r="LH1" s="1" t="s">
        <v>290</v>
      </c>
      <c r="LI1" s="1" t="s">
        <v>291</v>
      </c>
      <c r="LJ1" s="1" t="s">
        <v>292</v>
      </c>
      <c r="LK1" s="1" t="s">
        <v>293</v>
      </c>
      <c r="LL1" s="1" t="s">
        <v>294</v>
      </c>
      <c r="LM1" s="1" t="s">
        <v>295</v>
      </c>
      <c r="LN1" s="1" t="s">
        <v>296</v>
      </c>
      <c r="LO1" s="1" t="s">
        <v>297</v>
      </c>
      <c r="LP1" s="1" t="s">
        <v>298</v>
      </c>
      <c r="LQ1" s="1" t="s">
        <v>299</v>
      </c>
      <c r="LR1" s="1" t="s">
        <v>300</v>
      </c>
      <c r="LS1" s="1" t="s">
        <v>1414</v>
      </c>
      <c r="LT1" s="1" t="s">
        <v>301</v>
      </c>
      <c r="LU1" s="1" t="s">
        <v>302</v>
      </c>
      <c r="LV1" s="1" t="s">
        <v>303</v>
      </c>
      <c r="LW1" s="1" t="s">
        <v>304</v>
      </c>
      <c r="LX1" s="1" t="s">
        <v>305</v>
      </c>
      <c r="LY1" s="1" t="s">
        <v>306</v>
      </c>
      <c r="LZ1" s="1" t="s">
        <v>307</v>
      </c>
      <c r="MA1" s="1" t="s">
        <v>308</v>
      </c>
      <c r="MB1" s="1" t="s">
        <v>309</v>
      </c>
      <c r="MC1" s="1" t="s">
        <v>310</v>
      </c>
      <c r="MD1" s="1" t="s">
        <v>311</v>
      </c>
      <c r="ME1" s="1" t="s">
        <v>312</v>
      </c>
      <c r="MF1" s="1" t="s">
        <v>313</v>
      </c>
      <c r="MG1" s="1" t="s">
        <v>314</v>
      </c>
      <c r="MH1" s="1" t="s">
        <v>315</v>
      </c>
      <c r="MI1" s="1" t="s">
        <v>316</v>
      </c>
      <c r="MJ1" s="1" t="s">
        <v>317</v>
      </c>
      <c r="MK1" s="1" t="s">
        <v>318</v>
      </c>
      <c r="ML1" s="1" t="s">
        <v>319</v>
      </c>
      <c r="MM1" s="1" t="s">
        <v>320</v>
      </c>
      <c r="MN1" s="1" t="s">
        <v>321</v>
      </c>
      <c r="MO1" s="1" t="s">
        <v>322</v>
      </c>
      <c r="MP1" s="1" t="s">
        <v>323</v>
      </c>
      <c r="MQ1" s="1" t="s">
        <v>324</v>
      </c>
      <c r="MR1" s="1" t="s">
        <v>325</v>
      </c>
      <c r="MS1" s="1" t="s">
        <v>326</v>
      </c>
      <c r="MT1" s="1" t="s">
        <v>327</v>
      </c>
      <c r="MU1" s="1" t="s">
        <v>328</v>
      </c>
      <c r="MV1" s="1" t="s">
        <v>329</v>
      </c>
      <c r="MW1" s="1" t="s">
        <v>330</v>
      </c>
      <c r="MX1" s="1" t="s">
        <v>331</v>
      </c>
      <c r="MY1" s="1" t="s">
        <v>332</v>
      </c>
      <c r="MZ1" s="1" t="s">
        <v>333</v>
      </c>
      <c r="NA1" s="1" t="s">
        <v>334</v>
      </c>
      <c r="NB1" s="1" t="s">
        <v>335</v>
      </c>
      <c r="NC1" s="1" t="s">
        <v>336</v>
      </c>
      <c r="ND1" s="1" t="s">
        <v>337</v>
      </c>
      <c r="NE1" s="1" t="s">
        <v>338</v>
      </c>
      <c r="NF1" s="1" t="s">
        <v>339</v>
      </c>
      <c r="NG1" s="1" t="s">
        <v>340</v>
      </c>
      <c r="NH1" s="1" t="s">
        <v>341</v>
      </c>
      <c r="NI1" s="1" t="s">
        <v>342</v>
      </c>
      <c r="NJ1" s="1" t="s">
        <v>343</v>
      </c>
      <c r="NK1" s="1" t="s">
        <v>344</v>
      </c>
      <c r="NL1" s="1" t="s">
        <v>345</v>
      </c>
      <c r="NM1" s="1" t="s">
        <v>346</v>
      </c>
      <c r="NN1" s="1" t="s">
        <v>347</v>
      </c>
      <c r="NO1" s="1" t="s">
        <v>348</v>
      </c>
      <c r="NP1" s="1" t="s">
        <v>349</v>
      </c>
      <c r="NQ1" s="1" t="s">
        <v>350</v>
      </c>
      <c r="NR1" s="1" t="s">
        <v>351</v>
      </c>
      <c r="NS1" s="1" t="s">
        <v>352</v>
      </c>
      <c r="NT1" s="1" t="s">
        <v>353</v>
      </c>
      <c r="NU1" s="1" t="s">
        <v>354</v>
      </c>
      <c r="NV1" s="1" t="s">
        <v>1415</v>
      </c>
      <c r="NW1" s="1" t="s">
        <v>355</v>
      </c>
      <c r="NX1" s="1" t="s">
        <v>1416</v>
      </c>
      <c r="NY1" s="1" t="s">
        <v>1417</v>
      </c>
      <c r="NZ1" s="1" t="s">
        <v>1418</v>
      </c>
      <c r="OA1" s="1" t="s">
        <v>356</v>
      </c>
      <c r="OB1" s="1" t="s">
        <v>357</v>
      </c>
      <c r="OC1" s="1" t="s">
        <v>358</v>
      </c>
      <c r="OD1" s="1" t="s">
        <v>1419</v>
      </c>
      <c r="OE1" s="1" t="s">
        <v>1420</v>
      </c>
      <c r="OF1" s="1" t="s">
        <v>1421</v>
      </c>
      <c r="OG1" s="1" t="s">
        <v>359</v>
      </c>
      <c r="OH1" s="1" t="s">
        <v>1422</v>
      </c>
      <c r="OI1" s="1" t="s">
        <v>360</v>
      </c>
      <c r="OJ1" s="1" t="s">
        <v>1423</v>
      </c>
      <c r="OK1" s="1" t="s">
        <v>361</v>
      </c>
      <c r="OL1" s="1" t="s">
        <v>362</v>
      </c>
      <c r="OM1" s="1" t="s">
        <v>363</v>
      </c>
      <c r="ON1" s="1" t="s">
        <v>1424</v>
      </c>
      <c r="OO1" s="1" t="s">
        <v>364</v>
      </c>
      <c r="OP1" s="1" t="s">
        <v>365</v>
      </c>
      <c r="OQ1" s="1" t="s">
        <v>366</v>
      </c>
      <c r="OR1" s="1" t="s">
        <v>367</v>
      </c>
      <c r="OS1" s="1" t="s">
        <v>368</v>
      </c>
      <c r="OT1" s="1" t="s">
        <v>369</v>
      </c>
      <c r="OU1" s="1" t="s">
        <v>370</v>
      </c>
      <c r="OV1" s="1" t="s">
        <v>371</v>
      </c>
      <c r="OW1" s="1" t="s">
        <v>372</v>
      </c>
      <c r="OX1" s="1" t="s">
        <v>373</v>
      </c>
      <c r="OY1" s="1" t="s">
        <v>374</v>
      </c>
      <c r="OZ1" s="1" t="s">
        <v>375</v>
      </c>
      <c r="PA1" s="1" t="s">
        <v>376</v>
      </c>
      <c r="PB1" s="1" t="s">
        <v>377</v>
      </c>
      <c r="PC1" s="1" t="s">
        <v>378</v>
      </c>
      <c r="PD1" s="1" t="s">
        <v>379</v>
      </c>
      <c r="PE1" s="1" t="s">
        <v>1425</v>
      </c>
      <c r="PF1" s="1" t="s">
        <v>380</v>
      </c>
      <c r="PG1" s="1" t="s">
        <v>381</v>
      </c>
      <c r="PH1" s="1" t="s">
        <v>382</v>
      </c>
      <c r="PI1" s="1" t="s">
        <v>383</v>
      </c>
      <c r="PJ1" s="1" t="s">
        <v>384</v>
      </c>
      <c r="PK1" s="1" t="s">
        <v>385</v>
      </c>
      <c r="PL1" s="1" t="s">
        <v>386</v>
      </c>
      <c r="PM1" s="1" t="s">
        <v>387</v>
      </c>
      <c r="PN1" s="1" t="s">
        <v>388</v>
      </c>
      <c r="PO1" s="1" t="s">
        <v>389</v>
      </c>
      <c r="PP1" s="1" t="s">
        <v>390</v>
      </c>
      <c r="PQ1" s="1" t="s">
        <v>391</v>
      </c>
      <c r="PR1" s="1" t="s">
        <v>392</v>
      </c>
      <c r="PS1" s="1" t="s">
        <v>393</v>
      </c>
      <c r="PT1" s="1" t="s">
        <v>394</v>
      </c>
      <c r="PU1" s="1" t="s">
        <v>395</v>
      </c>
      <c r="PV1" s="1" t="s">
        <v>1426</v>
      </c>
      <c r="PW1" s="1" t="s">
        <v>1427</v>
      </c>
      <c r="PX1" s="1" t="s">
        <v>396</v>
      </c>
      <c r="PY1" s="1" t="s">
        <v>397</v>
      </c>
      <c r="PZ1" s="1" t="s">
        <v>398</v>
      </c>
      <c r="QA1" s="1" t="s">
        <v>399</v>
      </c>
      <c r="QB1" s="1" t="s">
        <v>400</v>
      </c>
      <c r="QC1" s="1" t="s">
        <v>401</v>
      </c>
      <c r="QD1" s="1" t="s">
        <v>402</v>
      </c>
      <c r="QE1" s="1" t="s">
        <v>403</v>
      </c>
      <c r="QF1" s="1" t="s">
        <v>404</v>
      </c>
      <c r="QG1" s="1" t="s">
        <v>405</v>
      </c>
      <c r="QH1" s="1" t="s">
        <v>406</v>
      </c>
      <c r="QI1" s="1" t="s">
        <v>407</v>
      </c>
      <c r="QJ1" s="1" t="s">
        <v>408</v>
      </c>
      <c r="QK1" s="1" t="s">
        <v>409</v>
      </c>
      <c r="QL1" s="1" t="s">
        <v>410</v>
      </c>
      <c r="QM1" s="1" t="s">
        <v>411</v>
      </c>
      <c r="QN1" s="1" t="s">
        <v>412</v>
      </c>
      <c r="QO1" s="1" t="s">
        <v>413</v>
      </c>
      <c r="QP1" s="1" t="s">
        <v>414</v>
      </c>
      <c r="QQ1" s="1" t="s">
        <v>415</v>
      </c>
      <c r="QR1" s="1" t="s">
        <v>416</v>
      </c>
      <c r="QS1" s="1" t="s">
        <v>417</v>
      </c>
      <c r="QT1" s="1" t="s">
        <v>418</v>
      </c>
      <c r="QU1" s="1" t="s">
        <v>419</v>
      </c>
      <c r="QV1" s="1" t="s">
        <v>420</v>
      </c>
      <c r="QW1" s="1" t="s">
        <v>421</v>
      </c>
      <c r="QX1" s="1" t="s">
        <v>422</v>
      </c>
      <c r="QY1" s="1" t="s">
        <v>423</v>
      </c>
      <c r="QZ1" s="1" t="s">
        <v>424</v>
      </c>
      <c r="RA1" s="1" t="s">
        <v>425</v>
      </c>
      <c r="RB1" s="1" t="s">
        <v>426</v>
      </c>
      <c r="RC1" s="1" t="s">
        <v>427</v>
      </c>
      <c r="RD1" s="1" t="s">
        <v>428</v>
      </c>
      <c r="RE1" s="1" t="s">
        <v>429</v>
      </c>
      <c r="RF1" s="1" t="s">
        <v>430</v>
      </c>
      <c r="RG1" s="1" t="s">
        <v>431</v>
      </c>
      <c r="RH1" s="1" t="s">
        <v>432</v>
      </c>
      <c r="RI1" s="1" t="s">
        <v>433</v>
      </c>
      <c r="RJ1" s="1" t="s">
        <v>434</v>
      </c>
      <c r="RK1" s="1" t="s">
        <v>435</v>
      </c>
      <c r="RL1" s="1" t="s">
        <v>436</v>
      </c>
      <c r="RM1" s="1" t="s">
        <v>437</v>
      </c>
      <c r="RN1" s="1" t="s">
        <v>438</v>
      </c>
      <c r="RO1" s="1" t="s">
        <v>439</v>
      </c>
      <c r="RP1" s="1" t="s">
        <v>1930</v>
      </c>
      <c r="RQ1" s="1" t="s">
        <v>1931</v>
      </c>
      <c r="RR1" s="1" t="s">
        <v>440</v>
      </c>
      <c r="RS1" s="1" t="s">
        <v>441</v>
      </c>
      <c r="RT1" s="1" t="s">
        <v>442</v>
      </c>
      <c r="RU1" s="1" t="s">
        <v>443</v>
      </c>
      <c r="RV1" s="1" t="s">
        <v>1428</v>
      </c>
      <c r="RW1" s="1" t="s">
        <v>1429</v>
      </c>
      <c r="RX1" s="1" t="s">
        <v>444</v>
      </c>
      <c r="RY1" s="1" t="s">
        <v>445</v>
      </c>
      <c r="RZ1" s="1" t="s">
        <v>446</v>
      </c>
      <c r="SA1" s="1" t="s">
        <v>1430</v>
      </c>
      <c r="SB1" s="1" t="s">
        <v>447</v>
      </c>
      <c r="SC1" s="1" t="s">
        <v>448</v>
      </c>
      <c r="SD1" s="1" t="s">
        <v>449</v>
      </c>
      <c r="SE1" s="1" t="s">
        <v>450</v>
      </c>
      <c r="SF1" s="1" t="s">
        <v>451</v>
      </c>
      <c r="SG1" s="1" t="s">
        <v>452</v>
      </c>
      <c r="SH1" s="1" t="s">
        <v>453</v>
      </c>
      <c r="SI1" s="1" t="s">
        <v>454</v>
      </c>
      <c r="SJ1" s="1" t="s">
        <v>455</v>
      </c>
      <c r="SK1" s="1" t="s">
        <v>456</v>
      </c>
      <c r="SL1" s="1" t="s">
        <v>457</v>
      </c>
      <c r="SM1" s="1" t="s">
        <v>458</v>
      </c>
      <c r="SN1" s="1" t="s">
        <v>459</v>
      </c>
      <c r="SO1" s="1" t="s">
        <v>460</v>
      </c>
      <c r="SP1" s="1" t="s">
        <v>461</v>
      </c>
      <c r="SQ1" s="1" t="s">
        <v>462</v>
      </c>
      <c r="SR1" s="1" t="s">
        <v>463</v>
      </c>
      <c r="SS1" s="1" t="s">
        <v>464</v>
      </c>
      <c r="ST1" s="1" t="s">
        <v>465</v>
      </c>
      <c r="SU1" s="1" t="s">
        <v>466</v>
      </c>
      <c r="SV1" s="1" t="s">
        <v>467</v>
      </c>
      <c r="SW1" s="1" t="s">
        <v>468</v>
      </c>
      <c r="SX1" s="1" t="s">
        <v>469</v>
      </c>
      <c r="SY1" s="1" t="s">
        <v>470</v>
      </c>
      <c r="SZ1" s="1" t="s">
        <v>471</v>
      </c>
      <c r="TA1" s="1" t="s">
        <v>472</v>
      </c>
      <c r="TB1" s="1" t="s">
        <v>473</v>
      </c>
      <c r="TC1" s="1" t="s">
        <v>474</v>
      </c>
      <c r="TD1" s="1" t="s">
        <v>475</v>
      </c>
      <c r="TE1" s="1" t="s">
        <v>476</v>
      </c>
      <c r="TF1" s="1" t="s">
        <v>477</v>
      </c>
      <c r="TG1" s="1" t="s">
        <v>478</v>
      </c>
      <c r="TH1" s="1" t="s">
        <v>479</v>
      </c>
      <c r="TI1" s="1" t="s">
        <v>480</v>
      </c>
      <c r="TJ1" s="1" t="s">
        <v>481</v>
      </c>
      <c r="TK1" s="1" t="s">
        <v>482</v>
      </c>
      <c r="TL1" s="1" t="s">
        <v>483</v>
      </c>
      <c r="TM1" s="1" t="s">
        <v>484</v>
      </c>
      <c r="TN1" s="1" t="s">
        <v>485</v>
      </c>
      <c r="TO1" s="1" t="s">
        <v>486</v>
      </c>
      <c r="TP1" s="1" t="s">
        <v>487</v>
      </c>
      <c r="TQ1" s="1" t="s">
        <v>488</v>
      </c>
      <c r="TR1" s="1" t="s">
        <v>489</v>
      </c>
      <c r="TS1" s="1" t="s">
        <v>490</v>
      </c>
      <c r="TT1" s="1" t="s">
        <v>491</v>
      </c>
      <c r="TU1" s="1" t="s">
        <v>492</v>
      </c>
      <c r="TV1" s="1" t="s">
        <v>493</v>
      </c>
      <c r="TW1" s="1" t="s">
        <v>494</v>
      </c>
      <c r="TX1" s="1" t="s">
        <v>495</v>
      </c>
      <c r="TY1" s="1" t="s">
        <v>496</v>
      </c>
      <c r="TZ1" s="1" t="s">
        <v>497</v>
      </c>
      <c r="UA1" s="1" t="s">
        <v>498</v>
      </c>
      <c r="UB1" s="1" t="s">
        <v>499</v>
      </c>
      <c r="UC1" s="1" t="s">
        <v>500</v>
      </c>
      <c r="UD1" s="1" t="s">
        <v>501</v>
      </c>
      <c r="UE1" s="1" t="s">
        <v>502</v>
      </c>
      <c r="UF1" s="1" t="s">
        <v>503</v>
      </c>
      <c r="UG1" s="1" t="s">
        <v>504</v>
      </c>
      <c r="UH1" s="1" t="s">
        <v>505</v>
      </c>
      <c r="UI1" s="1" t="s">
        <v>506</v>
      </c>
      <c r="UJ1" s="1" t="s">
        <v>507</v>
      </c>
      <c r="UK1" s="1" t="s">
        <v>508</v>
      </c>
      <c r="UL1" s="1" t="s">
        <v>509</v>
      </c>
      <c r="UM1" s="1" t="s">
        <v>510</v>
      </c>
      <c r="UN1" s="1" t="s">
        <v>1431</v>
      </c>
      <c r="UO1" s="1" t="s">
        <v>511</v>
      </c>
      <c r="UP1" s="1" t="s">
        <v>512</v>
      </c>
      <c r="UQ1" s="1" t="s">
        <v>513</v>
      </c>
      <c r="UR1" s="1" t="s">
        <v>514</v>
      </c>
      <c r="US1" s="1" t="s">
        <v>515</v>
      </c>
      <c r="UT1" s="1" t="s">
        <v>516</v>
      </c>
      <c r="UU1" s="1" t="s">
        <v>517</v>
      </c>
      <c r="UV1" s="1" t="s">
        <v>518</v>
      </c>
      <c r="UW1" s="1" t="s">
        <v>519</v>
      </c>
      <c r="UX1" s="1" t="s">
        <v>520</v>
      </c>
      <c r="UY1" s="1" t="s">
        <v>521</v>
      </c>
      <c r="UZ1" s="1" t="s">
        <v>522</v>
      </c>
      <c r="VA1" s="1" t="s">
        <v>523</v>
      </c>
      <c r="VB1" s="1" t="s">
        <v>524</v>
      </c>
      <c r="VC1" s="1" t="s">
        <v>525</v>
      </c>
      <c r="VD1" s="1" t="s">
        <v>526</v>
      </c>
      <c r="VE1" s="1" t="s">
        <v>527</v>
      </c>
      <c r="VF1" s="1" t="s">
        <v>528</v>
      </c>
      <c r="VG1" s="1" t="s">
        <v>529</v>
      </c>
      <c r="VH1" s="1" t="s">
        <v>530</v>
      </c>
      <c r="VI1" s="1" t="s">
        <v>531</v>
      </c>
      <c r="VJ1" s="1" t="s">
        <v>532</v>
      </c>
      <c r="VK1" s="1" t="s">
        <v>533</v>
      </c>
      <c r="VL1" s="1" t="s">
        <v>534</v>
      </c>
      <c r="VM1" s="1" t="s">
        <v>535</v>
      </c>
      <c r="VN1" s="1" t="s">
        <v>536</v>
      </c>
      <c r="VO1" s="1" t="s">
        <v>537</v>
      </c>
      <c r="VP1" s="1" t="s">
        <v>538</v>
      </c>
      <c r="VQ1" s="1" t="s">
        <v>539</v>
      </c>
      <c r="VR1" s="1" t="s">
        <v>540</v>
      </c>
      <c r="VS1" s="1" t="s">
        <v>541</v>
      </c>
      <c r="VT1" s="1" t="s">
        <v>542</v>
      </c>
      <c r="VU1" s="1" t="s">
        <v>543</v>
      </c>
      <c r="VV1" s="1" t="s">
        <v>544</v>
      </c>
      <c r="VW1" s="1" t="s">
        <v>545</v>
      </c>
      <c r="VX1" s="1" t="s">
        <v>546</v>
      </c>
      <c r="VY1" s="1" t="s">
        <v>547</v>
      </c>
      <c r="VZ1" s="1" t="s">
        <v>548</v>
      </c>
      <c r="WA1" s="1" t="s">
        <v>549</v>
      </c>
      <c r="WB1" s="1" t="s">
        <v>550</v>
      </c>
      <c r="WC1" s="1" t="s">
        <v>551</v>
      </c>
      <c r="WD1" s="1" t="s">
        <v>552</v>
      </c>
      <c r="WE1" s="1" t="s">
        <v>553</v>
      </c>
      <c r="WF1" s="1" t="s">
        <v>554</v>
      </c>
      <c r="WG1" s="1" t="s">
        <v>555</v>
      </c>
      <c r="WH1" s="1" t="s">
        <v>556</v>
      </c>
      <c r="WI1" s="1" t="s">
        <v>557</v>
      </c>
      <c r="WJ1" s="1" t="s">
        <v>558</v>
      </c>
      <c r="WK1" s="1" t="s">
        <v>559</v>
      </c>
      <c r="WL1" s="1" t="s">
        <v>560</v>
      </c>
      <c r="WM1" s="1" t="s">
        <v>561</v>
      </c>
      <c r="WN1" s="1" t="s">
        <v>562</v>
      </c>
      <c r="WO1" s="1" t="s">
        <v>563</v>
      </c>
      <c r="WP1" s="1" t="s">
        <v>564</v>
      </c>
      <c r="WQ1" s="1" t="s">
        <v>565</v>
      </c>
      <c r="WR1" s="1" t="s">
        <v>566</v>
      </c>
      <c r="WS1" s="1" t="s">
        <v>567</v>
      </c>
      <c r="WT1" s="1" t="s">
        <v>568</v>
      </c>
      <c r="WU1" s="1" t="s">
        <v>569</v>
      </c>
      <c r="WV1" s="1" t="s">
        <v>570</v>
      </c>
      <c r="WW1" s="1" t="s">
        <v>571</v>
      </c>
      <c r="WX1" s="1" t="s">
        <v>572</v>
      </c>
      <c r="WY1" s="1" t="s">
        <v>573</v>
      </c>
      <c r="WZ1" s="1" t="s">
        <v>574</v>
      </c>
      <c r="XA1" s="1" t="s">
        <v>575</v>
      </c>
      <c r="XB1" s="1" t="s">
        <v>576</v>
      </c>
      <c r="XC1" s="1" t="s">
        <v>577</v>
      </c>
      <c r="XD1" s="1" t="s">
        <v>578</v>
      </c>
      <c r="XE1" s="1" t="s">
        <v>579</v>
      </c>
      <c r="XF1" s="1" t="s">
        <v>580</v>
      </c>
      <c r="XG1" s="1" t="s">
        <v>581</v>
      </c>
      <c r="XH1" s="1" t="s">
        <v>582</v>
      </c>
      <c r="XI1" s="1" t="s">
        <v>583</v>
      </c>
      <c r="XJ1" s="1" t="s">
        <v>584</v>
      </c>
      <c r="XK1" s="1" t="s">
        <v>585</v>
      </c>
      <c r="XL1" s="1" t="s">
        <v>586</v>
      </c>
      <c r="XM1" s="1" t="s">
        <v>587</v>
      </c>
      <c r="XN1" s="1" t="s">
        <v>588</v>
      </c>
      <c r="XO1" s="1" t="s">
        <v>589</v>
      </c>
      <c r="XP1" s="1" t="s">
        <v>590</v>
      </c>
      <c r="XQ1" s="1" t="s">
        <v>591</v>
      </c>
      <c r="XR1" s="1" t="s">
        <v>592</v>
      </c>
      <c r="XS1" s="1" t="s">
        <v>593</v>
      </c>
      <c r="XT1" s="1" t="s">
        <v>594</v>
      </c>
      <c r="XU1" s="1" t="s">
        <v>595</v>
      </c>
      <c r="XV1" s="1" t="s">
        <v>596</v>
      </c>
      <c r="XW1" s="1" t="s">
        <v>597</v>
      </c>
      <c r="XX1" s="1" t="s">
        <v>598</v>
      </c>
      <c r="XY1" s="1" t="s">
        <v>1432</v>
      </c>
      <c r="XZ1" s="1" t="s">
        <v>1433</v>
      </c>
      <c r="YA1" s="1" t="s">
        <v>1434</v>
      </c>
      <c r="YB1" s="1" t="s">
        <v>599</v>
      </c>
      <c r="YC1" s="1" t="s">
        <v>600</v>
      </c>
      <c r="YD1" s="1" t="s">
        <v>1435</v>
      </c>
      <c r="YE1" s="1" t="s">
        <v>1436</v>
      </c>
      <c r="YF1" s="1" t="s">
        <v>1437</v>
      </c>
      <c r="YG1" s="1" t="s">
        <v>601</v>
      </c>
      <c r="YH1" s="1" t="s">
        <v>602</v>
      </c>
      <c r="YI1" s="1" t="s">
        <v>603</v>
      </c>
      <c r="YJ1" s="1" t="s">
        <v>604</v>
      </c>
      <c r="YK1" s="1" t="s">
        <v>605</v>
      </c>
      <c r="YL1" s="1" t="s">
        <v>606</v>
      </c>
      <c r="YM1" s="1" t="s">
        <v>607</v>
      </c>
      <c r="YN1" s="1" t="s">
        <v>608</v>
      </c>
      <c r="YO1" s="1" t="s">
        <v>1438</v>
      </c>
      <c r="YP1" s="1" t="s">
        <v>609</v>
      </c>
      <c r="YQ1" s="1" t="s">
        <v>610</v>
      </c>
      <c r="YR1" s="1" t="s">
        <v>611</v>
      </c>
      <c r="YS1" s="1" t="s">
        <v>612</v>
      </c>
      <c r="YT1" s="1" t="s">
        <v>1932</v>
      </c>
      <c r="YU1" s="1" t="s">
        <v>1439</v>
      </c>
      <c r="YV1" s="1" t="s">
        <v>1440</v>
      </c>
      <c r="YW1" s="1" t="s">
        <v>1441</v>
      </c>
      <c r="YX1" s="1" t="s">
        <v>1442</v>
      </c>
      <c r="YY1" s="1" t="s">
        <v>1443</v>
      </c>
      <c r="YZ1" s="1" t="s">
        <v>1444</v>
      </c>
      <c r="ZA1" s="1" t="s">
        <v>1445</v>
      </c>
      <c r="ZB1" s="1" t="s">
        <v>1446</v>
      </c>
      <c r="ZC1" s="1" t="s">
        <v>1447</v>
      </c>
      <c r="ZD1" s="1" t="s">
        <v>1448</v>
      </c>
      <c r="ZE1" s="1" t="s">
        <v>1449</v>
      </c>
      <c r="ZF1" s="1" t="s">
        <v>1450</v>
      </c>
      <c r="ZG1" s="1" t="s">
        <v>1451</v>
      </c>
      <c r="ZH1" s="1" t="s">
        <v>1452</v>
      </c>
      <c r="ZI1" s="1" t="s">
        <v>1453</v>
      </c>
      <c r="ZJ1" s="1" t="s">
        <v>1454</v>
      </c>
      <c r="ZK1" s="1" t="s">
        <v>1455</v>
      </c>
      <c r="ZL1" s="1" t="s">
        <v>1456</v>
      </c>
      <c r="ZM1" s="1" t="s">
        <v>1457</v>
      </c>
      <c r="ZN1" s="1" t="s">
        <v>1458</v>
      </c>
      <c r="ZO1" s="1" t="s">
        <v>1459</v>
      </c>
      <c r="ZP1" s="1" t="s">
        <v>1460</v>
      </c>
      <c r="ZQ1" s="1" t="s">
        <v>1461</v>
      </c>
      <c r="ZR1" s="1" t="s">
        <v>630</v>
      </c>
      <c r="ZS1" s="1" t="s">
        <v>631</v>
      </c>
      <c r="ZT1" s="1" t="s">
        <v>632</v>
      </c>
      <c r="ZU1" s="1" t="s">
        <v>633</v>
      </c>
      <c r="ZV1" s="1" t="s">
        <v>634</v>
      </c>
      <c r="ZW1" s="1" t="s">
        <v>635</v>
      </c>
      <c r="ZX1" s="1" t="s">
        <v>636</v>
      </c>
      <c r="ZY1" s="1" t="s">
        <v>637</v>
      </c>
      <c r="ZZ1" s="1" t="s">
        <v>638</v>
      </c>
      <c r="AAA1" s="1" t="s">
        <v>613</v>
      </c>
      <c r="AAB1" s="1" t="s">
        <v>614</v>
      </c>
      <c r="AAC1" s="1" t="s">
        <v>615</v>
      </c>
      <c r="AAD1" s="1" t="s">
        <v>616</v>
      </c>
      <c r="AAE1" s="1" t="s">
        <v>617</v>
      </c>
      <c r="AAF1" s="1" t="s">
        <v>618</v>
      </c>
      <c r="AAG1" s="1" t="s">
        <v>619</v>
      </c>
      <c r="AAH1" s="1" t="s">
        <v>620</v>
      </c>
      <c r="AAI1" s="1" t="s">
        <v>621</v>
      </c>
      <c r="AAJ1" s="1" t="s">
        <v>622</v>
      </c>
      <c r="AAK1" s="1" t="s">
        <v>623</v>
      </c>
      <c r="AAL1" s="1" t="s">
        <v>1462</v>
      </c>
      <c r="AAM1" s="1" t="s">
        <v>1463</v>
      </c>
      <c r="AAN1" s="1" t="s">
        <v>624</v>
      </c>
      <c r="AAO1" s="1" t="s">
        <v>625</v>
      </c>
      <c r="AAP1" s="1" t="s">
        <v>626</v>
      </c>
      <c r="AAQ1" s="1" t="s">
        <v>1464</v>
      </c>
      <c r="AAR1" s="1" t="s">
        <v>627</v>
      </c>
      <c r="AAS1" s="1" t="s">
        <v>628</v>
      </c>
      <c r="AAT1" s="1" t="s">
        <v>629</v>
      </c>
      <c r="AAU1" s="155" t="s">
        <v>639</v>
      </c>
      <c r="AAV1" s="1" t="s">
        <v>640</v>
      </c>
      <c r="AAW1" s="1" t="s">
        <v>641</v>
      </c>
      <c r="AAX1" s="1" t="s">
        <v>642</v>
      </c>
      <c r="AAY1" s="1" t="s">
        <v>643</v>
      </c>
      <c r="AAZ1" s="1" t="s">
        <v>644</v>
      </c>
      <c r="ABA1" s="1" t="s">
        <v>645</v>
      </c>
      <c r="ABB1" s="1" t="s">
        <v>646</v>
      </c>
      <c r="ABC1" s="1" t="s">
        <v>647</v>
      </c>
      <c r="ABD1" s="1" t="s">
        <v>648</v>
      </c>
      <c r="ABE1" s="1" t="s">
        <v>649</v>
      </c>
      <c r="ABF1" s="1" t="s">
        <v>650</v>
      </c>
      <c r="ABG1" s="1" t="s">
        <v>651</v>
      </c>
      <c r="ABH1" s="1" t="s">
        <v>652</v>
      </c>
      <c r="ABI1" s="1" t="s">
        <v>653</v>
      </c>
      <c r="ABJ1" s="1" t="s">
        <v>654</v>
      </c>
      <c r="ABK1" s="1" t="s">
        <v>655</v>
      </c>
      <c r="ABL1" s="1" t="s">
        <v>656</v>
      </c>
      <c r="ABM1" s="1" t="s">
        <v>657</v>
      </c>
      <c r="ABN1" s="1" t="s">
        <v>658</v>
      </c>
      <c r="ABO1" s="1" t="s">
        <v>659</v>
      </c>
      <c r="ABP1" s="1" t="s">
        <v>660</v>
      </c>
      <c r="ABQ1" s="1" t="s">
        <v>661</v>
      </c>
      <c r="ABR1" s="1" t="s">
        <v>662</v>
      </c>
      <c r="ABS1" s="1" t="s">
        <v>663</v>
      </c>
      <c r="ABT1" s="1" t="s">
        <v>664</v>
      </c>
      <c r="ABU1" s="1" t="s">
        <v>665</v>
      </c>
      <c r="ABV1" s="1" t="s">
        <v>666</v>
      </c>
      <c r="ABW1" s="1" t="s">
        <v>667</v>
      </c>
      <c r="ABX1" s="1" t="s">
        <v>1465</v>
      </c>
      <c r="ABY1" s="1" t="s">
        <v>668</v>
      </c>
      <c r="ABZ1" s="1" t="s">
        <v>669</v>
      </c>
      <c r="ACA1" s="1" t="s">
        <v>670</v>
      </c>
      <c r="ACB1" s="1" t="s">
        <v>671</v>
      </c>
      <c r="ACC1" s="1" t="s">
        <v>672</v>
      </c>
      <c r="ACD1" s="1" t="s">
        <v>673</v>
      </c>
      <c r="ACE1" s="1" t="s">
        <v>674</v>
      </c>
      <c r="ACF1" s="1" t="s">
        <v>1466</v>
      </c>
      <c r="ACG1" s="1" t="s">
        <v>675</v>
      </c>
      <c r="ACH1" s="1" t="s">
        <v>676</v>
      </c>
      <c r="ACI1" s="1" t="s">
        <v>677</v>
      </c>
      <c r="ACJ1" s="1" t="s">
        <v>678</v>
      </c>
      <c r="ACK1" s="1" t="s">
        <v>679</v>
      </c>
      <c r="ACL1" s="1" t="s">
        <v>680</v>
      </c>
      <c r="ACM1" s="1" t="s">
        <v>681</v>
      </c>
      <c r="ACN1" s="1" t="s">
        <v>682</v>
      </c>
      <c r="ACO1" s="1" t="s">
        <v>683</v>
      </c>
      <c r="ACP1" s="1" t="s">
        <v>684</v>
      </c>
      <c r="ACQ1" s="1" t="s">
        <v>685</v>
      </c>
      <c r="ACR1" s="1" t="s">
        <v>686</v>
      </c>
      <c r="ACS1" s="1" t="s">
        <v>687</v>
      </c>
      <c r="ACT1" s="1" t="s">
        <v>688</v>
      </c>
      <c r="ACU1" s="1" t="s">
        <v>1467</v>
      </c>
      <c r="ACV1" s="1" t="s">
        <v>689</v>
      </c>
      <c r="ACW1" s="1" t="s">
        <v>690</v>
      </c>
      <c r="ACX1" s="1" t="s">
        <v>691</v>
      </c>
      <c r="ACY1" s="1" t="s">
        <v>692</v>
      </c>
      <c r="ACZ1" s="1" t="s">
        <v>693</v>
      </c>
      <c r="ADA1" s="1" t="s">
        <v>694</v>
      </c>
      <c r="ADB1" s="1" t="s">
        <v>695</v>
      </c>
      <c r="ADC1" s="1" t="s">
        <v>696</v>
      </c>
      <c r="ADD1" s="1" t="s">
        <v>697</v>
      </c>
      <c r="ADE1" s="1" t="s">
        <v>698</v>
      </c>
      <c r="ADF1" s="1" t="s">
        <v>699</v>
      </c>
      <c r="ADG1" s="1" t="s">
        <v>700</v>
      </c>
      <c r="ADH1" s="1" t="s">
        <v>701</v>
      </c>
      <c r="ADI1" s="1" t="s">
        <v>702</v>
      </c>
      <c r="ADJ1" s="1" t="s">
        <v>703</v>
      </c>
      <c r="ADK1" s="1" t="s">
        <v>704</v>
      </c>
      <c r="ADL1" s="1" t="s">
        <v>705</v>
      </c>
      <c r="ADM1" s="1" t="s">
        <v>706</v>
      </c>
      <c r="ADN1" s="1" t="s">
        <v>707</v>
      </c>
      <c r="ADO1" s="1" t="s">
        <v>708</v>
      </c>
      <c r="ADP1" s="1" t="s">
        <v>709</v>
      </c>
      <c r="ADQ1" s="1" t="s">
        <v>710</v>
      </c>
      <c r="ADR1" s="1" t="s">
        <v>711</v>
      </c>
      <c r="ADS1" s="1" t="s">
        <v>712</v>
      </c>
      <c r="ADT1" s="1" t="s">
        <v>713</v>
      </c>
      <c r="ADU1" s="1" t="s">
        <v>714</v>
      </c>
      <c r="ADV1" s="1" t="s">
        <v>715</v>
      </c>
      <c r="ADW1" s="1" t="s">
        <v>716</v>
      </c>
      <c r="ADX1" s="1" t="s">
        <v>717</v>
      </c>
      <c r="ADY1" s="1" t="s">
        <v>718</v>
      </c>
      <c r="ADZ1" s="1" t="s">
        <v>719</v>
      </c>
      <c r="AEA1" s="1" t="s">
        <v>720</v>
      </c>
      <c r="AEB1" s="1" t="s">
        <v>721</v>
      </c>
      <c r="AEC1" s="1" t="s">
        <v>722</v>
      </c>
      <c r="AED1" s="1" t="s">
        <v>723</v>
      </c>
      <c r="AEE1" s="1" t="s">
        <v>724</v>
      </c>
      <c r="AEF1" s="1" t="s">
        <v>725</v>
      </c>
      <c r="AEG1" s="1" t="s">
        <v>726</v>
      </c>
      <c r="AEH1" s="1" t="s">
        <v>727</v>
      </c>
      <c r="AEI1" s="1" t="s">
        <v>728</v>
      </c>
      <c r="AEJ1" s="1" t="s">
        <v>729</v>
      </c>
      <c r="AEK1" s="1" t="s">
        <v>730</v>
      </c>
      <c r="AEL1" s="1" t="s">
        <v>731</v>
      </c>
      <c r="AEM1" s="155" t="s">
        <v>732</v>
      </c>
      <c r="AEN1" s="1" t="s">
        <v>733</v>
      </c>
      <c r="AEO1" s="1" t="s">
        <v>734</v>
      </c>
      <c r="AEP1" s="1" t="s">
        <v>735</v>
      </c>
      <c r="AEQ1" s="1" t="s">
        <v>736</v>
      </c>
      <c r="AER1" s="1" t="s">
        <v>737</v>
      </c>
      <c r="AES1" s="1" t="s">
        <v>738</v>
      </c>
      <c r="AET1" s="1" t="s">
        <v>739</v>
      </c>
      <c r="AEU1" s="1" t="s">
        <v>740</v>
      </c>
      <c r="AEV1" s="1" t="s">
        <v>741</v>
      </c>
      <c r="AEW1" s="1" t="s">
        <v>742</v>
      </c>
      <c r="AEX1" s="1" t="s">
        <v>743</v>
      </c>
      <c r="AEY1" s="1" t="s">
        <v>744</v>
      </c>
      <c r="AEZ1" s="1" t="s">
        <v>745</v>
      </c>
      <c r="AFA1" s="1" t="s">
        <v>746</v>
      </c>
      <c r="AFB1" s="1" t="s">
        <v>747</v>
      </c>
      <c r="AFC1" s="1" t="s">
        <v>748</v>
      </c>
      <c r="AFD1" s="1" t="s">
        <v>749</v>
      </c>
      <c r="AFE1" s="1" t="s">
        <v>750</v>
      </c>
      <c r="AFF1" s="1" t="s">
        <v>751</v>
      </c>
      <c r="AFG1" s="1" t="s">
        <v>1933</v>
      </c>
      <c r="AFH1" s="1" t="s">
        <v>1934</v>
      </c>
      <c r="AFI1" s="1" t="s">
        <v>752</v>
      </c>
      <c r="AFJ1" s="1" t="s">
        <v>753</v>
      </c>
      <c r="AFK1" s="1" t="s">
        <v>754</v>
      </c>
      <c r="AFL1" s="1" t="s">
        <v>755</v>
      </c>
      <c r="AFM1" s="1" t="s">
        <v>756</v>
      </c>
      <c r="AFN1" s="1" t="s">
        <v>757</v>
      </c>
      <c r="AFO1" s="1" t="s">
        <v>758</v>
      </c>
      <c r="AFP1" s="1" t="s">
        <v>759</v>
      </c>
      <c r="AFQ1" s="1" t="s">
        <v>760</v>
      </c>
      <c r="AFR1" s="1" t="s">
        <v>761</v>
      </c>
      <c r="AFS1" s="1" t="s">
        <v>762</v>
      </c>
      <c r="AFT1" s="1" t="s">
        <v>763</v>
      </c>
      <c r="AFU1" s="1" t="s">
        <v>764</v>
      </c>
      <c r="AFV1" s="1" t="s">
        <v>765</v>
      </c>
      <c r="AFW1" s="1" t="s">
        <v>766</v>
      </c>
      <c r="AFX1" s="1" t="s">
        <v>767</v>
      </c>
      <c r="AFY1" s="1" t="s">
        <v>768</v>
      </c>
      <c r="AFZ1" s="1" t="s">
        <v>769</v>
      </c>
      <c r="AGA1" s="1" t="s">
        <v>770</v>
      </c>
      <c r="AGB1" s="1" t="s">
        <v>771</v>
      </c>
      <c r="AGC1" s="1" t="s">
        <v>772</v>
      </c>
      <c r="AGD1" s="1" t="s">
        <v>773</v>
      </c>
      <c r="AGE1" s="1" t="s">
        <v>774</v>
      </c>
      <c r="AGF1" s="1" t="s">
        <v>775</v>
      </c>
      <c r="AGG1" s="1" t="s">
        <v>776</v>
      </c>
      <c r="AGH1" s="1" t="s">
        <v>777</v>
      </c>
      <c r="AGI1" s="1" t="s">
        <v>778</v>
      </c>
      <c r="AGJ1" s="1" t="s">
        <v>779</v>
      </c>
      <c r="AGK1" s="1" t="s">
        <v>780</v>
      </c>
      <c r="AGL1" s="1" t="s">
        <v>781</v>
      </c>
      <c r="AGM1" s="1" t="s">
        <v>782</v>
      </c>
      <c r="AGN1" s="1" t="s">
        <v>783</v>
      </c>
      <c r="AGO1" s="1" t="s">
        <v>784</v>
      </c>
      <c r="AGP1" s="1" t="s">
        <v>785</v>
      </c>
      <c r="AGQ1" s="1" t="s">
        <v>786</v>
      </c>
      <c r="AGR1" s="1" t="s">
        <v>787</v>
      </c>
      <c r="AGS1" s="1" t="s">
        <v>788</v>
      </c>
      <c r="AGT1" s="1" t="s">
        <v>789</v>
      </c>
      <c r="AGU1" s="1" t="s">
        <v>790</v>
      </c>
      <c r="AGV1" s="1" t="s">
        <v>791</v>
      </c>
      <c r="AGW1" s="1" t="s">
        <v>792</v>
      </c>
      <c r="AGX1" s="1" t="s">
        <v>793</v>
      </c>
      <c r="AGY1" s="1" t="s">
        <v>794</v>
      </c>
      <c r="AGZ1" s="1" t="s">
        <v>795</v>
      </c>
      <c r="AHA1" s="1" t="s">
        <v>796</v>
      </c>
      <c r="AHB1" s="1" t="s">
        <v>797</v>
      </c>
      <c r="AHC1" s="1" t="s">
        <v>798</v>
      </c>
      <c r="AHD1" s="1" t="s">
        <v>799</v>
      </c>
      <c r="AHE1" s="1" t="s">
        <v>800</v>
      </c>
      <c r="AHF1" s="1" t="s">
        <v>801</v>
      </c>
      <c r="AHG1" s="1" t="s">
        <v>1935</v>
      </c>
      <c r="AHH1" s="1" t="s">
        <v>802</v>
      </c>
      <c r="AHI1" s="1" t="s">
        <v>1468</v>
      </c>
      <c r="AHJ1" s="1" t="s">
        <v>803</v>
      </c>
      <c r="AHK1" s="1" t="s">
        <v>804</v>
      </c>
      <c r="AHL1" s="1" t="s">
        <v>805</v>
      </c>
      <c r="AHM1" s="1" t="s">
        <v>806</v>
      </c>
      <c r="AHN1" s="1" t="s">
        <v>807</v>
      </c>
      <c r="AHO1" s="1" t="s">
        <v>808</v>
      </c>
      <c r="AHP1" s="1" t="s">
        <v>809</v>
      </c>
      <c r="AHQ1" s="1" t="s">
        <v>810</v>
      </c>
      <c r="AHR1" s="1" t="s">
        <v>811</v>
      </c>
      <c r="AHS1" s="1" t="s">
        <v>812</v>
      </c>
      <c r="AHT1" s="1" t="s">
        <v>813</v>
      </c>
      <c r="AHU1" s="1" t="s">
        <v>814</v>
      </c>
      <c r="AHV1" s="1" t="s">
        <v>815</v>
      </c>
      <c r="AHW1" s="1" t="s">
        <v>816</v>
      </c>
      <c r="AHX1" s="1" t="s">
        <v>817</v>
      </c>
      <c r="AHY1" s="1" t="s">
        <v>818</v>
      </c>
      <c r="AHZ1" s="1" t="s">
        <v>819</v>
      </c>
      <c r="AIA1" s="1" t="s">
        <v>820</v>
      </c>
      <c r="AIB1" s="1" t="s">
        <v>821</v>
      </c>
      <c r="AIC1" s="1" t="s">
        <v>822</v>
      </c>
      <c r="AID1" s="1" t="s">
        <v>823</v>
      </c>
      <c r="AIE1" s="1" t="s">
        <v>824</v>
      </c>
      <c r="AIF1" s="1" t="s">
        <v>825</v>
      </c>
      <c r="AIG1" s="1" t="s">
        <v>826</v>
      </c>
      <c r="AIH1" s="1" t="s">
        <v>827</v>
      </c>
      <c r="AII1" s="1" t="s">
        <v>828</v>
      </c>
      <c r="AIJ1" s="1" t="s">
        <v>829</v>
      </c>
      <c r="AIK1" s="1" t="s">
        <v>830</v>
      </c>
      <c r="AIL1" s="1" t="s">
        <v>831</v>
      </c>
      <c r="AIM1" s="1" t="s">
        <v>832</v>
      </c>
      <c r="AIN1" s="1" t="s">
        <v>833</v>
      </c>
      <c r="AIO1" s="1" t="s">
        <v>834</v>
      </c>
      <c r="AIP1" s="1" t="s">
        <v>835</v>
      </c>
      <c r="AIQ1" s="1" t="s">
        <v>836</v>
      </c>
      <c r="AIR1" s="1" t="s">
        <v>837</v>
      </c>
      <c r="AIS1" s="1" t="s">
        <v>838</v>
      </c>
      <c r="AIT1" s="1" t="s">
        <v>839</v>
      </c>
      <c r="AIU1" s="1" t="s">
        <v>840</v>
      </c>
      <c r="AIV1" s="1" t="s">
        <v>841</v>
      </c>
      <c r="AIW1" s="1" t="s">
        <v>842</v>
      </c>
      <c r="AIX1" s="1" t="s">
        <v>843</v>
      </c>
      <c r="AIY1" s="1" t="s">
        <v>844</v>
      </c>
      <c r="AIZ1" s="1" t="s">
        <v>845</v>
      </c>
      <c r="AJA1" s="1" t="s">
        <v>846</v>
      </c>
      <c r="AJB1" s="1" t="s">
        <v>847</v>
      </c>
      <c r="AJC1" s="1" t="s">
        <v>848</v>
      </c>
      <c r="AJD1" s="1" t="s">
        <v>849</v>
      </c>
      <c r="AJE1" s="1" t="s">
        <v>850</v>
      </c>
      <c r="AJF1" s="1" t="s">
        <v>851</v>
      </c>
      <c r="AJG1" s="1" t="s">
        <v>852</v>
      </c>
      <c r="AJH1" s="1" t="s">
        <v>1469</v>
      </c>
      <c r="AJI1" s="1" t="s">
        <v>863</v>
      </c>
      <c r="AJJ1" s="1" t="s">
        <v>864</v>
      </c>
      <c r="AJK1" s="1" t="s">
        <v>865</v>
      </c>
      <c r="AJL1" s="1" t="s">
        <v>866</v>
      </c>
      <c r="AJM1" s="1" t="s">
        <v>867</v>
      </c>
      <c r="AJN1" s="1" t="s">
        <v>868</v>
      </c>
      <c r="AJO1" s="1" t="s">
        <v>869</v>
      </c>
      <c r="AJP1" s="1" t="s">
        <v>870</v>
      </c>
      <c r="AJQ1" s="1" t="s">
        <v>871</v>
      </c>
      <c r="AJR1" s="1" t="s">
        <v>872</v>
      </c>
      <c r="AJS1" s="1" t="s">
        <v>1470</v>
      </c>
      <c r="AJT1" s="1" t="s">
        <v>888</v>
      </c>
      <c r="AJU1" s="1" t="s">
        <v>889</v>
      </c>
      <c r="AJV1" s="1" t="s">
        <v>890</v>
      </c>
      <c r="AJW1" s="1" t="s">
        <v>891</v>
      </c>
      <c r="AJX1" s="1" t="s">
        <v>892</v>
      </c>
      <c r="AJY1" s="1" t="s">
        <v>893</v>
      </c>
      <c r="AJZ1" s="1" t="s">
        <v>894</v>
      </c>
      <c r="AKA1" s="1" t="s">
        <v>895</v>
      </c>
      <c r="AKB1" s="1" t="s">
        <v>853</v>
      </c>
      <c r="AKC1" s="1" t="s">
        <v>854</v>
      </c>
      <c r="AKD1" s="1" t="s">
        <v>855</v>
      </c>
      <c r="AKE1" s="1" t="s">
        <v>856</v>
      </c>
      <c r="AKF1" s="1" t="s">
        <v>857</v>
      </c>
      <c r="AKG1" s="1" t="s">
        <v>858</v>
      </c>
      <c r="AKH1" s="1" t="s">
        <v>859</v>
      </c>
      <c r="AKI1" s="1" t="s">
        <v>860</v>
      </c>
      <c r="AKJ1" s="1" t="s">
        <v>861</v>
      </c>
      <c r="AKK1" s="1" t="s">
        <v>862</v>
      </c>
      <c r="AKL1" s="1" t="s">
        <v>873</v>
      </c>
      <c r="AKM1" s="1" t="s">
        <v>874</v>
      </c>
      <c r="AKN1" s="1" t="s">
        <v>875</v>
      </c>
      <c r="AKO1" s="1" t="s">
        <v>876</v>
      </c>
      <c r="AKP1" s="1" t="s">
        <v>877</v>
      </c>
      <c r="AKQ1" s="1" t="s">
        <v>878</v>
      </c>
      <c r="AKR1" s="1" t="s">
        <v>879</v>
      </c>
      <c r="AKS1" s="1" t="s">
        <v>880</v>
      </c>
      <c r="AKT1" s="1" t="s">
        <v>881</v>
      </c>
      <c r="AKU1" s="1" t="s">
        <v>882</v>
      </c>
      <c r="AKV1" s="1" t="s">
        <v>883</v>
      </c>
      <c r="AKW1" s="1" t="s">
        <v>884</v>
      </c>
      <c r="AKX1" s="1" t="s">
        <v>885</v>
      </c>
      <c r="AKY1" s="1" t="s">
        <v>886</v>
      </c>
      <c r="AKZ1" s="1" t="s">
        <v>887</v>
      </c>
      <c r="ALA1" s="1" t="s">
        <v>896</v>
      </c>
      <c r="ALB1" s="1" t="s">
        <v>897</v>
      </c>
      <c r="ALC1" s="1" t="s">
        <v>898</v>
      </c>
      <c r="ALD1" s="1" t="s">
        <v>899</v>
      </c>
      <c r="ALE1" s="1" t="s">
        <v>900</v>
      </c>
      <c r="ALF1" s="1" t="s">
        <v>901</v>
      </c>
      <c r="ALG1" s="1" t="s">
        <v>902</v>
      </c>
      <c r="ALH1" s="1" t="s">
        <v>903</v>
      </c>
      <c r="ALI1" s="1" t="s">
        <v>904</v>
      </c>
      <c r="ALJ1" s="1" t="s">
        <v>905</v>
      </c>
      <c r="ALK1" s="1" t="s">
        <v>906</v>
      </c>
      <c r="ALL1" s="1" t="s">
        <v>907</v>
      </c>
      <c r="ALM1" s="1" t="s">
        <v>908</v>
      </c>
      <c r="ALN1" s="1" t="s">
        <v>909</v>
      </c>
      <c r="ALO1" s="1" t="s">
        <v>910</v>
      </c>
      <c r="ALP1" s="1" t="s">
        <v>911</v>
      </c>
      <c r="ALQ1" s="1" t="s">
        <v>912</v>
      </c>
      <c r="ALR1" s="1" t="s">
        <v>913</v>
      </c>
      <c r="ALS1" s="1" t="s">
        <v>914</v>
      </c>
      <c r="ALT1" s="1" t="s">
        <v>915</v>
      </c>
      <c r="ALU1" s="1" t="s">
        <v>916</v>
      </c>
      <c r="ALV1" s="1" t="s">
        <v>917</v>
      </c>
      <c r="ALW1" s="1" t="s">
        <v>918</v>
      </c>
      <c r="ALX1" s="1" t="s">
        <v>919</v>
      </c>
      <c r="ALY1" s="1" t="s">
        <v>920</v>
      </c>
      <c r="ALZ1" s="1" t="s">
        <v>921</v>
      </c>
      <c r="AMA1" s="1" t="s">
        <v>922</v>
      </c>
      <c r="AMB1" s="1" t="s">
        <v>923</v>
      </c>
      <c r="AMC1" s="1" t="s">
        <v>924</v>
      </c>
      <c r="AMD1" s="1" t="s">
        <v>925</v>
      </c>
      <c r="AME1" s="1" t="s">
        <v>1471</v>
      </c>
      <c r="AMF1" s="1" t="s">
        <v>926</v>
      </c>
      <c r="AMG1" s="1" t="s">
        <v>927</v>
      </c>
      <c r="AMH1" s="1" t="s">
        <v>928</v>
      </c>
      <c r="AMI1" s="1" t="s">
        <v>929</v>
      </c>
      <c r="AMJ1" s="1" t="s">
        <v>930</v>
      </c>
      <c r="AMK1" s="1" t="s">
        <v>931</v>
      </c>
      <c r="AML1" s="1" t="s">
        <v>932</v>
      </c>
      <c r="AMM1" s="1" t="s">
        <v>933</v>
      </c>
      <c r="AMN1" s="1" t="s">
        <v>934</v>
      </c>
      <c r="AMO1" s="1" t="s">
        <v>935</v>
      </c>
      <c r="AMP1" s="1" t="s">
        <v>936</v>
      </c>
      <c r="AMQ1" s="1" t="s">
        <v>937</v>
      </c>
      <c r="AMR1" s="1" t="s">
        <v>938</v>
      </c>
      <c r="AMS1" s="1" t="s">
        <v>939</v>
      </c>
      <c r="AMT1" s="1" t="s">
        <v>940</v>
      </c>
      <c r="AMU1" s="1" t="s">
        <v>941</v>
      </c>
      <c r="AMV1" s="1" t="s">
        <v>942</v>
      </c>
      <c r="AMW1" s="1" t="s">
        <v>943</v>
      </c>
      <c r="AMX1" s="1" t="s">
        <v>944</v>
      </c>
      <c r="AMY1" s="1" t="s">
        <v>945</v>
      </c>
      <c r="AMZ1" s="1" t="s">
        <v>946</v>
      </c>
      <c r="ANA1" s="1" t="s">
        <v>947</v>
      </c>
      <c r="ANB1" s="1" t="s">
        <v>948</v>
      </c>
      <c r="ANC1" s="1" t="s">
        <v>949</v>
      </c>
      <c r="AND1" s="1" t="s">
        <v>950</v>
      </c>
      <c r="ANE1" s="1" t="s">
        <v>951</v>
      </c>
      <c r="ANF1" s="1" t="s">
        <v>952</v>
      </c>
      <c r="ANG1" s="1" t="s">
        <v>953</v>
      </c>
      <c r="ANH1" s="1" t="s">
        <v>954</v>
      </c>
      <c r="ANI1" s="1" t="s">
        <v>955</v>
      </c>
      <c r="ANJ1" s="1" t="s">
        <v>956</v>
      </c>
      <c r="ANK1" s="1" t="s">
        <v>957</v>
      </c>
      <c r="ANL1" s="1" t="s">
        <v>958</v>
      </c>
      <c r="ANM1" s="1" t="s">
        <v>959</v>
      </c>
      <c r="ANN1" s="1" t="s">
        <v>960</v>
      </c>
      <c r="ANO1" s="1" t="s">
        <v>961</v>
      </c>
      <c r="ANP1" s="1" t="s">
        <v>962</v>
      </c>
      <c r="ANQ1" s="1" t="s">
        <v>963</v>
      </c>
      <c r="ANR1" s="1" t="s">
        <v>964</v>
      </c>
      <c r="ANS1" s="1" t="s">
        <v>965</v>
      </c>
      <c r="ANT1" s="1" t="s">
        <v>966</v>
      </c>
      <c r="ANU1" s="1" t="s">
        <v>967</v>
      </c>
      <c r="ANV1" s="1" t="s">
        <v>968</v>
      </c>
      <c r="ANW1" s="1" t="s">
        <v>969</v>
      </c>
      <c r="ANX1" s="1" t="s">
        <v>970</v>
      </c>
      <c r="ANY1" s="1" t="s">
        <v>971</v>
      </c>
      <c r="ANZ1" s="1" t="s">
        <v>972</v>
      </c>
      <c r="AOA1" s="1" t="s">
        <v>973</v>
      </c>
      <c r="AOB1" s="1" t="s">
        <v>974</v>
      </c>
      <c r="AOC1" s="1" t="s">
        <v>975</v>
      </c>
      <c r="AOD1" s="1" t="s">
        <v>976</v>
      </c>
      <c r="AOE1" s="1" t="s">
        <v>977</v>
      </c>
      <c r="AOF1" s="1" t="s">
        <v>978</v>
      </c>
      <c r="AOG1" s="1" t="s">
        <v>979</v>
      </c>
      <c r="AOH1" s="1" t="s">
        <v>980</v>
      </c>
      <c r="AOI1" s="1" t="s">
        <v>981</v>
      </c>
      <c r="AOJ1" s="1" t="s">
        <v>982</v>
      </c>
      <c r="AOK1" s="1" t="s">
        <v>983</v>
      </c>
      <c r="AOL1" s="1" t="s">
        <v>984</v>
      </c>
      <c r="AOM1" s="1" t="s">
        <v>985</v>
      </c>
      <c r="AON1" s="1" t="s">
        <v>1472</v>
      </c>
      <c r="AOO1" s="1" t="s">
        <v>1473</v>
      </c>
      <c r="AOP1" s="1" t="s">
        <v>1474</v>
      </c>
      <c r="AOQ1" s="1" t="s">
        <v>1475</v>
      </c>
      <c r="AOR1" s="1" t="s">
        <v>1476</v>
      </c>
      <c r="AOS1" s="1" t="s">
        <v>1936</v>
      </c>
      <c r="AOT1" s="1" t="s">
        <v>1477</v>
      </c>
      <c r="AOU1" s="1" t="s">
        <v>1478</v>
      </c>
      <c r="AOV1" s="1" t="s">
        <v>1479</v>
      </c>
      <c r="AOW1" s="1" t="s">
        <v>1480</v>
      </c>
      <c r="AOX1" s="1" t="s">
        <v>1481</v>
      </c>
      <c r="AOY1" s="1" t="s">
        <v>1482</v>
      </c>
      <c r="AOZ1" s="1" t="s">
        <v>1483</v>
      </c>
      <c r="APA1" s="1" t="s">
        <v>1484</v>
      </c>
      <c r="APB1" s="1" t="s">
        <v>1485</v>
      </c>
      <c r="APC1" s="1" t="s">
        <v>1486</v>
      </c>
      <c r="APD1" s="1" t="s">
        <v>1487</v>
      </c>
      <c r="APE1" s="1" t="s">
        <v>1488</v>
      </c>
      <c r="APF1" s="1" t="s">
        <v>1489</v>
      </c>
      <c r="APG1" s="1" t="s">
        <v>1490</v>
      </c>
      <c r="APH1" s="1" t="s">
        <v>1491</v>
      </c>
      <c r="API1" s="1" t="s">
        <v>1492</v>
      </c>
      <c r="APJ1" s="1" t="s">
        <v>1493</v>
      </c>
      <c r="APK1" s="1" t="s">
        <v>1494</v>
      </c>
      <c r="APL1" s="1" t="s">
        <v>1495</v>
      </c>
      <c r="APM1" s="1" t="s">
        <v>1496</v>
      </c>
      <c r="APN1" s="1" t="s">
        <v>1497</v>
      </c>
      <c r="APO1" s="1" t="s">
        <v>1498</v>
      </c>
      <c r="APP1" s="1" t="s">
        <v>1499</v>
      </c>
      <c r="APQ1" s="1" t="s">
        <v>1500</v>
      </c>
      <c r="APR1" s="1" t="s">
        <v>1501</v>
      </c>
      <c r="APS1" s="1" t="s">
        <v>1502</v>
      </c>
      <c r="APT1" s="1" t="s">
        <v>1503</v>
      </c>
      <c r="APU1" s="1" t="s">
        <v>1504</v>
      </c>
      <c r="APV1" s="1" t="s">
        <v>986</v>
      </c>
      <c r="APW1" s="1" t="s">
        <v>987</v>
      </c>
      <c r="APX1" s="1" t="s">
        <v>988</v>
      </c>
      <c r="APY1" s="1" t="s">
        <v>989</v>
      </c>
      <c r="APZ1" s="1" t="s">
        <v>1505</v>
      </c>
      <c r="AQA1" s="1" t="s">
        <v>1506</v>
      </c>
      <c r="AQB1" s="1" t="s">
        <v>990</v>
      </c>
      <c r="AQC1" s="1" t="s">
        <v>991</v>
      </c>
      <c r="AQD1" s="1" t="s">
        <v>992</v>
      </c>
      <c r="AQE1" s="1" t="s">
        <v>1507</v>
      </c>
      <c r="AQF1" s="1" t="s">
        <v>993</v>
      </c>
      <c r="AQG1" s="1" t="s">
        <v>994</v>
      </c>
      <c r="AQH1" s="1" t="s">
        <v>995</v>
      </c>
      <c r="AQI1" s="1" t="s">
        <v>996</v>
      </c>
      <c r="AQJ1" s="1" t="s">
        <v>997</v>
      </c>
      <c r="AQK1" s="1" t="s">
        <v>998</v>
      </c>
      <c r="AQL1" s="1" t="s">
        <v>999</v>
      </c>
      <c r="AQM1" s="1" t="s">
        <v>1000</v>
      </c>
      <c r="AQN1" s="1" t="s">
        <v>1001</v>
      </c>
      <c r="AQO1" s="1" t="s">
        <v>1002</v>
      </c>
      <c r="AQP1" s="1" t="s">
        <v>1003</v>
      </c>
      <c r="AQQ1" s="1" t="s">
        <v>1004</v>
      </c>
      <c r="AQR1" s="1" t="s">
        <v>1005</v>
      </c>
      <c r="AQS1" s="1" t="s">
        <v>1006</v>
      </c>
      <c r="AQT1" s="1" t="s">
        <v>1007</v>
      </c>
      <c r="AQU1" s="1" t="s">
        <v>1008</v>
      </c>
      <c r="AQV1" s="1" t="s">
        <v>1009</v>
      </c>
      <c r="AQW1" s="1" t="s">
        <v>1010</v>
      </c>
      <c r="AQX1" s="1" t="s">
        <v>1011</v>
      </c>
      <c r="AQY1" s="1" t="s">
        <v>1012</v>
      </c>
      <c r="AQZ1" s="1" t="s">
        <v>1013</v>
      </c>
      <c r="ARA1" s="1" t="s">
        <v>1014</v>
      </c>
      <c r="ARB1" s="1" t="s">
        <v>1015</v>
      </c>
      <c r="ARC1" s="1" t="s">
        <v>1016</v>
      </c>
      <c r="ARD1" s="1" t="s">
        <v>1017</v>
      </c>
      <c r="ARE1" s="1" t="s">
        <v>1018</v>
      </c>
      <c r="ARF1" s="1" t="s">
        <v>1019</v>
      </c>
      <c r="ARG1" s="1" t="s">
        <v>1020</v>
      </c>
      <c r="ARH1" s="1" t="s">
        <v>1021</v>
      </c>
      <c r="ARI1" s="1" t="s">
        <v>1022</v>
      </c>
      <c r="ARJ1" s="1" t="s">
        <v>1023</v>
      </c>
      <c r="ARK1" s="1" t="s">
        <v>1024</v>
      </c>
      <c r="ARL1" s="1" t="s">
        <v>1508</v>
      </c>
      <c r="ARM1" s="1" t="s">
        <v>1025</v>
      </c>
      <c r="ARN1" s="1" t="s">
        <v>1026</v>
      </c>
      <c r="ARO1" s="1" t="s">
        <v>1027</v>
      </c>
      <c r="ARP1" s="1" t="s">
        <v>1028</v>
      </c>
      <c r="ARQ1" s="1" t="s">
        <v>1029</v>
      </c>
      <c r="ARR1" s="1" t="s">
        <v>1030</v>
      </c>
      <c r="ARS1" s="1" t="s">
        <v>1031</v>
      </c>
      <c r="ART1" s="1" t="s">
        <v>1032</v>
      </c>
      <c r="ARU1" s="1" t="s">
        <v>1033</v>
      </c>
      <c r="ARV1" s="1" t="s">
        <v>1034</v>
      </c>
      <c r="ARW1" s="1" t="s">
        <v>1042</v>
      </c>
      <c r="ARX1" s="1" t="s">
        <v>1035</v>
      </c>
      <c r="ARY1" s="1" t="s">
        <v>1036</v>
      </c>
      <c r="ARZ1" s="1" t="s">
        <v>1037</v>
      </c>
      <c r="ASA1" s="1" t="s">
        <v>1038</v>
      </c>
      <c r="ASB1" s="1" t="s">
        <v>1039</v>
      </c>
      <c r="ASC1" s="1" t="s">
        <v>1040</v>
      </c>
      <c r="ASD1" s="1" t="s">
        <v>1041</v>
      </c>
      <c r="ASE1" s="1" t="s">
        <v>1043</v>
      </c>
      <c r="ASF1" s="1" t="s">
        <v>1044</v>
      </c>
      <c r="ASG1" s="1" t="s">
        <v>1045</v>
      </c>
      <c r="ASH1" s="1" t="s">
        <v>1046</v>
      </c>
      <c r="ASI1" s="1" t="s">
        <v>1047</v>
      </c>
      <c r="ASJ1" s="1" t="s">
        <v>1048</v>
      </c>
      <c r="ASK1" s="1" t="s">
        <v>1049</v>
      </c>
      <c r="ASL1" s="1" t="s">
        <v>1050</v>
      </c>
      <c r="ASM1" s="1" t="s">
        <v>1051</v>
      </c>
      <c r="ASN1" s="1" t="s">
        <v>1052</v>
      </c>
      <c r="ASO1" s="1" t="s">
        <v>1053</v>
      </c>
      <c r="ASP1" s="1" t="s">
        <v>1054</v>
      </c>
      <c r="ASQ1" s="1" t="s">
        <v>1055</v>
      </c>
      <c r="ASR1" s="1" t="s">
        <v>1056</v>
      </c>
      <c r="ASS1" s="1" t="s">
        <v>1057</v>
      </c>
      <c r="AST1" s="1" t="s">
        <v>1058</v>
      </c>
      <c r="ASU1" s="1" t="s">
        <v>1059</v>
      </c>
      <c r="ASV1" s="1" t="s">
        <v>1060</v>
      </c>
      <c r="ASW1" s="1" t="s">
        <v>1061</v>
      </c>
      <c r="ASX1" s="1" t="s">
        <v>1062</v>
      </c>
      <c r="ASY1" s="1" t="s">
        <v>1063</v>
      </c>
      <c r="ASZ1" s="1" t="s">
        <v>1064</v>
      </c>
      <c r="ATA1" s="1" t="s">
        <v>1065</v>
      </c>
      <c r="ATB1" s="1" t="s">
        <v>1066</v>
      </c>
      <c r="ATC1" s="1" t="s">
        <v>1067</v>
      </c>
      <c r="ATD1" s="1" t="s">
        <v>1068</v>
      </c>
      <c r="ATE1" s="1" t="s">
        <v>1069</v>
      </c>
      <c r="ATF1" s="1" t="s">
        <v>1070</v>
      </c>
      <c r="ATG1" s="1" t="s">
        <v>1071</v>
      </c>
      <c r="ATH1" s="1" t="s">
        <v>1072</v>
      </c>
      <c r="ATI1" s="1" t="s">
        <v>1073</v>
      </c>
      <c r="ATJ1" s="1" t="s">
        <v>1074</v>
      </c>
      <c r="ATK1" s="1" t="s">
        <v>1075</v>
      </c>
      <c r="ATL1" s="1" t="s">
        <v>1076</v>
      </c>
      <c r="ATM1" s="1" t="s">
        <v>1077</v>
      </c>
      <c r="ATN1" s="1" t="s">
        <v>1078</v>
      </c>
      <c r="ATO1" s="1" t="s">
        <v>1079</v>
      </c>
      <c r="ATP1" s="1" t="s">
        <v>1080</v>
      </c>
      <c r="ATQ1" s="1" t="s">
        <v>1081</v>
      </c>
      <c r="ATR1" s="1" t="s">
        <v>1082</v>
      </c>
      <c r="ATS1" s="1" t="s">
        <v>1083</v>
      </c>
      <c r="ATT1" s="1" t="s">
        <v>1084</v>
      </c>
      <c r="ATU1" s="1" t="s">
        <v>1085</v>
      </c>
      <c r="ATV1" s="1" t="s">
        <v>1086</v>
      </c>
      <c r="ATW1" s="1" t="s">
        <v>1087</v>
      </c>
      <c r="ATX1" s="1" t="s">
        <v>1088</v>
      </c>
      <c r="ATY1" s="1" t="s">
        <v>1089</v>
      </c>
      <c r="ATZ1" s="1" t="s">
        <v>1090</v>
      </c>
      <c r="AUA1" s="1" t="s">
        <v>1092</v>
      </c>
      <c r="AUB1" s="1" t="s">
        <v>1093</v>
      </c>
      <c r="AUC1" s="1" t="s">
        <v>1094</v>
      </c>
    </row>
    <row r="2" spans="1:1229" s="155" customFormat="1" ht="14.5" customHeight="1" x14ac:dyDescent="0.35">
      <c r="A2" s="155" t="s">
        <v>2079</v>
      </c>
      <c r="B2" s="155" t="s">
        <v>2070</v>
      </c>
      <c r="C2" s="155" t="s">
        <v>2071</v>
      </c>
      <c r="D2" s="155" t="s">
        <v>2072</v>
      </c>
      <c r="E2" s="155" t="s">
        <v>1941</v>
      </c>
      <c r="F2" s="155" t="s">
        <v>2072</v>
      </c>
      <c r="I2" s="155" t="s">
        <v>1942</v>
      </c>
      <c r="J2" s="155" t="s">
        <v>1943</v>
      </c>
      <c r="K2" s="155" t="s">
        <v>1943</v>
      </c>
      <c r="N2" s="155" t="s">
        <v>3846</v>
      </c>
      <c r="O2" s="156">
        <v>1</v>
      </c>
      <c r="P2" s="156">
        <v>0</v>
      </c>
      <c r="Q2" s="156">
        <v>0</v>
      </c>
      <c r="R2" s="156">
        <v>0</v>
      </c>
      <c r="S2" s="156">
        <v>0</v>
      </c>
      <c r="U2" s="155" t="s">
        <v>1831</v>
      </c>
      <c r="AC2" s="155" t="s">
        <v>4304</v>
      </c>
      <c r="AE2" s="155" t="s">
        <v>1831</v>
      </c>
      <c r="AF2" s="155" t="s">
        <v>1831</v>
      </c>
      <c r="AS2" s="155" t="s">
        <v>3847</v>
      </c>
      <c r="AT2" s="156" t="s">
        <v>1840</v>
      </c>
      <c r="AU2" s="155" t="s">
        <v>3848</v>
      </c>
      <c r="AW2" s="155" t="s">
        <v>3849</v>
      </c>
      <c r="AX2" s="155" t="s">
        <v>3850</v>
      </c>
      <c r="AY2" s="155" t="s">
        <v>1830</v>
      </c>
      <c r="BT2" s="155" t="s">
        <v>1834</v>
      </c>
      <c r="BU2" s="156">
        <v>0</v>
      </c>
      <c r="BV2" s="156">
        <v>0</v>
      </c>
      <c r="BW2" s="156">
        <v>0</v>
      </c>
      <c r="BX2" s="156">
        <v>0</v>
      </c>
      <c r="BY2" s="156">
        <v>0</v>
      </c>
      <c r="BZ2" s="156">
        <v>0</v>
      </c>
      <c r="CA2" s="156">
        <v>0</v>
      </c>
      <c r="CB2" s="156">
        <v>1</v>
      </c>
      <c r="CC2" s="156">
        <v>0</v>
      </c>
      <c r="CD2" s="156">
        <v>0</v>
      </c>
      <c r="CE2" s="156">
        <v>0</v>
      </c>
      <c r="CG2" s="155" t="s">
        <v>1830</v>
      </c>
      <c r="DU2" s="155" t="s">
        <v>3851</v>
      </c>
      <c r="DV2" s="156">
        <v>0</v>
      </c>
      <c r="DW2" s="156">
        <v>0</v>
      </c>
      <c r="DX2" s="156">
        <v>0</v>
      </c>
      <c r="DY2" s="156">
        <v>0</v>
      </c>
      <c r="DZ2" s="156">
        <v>0</v>
      </c>
      <c r="EA2" s="156">
        <v>1</v>
      </c>
      <c r="EB2" s="156">
        <v>0</v>
      </c>
      <c r="EC2" s="156">
        <v>0</v>
      </c>
      <c r="ED2" s="156">
        <v>0</v>
      </c>
      <c r="EE2" s="156">
        <v>0</v>
      </c>
      <c r="EF2" s="156">
        <v>0</v>
      </c>
      <c r="EG2" s="156">
        <v>0</v>
      </c>
      <c r="EI2" s="155" t="s">
        <v>1857</v>
      </c>
      <c r="EJ2" s="156">
        <v>0</v>
      </c>
      <c r="EK2" s="156">
        <v>0</v>
      </c>
      <c r="EL2" s="156">
        <v>0</v>
      </c>
      <c r="EM2" s="156">
        <v>0</v>
      </c>
      <c r="EN2" s="156">
        <v>1</v>
      </c>
      <c r="EO2" s="156">
        <v>0</v>
      </c>
      <c r="EP2" s="156">
        <v>0</v>
      </c>
      <c r="EQ2" s="156">
        <v>0</v>
      </c>
      <c r="ER2" s="156">
        <v>0</v>
      </c>
      <c r="ES2" s="156">
        <v>0</v>
      </c>
      <c r="ET2" s="156">
        <v>0</v>
      </c>
      <c r="EU2" s="156">
        <v>0</v>
      </c>
      <c r="EV2" s="156">
        <v>0</v>
      </c>
      <c r="EX2" s="155" t="s">
        <v>1831</v>
      </c>
      <c r="EY2" s="155" t="s">
        <v>1834</v>
      </c>
      <c r="EZ2" s="156">
        <v>0</v>
      </c>
      <c r="FA2" s="156">
        <v>0</v>
      </c>
      <c r="FB2" s="156">
        <v>0</v>
      </c>
      <c r="FC2" s="156">
        <v>0</v>
      </c>
      <c r="FD2" s="156">
        <v>1</v>
      </c>
      <c r="FE2" s="156">
        <v>0</v>
      </c>
      <c r="FF2" s="156">
        <v>0</v>
      </c>
      <c r="FH2" s="155" t="s">
        <v>3852</v>
      </c>
      <c r="FI2" s="156">
        <v>0</v>
      </c>
      <c r="FJ2" s="156">
        <v>0</v>
      </c>
      <c r="FK2" s="156">
        <v>0</v>
      </c>
      <c r="FL2" s="156">
        <v>0</v>
      </c>
      <c r="FM2" s="156">
        <v>0</v>
      </c>
      <c r="FN2" s="156">
        <v>0</v>
      </c>
      <c r="FO2" s="156">
        <v>1</v>
      </c>
      <c r="FP2" s="156">
        <v>0</v>
      </c>
      <c r="FQ2" s="156">
        <v>0</v>
      </c>
      <c r="FR2" s="156">
        <v>0</v>
      </c>
      <c r="FS2" s="156">
        <v>0</v>
      </c>
      <c r="FT2" s="156">
        <v>0</v>
      </c>
      <c r="FU2" s="156">
        <v>1</v>
      </c>
      <c r="FV2" s="155" t="s">
        <v>2077</v>
      </c>
      <c r="FW2" s="155" t="s">
        <v>1831</v>
      </c>
      <c r="GE2" s="155" t="s">
        <v>1833</v>
      </c>
      <c r="GF2" s="156">
        <v>0</v>
      </c>
      <c r="GG2" s="156">
        <v>0</v>
      </c>
      <c r="GH2" s="156">
        <v>0</v>
      </c>
      <c r="GI2" s="156">
        <v>0</v>
      </c>
      <c r="GJ2" s="156">
        <v>0</v>
      </c>
      <c r="GK2" s="156">
        <v>0</v>
      </c>
      <c r="GL2" s="156">
        <v>0</v>
      </c>
      <c r="GM2" s="156">
        <v>0</v>
      </c>
      <c r="GN2" s="156">
        <v>0</v>
      </c>
      <c r="GO2" s="156">
        <v>0</v>
      </c>
      <c r="GP2" s="156">
        <v>0</v>
      </c>
      <c r="GQ2" s="156">
        <v>0</v>
      </c>
      <c r="GR2" s="156">
        <v>1</v>
      </c>
      <c r="GS2" s="155" t="s">
        <v>2078</v>
      </c>
      <c r="ATY2"/>
      <c r="ATZ2" s="155" t="s">
        <v>3853</v>
      </c>
      <c r="AUB2" s="155" t="s">
        <v>3854</v>
      </c>
      <c r="AUC2" s="155" t="s">
        <v>2080</v>
      </c>
      <c r="AUD2" s="155" t="s">
        <v>3855</v>
      </c>
      <c r="AUG2" s="155" t="s">
        <v>2074</v>
      </c>
    </row>
    <row r="3" spans="1:1229" ht="14.5" customHeight="1" x14ac:dyDescent="0.35">
      <c r="A3" s="1" t="s">
        <v>2086</v>
      </c>
      <c r="B3" s="1" t="s">
        <v>2081</v>
      </c>
      <c r="C3" s="1" t="s">
        <v>2082</v>
      </c>
      <c r="D3" s="1" t="s">
        <v>2072</v>
      </c>
      <c r="E3" s="1" t="s">
        <v>2025</v>
      </c>
      <c r="F3" s="1" t="s">
        <v>2072</v>
      </c>
      <c r="I3" s="1" t="s">
        <v>1942</v>
      </c>
      <c r="J3" s="1" t="s">
        <v>1943</v>
      </c>
      <c r="K3" s="1" t="s">
        <v>1943</v>
      </c>
      <c r="N3" s="1" t="s">
        <v>3846</v>
      </c>
      <c r="O3" s="2">
        <v>1</v>
      </c>
      <c r="P3" s="2">
        <v>0</v>
      </c>
      <c r="Q3" s="2">
        <v>0</v>
      </c>
      <c r="R3" s="2">
        <v>0</v>
      </c>
      <c r="S3" s="2">
        <v>0</v>
      </c>
      <c r="U3" s="1" t="s">
        <v>1831</v>
      </c>
      <c r="AC3" s="1" t="s">
        <v>3856</v>
      </c>
      <c r="AE3" s="1" t="s">
        <v>1830</v>
      </c>
      <c r="AF3" s="1" t="s">
        <v>1831</v>
      </c>
      <c r="AS3" s="1" t="s">
        <v>3847</v>
      </c>
      <c r="AT3" s="156">
        <v>55</v>
      </c>
      <c r="AU3" s="1" t="s">
        <v>3857</v>
      </c>
      <c r="AW3" s="1" t="s">
        <v>3849</v>
      </c>
      <c r="AX3" s="1" t="s">
        <v>1835</v>
      </c>
      <c r="AY3" s="1" t="s">
        <v>1831</v>
      </c>
      <c r="AZ3" s="1" t="s">
        <v>1839</v>
      </c>
      <c r="BA3" s="1" t="s">
        <v>3957</v>
      </c>
      <c r="BB3" s="2">
        <v>1</v>
      </c>
      <c r="BC3" s="2">
        <v>0</v>
      </c>
      <c r="BD3" s="2">
        <v>0</v>
      </c>
      <c r="BE3" s="2">
        <v>0</v>
      </c>
      <c r="BF3" s="2">
        <v>0</v>
      </c>
      <c r="BG3" s="2">
        <v>0</v>
      </c>
      <c r="BH3" s="2">
        <v>0</v>
      </c>
      <c r="BI3" s="2">
        <v>0</v>
      </c>
      <c r="BJ3" s="155" t="s">
        <v>4632</v>
      </c>
      <c r="BT3" s="1" t="s">
        <v>1858</v>
      </c>
      <c r="BU3" s="2">
        <v>0</v>
      </c>
      <c r="BV3" s="2">
        <v>0</v>
      </c>
      <c r="BW3" s="2">
        <v>1</v>
      </c>
      <c r="BX3" s="2">
        <v>0</v>
      </c>
      <c r="BY3" s="2">
        <v>0</v>
      </c>
      <c r="BZ3" s="2">
        <v>0</v>
      </c>
      <c r="CA3" s="2">
        <v>0</v>
      </c>
      <c r="CB3" s="2">
        <v>0</v>
      </c>
      <c r="CC3" s="2">
        <v>0</v>
      </c>
      <c r="CD3" s="2">
        <v>0</v>
      </c>
      <c r="CE3" s="2">
        <v>0</v>
      </c>
      <c r="CG3" s="1" t="s">
        <v>1830</v>
      </c>
      <c r="DU3" s="1" t="s">
        <v>3858</v>
      </c>
      <c r="DV3" s="2">
        <v>0</v>
      </c>
      <c r="DW3" s="2">
        <v>0</v>
      </c>
      <c r="DX3" s="2">
        <v>0</v>
      </c>
      <c r="DY3" s="2">
        <v>0</v>
      </c>
      <c r="DZ3" s="2">
        <v>0</v>
      </c>
      <c r="EA3" s="2">
        <v>0</v>
      </c>
      <c r="EB3" s="2">
        <v>1</v>
      </c>
      <c r="EC3" s="2">
        <v>0</v>
      </c>
      <c r="ED3" s="2">
        <v>0</v>
      </c>
      <c r="EE3" s="2">
        <v>0</v>
      </c>
      <c r="EF3" s="2">
        <v>0</v>
      </c>
      <c r="EG3" s="2">
        <v>0</v>
      </c>
      <c r="EI3" s="1" t="s">
        <v>1835</v>
      </c>
      <c r="EJ3" s="2">
        <v>0</v>
      </c>
      <c r="EK3" s="2">
        <v>0</v>
      </c>
      <c r="EL3" s="2">
        <v>0</v>
      </c>
      <c r="EM3" s="2">
        <v>0</v>
      </c>
      <c r="EN3" s="2">
        <v>0</v>
      </c>
      <c r="EO3" s="2">
        <v>0</v>
      </c>
      <c r="EP3" s="2">
        <v>0</v>
      </c>
      <c r="EQ3" s="2">
        <v>0</v>
      </c>
      <c r="ER3" s="2">
        <v>0</v>
      </c>
      <c r="ES3" s="2">
        <v>0</v>
      </c>
      <c r="ET3" s="2">
        <v>1</v>
      </c>
      <c r="EU3" s="2">
        <v>0</v>
      </c>
      <c r="EV3" s="2">
        <v>0</v>
      </c>
      <c r="EX3" s="1" t="s">
        <v>1830</v>
      </c>
      <c r="GE3" s="1" t="s">
        <v>3859</v>
      </c>
      <c r="GF3" s="2">
        <v>0</v>
      </c>
      <c r="GG3" s="2">
        <v>1</v>
      </c>
      <c r="GH3" s="2">
        <v>0</v>
      </c>
      <c r="GI3" s="2">
        <v>0</v>
      </c>
      <c r="GJ3" s="2">
        <v>0</v>
      </c>
      <c r="GK3" s="2">
        <v>0</v>
      </c>
      <c r="GL3" s="2">
        <v>1</v>
      </c>
      <c r="GM3" s="2">
        <v>0</v>
      </c>
      <c r="GN3" s="2">
        <v>0</v>
      </c>
      <c r="GO3" s="2">
        <v>1</v>
      </c>
      <c r="GP3" s="2">
        <v>0</v>
      </c>
      <c r="GQ3" s="2">
        <v>0</v>
      </c>
      <c r="GR3" s="2">
        <v>0</v>
      </c>
      <c r="AAU3" s="1"/>
      <c r="ATY3"/>
      <c r="ATZ3" s="1" t="s">
        <v>3860</v>
      </c>
      <c r="AUB3" s="1" t="s">
        <v>3854</v>
      </c>
      <c r="AUC3" s="1" t="s">
        <v>2087</v>
      </c>
      <c r="AUD3" s="1" t="s">
        <v>3855</v>
      </c>
      <c r="AUG3" s="1" t="s">
        <v>2098</v>
      </c>
    </row>
    <row r="4" spans="1:1229" s="54" customFormat="1" ht="14.5" customHeight="1" x14ac:dyDescent="0.35">
      <c r="A4" s="54" t="s">
        <v>2100</v>
      </c>
      <c r="B4" s="54" t="s">
        <v>2088</v>
      </c>
      <c r="C4" s="54" t="s">
        <v>2089</v>
      </c>
      <c r="D4" s="54" t="s">
        <v>2090</v>
      </c>
      <c r="E4" s="54" t="s">
        <v>2025</v>
      </c>
      <c r="F4" s="54" t="s">
        <v>2090</v>
      </c>
      <c r="I4" s="54" t="s">
        <v>1942</v>
      </c>
      <c r="J4" s="54" t="s">
        <v>1943</v>
      </c>
      <c r="K4" s="54" t="s">
        <v>1943</v>
      </c>
      <c r="N4" s="54" t="s">
        <v>3861</v>
      </c>
      <c r="O4" s="147">
        <v>0</v>
      </c>
      <c r="P4" s="147">
        <v>0</v>
      </c>
      <c r="Q4" s="147">
        <v>1</v>
      </c>
      <c r="R4" s="147">
        <v>0</v>
      </c>
      <c r="S4" s="147">
        <v>0</v>
      </c>
      <c r="U4" s="54" t="s">
        <v>1831</v>
      </c>
      <c r="YO4" s="54" t="s">
        <v>4558</v>
      </c>
      <c r="YP4" s="54" t="s">
        <v>3862</v>
      </c>
      <c r="YR4" s="54" t="s">
        <v>3863</v>
      </c>
      <c r="YT4" s="148" t="s">
        <v>1831</v>
      </c>
      <c r="AAA4" s="54" t="s">
        <v>3864</v>
      </c>
      <c r="AAB4" s="147">
        <v>1</v>
      </c>
      <c r="AAC4" s="147">
        <v>0</v>
      </c>
      <c r="AAD4" s="147">
        <v>0</v>
      </c>
      <c r="AAE4" s="147">
        <v>0</v>
      </c>
      <c r="AAF4" s="147">
        <v>0</v>
      </c>
      <c r="AAH4" s="54" t="s">
        <v>1834</v>
      </c>
      <c r="AAI4" s="147">
        <v>0</v>
      </c>
      <c r="AAJ4" s="147">
        <v>0</v>
      </c>
      <c r="AAK4" s="147">
        <v>0</v>
      </c>
      <c r="AAL4" s="147">
        <v>0</v>
      </c>
      <c r="AAM4" s="147">
        <v>0</v>
      </c>
      <c r="AAN4" s="147">
        <v>0</v>
      </c>
      <c r="AAO4" s="147">
        <v>0</v>
      </c>
      <c r="AAP4" s="147">
        <v>1</v>
      </c>
      <c r="AAQ4" s="147">
        <v>0</v>
      </c>
      <c r="AAR4" s="147">
        <v>0</v>
      </c>
      <c r="AAS4" s="147">
        <v>0</v>
      </c>
      <c r="AAU4" s="147">
        <v>5</v>
      </c>
      <c r="AAV4" s="54" t="s">
        <v>1831</v>
      </c>
      <c r="AAW4" s="147">
        <v>6</v>
      </c>
      <c r="AAX4" s="54" t="s">
        <v>1831</v>
      </c>
      <c r="AAY4" s="147">
        <v>3</v>
      </c>
      <c r="AAZ4" s="147">
        <v>3</v>
      </c>
      <c r="ABA4" s="147">
        <v>3</v>
      </c>
      <c r="ABB4" s="147">
        <v>6</v>
      </c>
      <c r="ABD4" s="54" t="s">
        <v>1831</v>
      </c>
      <c r="ABE4" s="54" t="s">
        <v>1830</v>
      </c>
      <c r="ABH4" s="54" t="s">
        <v>1831</v>
      </c>
      <c r="ABI4" s="147">
        <v>1257</v>
      </c>
      <c r="ABJ4" s="147">
        <v>620</v>
      </c>
      <c r="ABK4" s="147">
        <v>637</v>
      </c>
      <c r="ABL4" s="147">
        <v>637</v>
      </c>
      <c r="ABM4" s="147">
        <v>1257</v>
      </c>
      <c r="ABO4" s="147">
        <v>7</v>
      </c>
      <c r="ABP4" s="147">
        <v>18</v>
      </c>
      <c r="ABQ4" s="54" t="s">
        <v>1831</v>
      </c>
      <c r="ABR4" s="54" t="s">
        <v>1837</v>
      </c>
      <c r="ACB4" s="54" t="s">
        <v>3865</v>
      </c>
      <c r="ACC4" s="147">
        <v>0</v>
      </c>
      <c r="ACD4" s="147">
        <v>0</v>
      </c>
      <c r="ACE4" s="147">
        <v>1</v>
      </c>
      <c r="ACF4" s="147">
        <v>1</v>
      </c>
      <c r="ACG4" s="147">
        <v>1</v>
      </c>
      <c r="ACH4" s="147">
        <v>1</v>
      </c>
      <c r="ACI4" s="147">
        <v>0</v>
      </c>
      <c r="ACJ4" s="147">
        <v>0</v>
      </c>
      <c r="ACL4" s="147">
        <v>0</v>
      </c>
      <c r="ACR4" s="54" t="s">
        <v>1830</v>
      </c>
      <c r="ADJ4" s="147">
        <v>0</v>
      </c>
      <c r="ADP4" s="54" t="s">
        <v>1830</v>
      </c>
      <c r="AEG4" s="147">
        <v>11</v>
      </c>
      <c r="AEH4" s="147">
        <v>2</v>
      </c>
      <c r="AEI4" s="147">
        <v>9</v>
      </c>
      <c r="AEJ4" s="147">
        <v>9</v>
      </c>
      <c r="AEK4" s="147">
        <v>11</v>
      </c>
      <c r="AEL4" s="54" t="s">
        <v>1831</v>
      </c>
      <c r="AEM4" s="169" t="s">
        <v>1830</v>
      </c>
      <c r="AFC4" s="54" t="s">
        <v>3866</v>
      </c>
      <c r="AFD4" s="54" t="s">
        <v>3866</v>
      </c>
      <c r="AFE4" s="54" t="s">
        <v>1831</v>
      </c>
      <c r="AFF4" s="147">
        <v>1800</v>
      </c>
      <c r="AFG4" s="54" t="s">
        <v>3867</v>
      </c>
      <c r="AFI4" s="54" t="s">
        <v>3868</v>
      </c>
      <c r="AFJ4" s="147">
        <v>0</v>
      </c>
      <c r="AFK4" s="147">
        <v>1</v>
      </c>
      <c r="AFL4" s="147">
        <v>0</v>
      </c>
      <c r="AFM4" s="147">
        <v>0</v>
      </c>
      <c r="AFN4" s="147">
        <v>0</v>
      </c>
      <c r="AFO4" s="147">
        <v>0</v>
      </c>
      <c r="AFQ4" s="54" t="s">
        <v>1830</v>
      </c>
      <c r="AGM4" s="54" t="s">
        <v>3869</v>
      </c>
      <c r="AGN4" s="147">
        <v>1</v>
      </c>
      <c r="AGO4" s="147">
        <v>1</v>
      </c>
      <c r="AGP4" s="147">
        <v>1</v>
      </c>
      <c r="AGQ4" s="147">
        <v>0</v>
      </c>
      <c r="AGR4" s="147">
        <v>0</v>
      </c>
      <c r="AGS4" s="147">
        <v>0</v>
      </c>
      <c r="AGT4" s="147">
        <v>0</v>
      </c>
      <c r="AGU4" s="147">
        <v>0</v>
      </c>
      <c r="AGV4" s="147">
        <v>0</v>
      </c>
      <c r="AGW4" s="147">
        <v>0</v>
      </c>
      <c r="AGY4" s="54" t="s">
        <v>1857</v>
      </c>
      <c r="AGZ4" s="147">
        <v>0</v>
      </c>
      <c r="AHA4" s="147">
        <v>0</v>
      </c>
      <c r="AHB4" s="147">
        <v>0</v>
      </c>
      <c r="AHC4" s="147">
        <v>0</v>
      </c>
      <c r="AHD4" s="147">
        <v>1</v>
      </c>
      <c r="AHE4" s="147">
        <v>0</v>
      </c>
      <c r="AHF4" s="147">
        <v>0</v>
      </c>
      <c r="AHG4" s="147">
        <v>0</v>
      </c>
      <c r="AHH4" s="147">
        <v>0</v>
      </c>
      <c r="AHI4" s="147">
        <v>0</v>
      </c>
      <c r="AHJ4" s="147">
        <v>0</v>
      </c>
      <c r="AHK4" s="147">
        <v>0</v>
      </c>
      <c r="AHL4" s="147">
        <v>0</v>
      </c>
      <c r="AHN4" s="54" t="s">
        <v>1830</v>
      </c>
      <c r="AIT4" s="54" t="s">
        <v>3870</v>
      </c>
      <c r="AIU4" s="147">
        <v>1</v>
      </c>
      <c r="AIV4" s="147">
        <v>0</v>
      </c>
      <c r="AIW4" s="147">
        <v>1</v>
      </c>
      <c r="AIX4" s="147">
        <v>0</v>
      </c>
      <c r="AIY4" s="147">
        <v>0</v>
      </c>
      <c r="AIZ4" s="147">
        <v>1</v>
      </c>
      <c r="AJA4" s="147">
        <v>1</v>
      </c>
      <c r="AJB4" s="147">
        <v>1</v>
      </c>
      <c r="AJC4" s="147">
        <v>0</v>
      </c>
      <c r="AJD4" s="147">
        <v>1</v>
      </c>
      <c r="AJE4" s="147">
        <v>0</v>
      </c>
      <c r="AJF4" s="147">
        <v>0</v>
      </c>
      <c r="ATY4"/>
      <c r="ATZ4" s="54" t="s">
        <v>3871</v>
      </c>
      <c r="AUB4" s="54" t="s">
        <v>3854</v>
      </c>
      <c r="AUC4" s="54" t="s">
        <v>2101</v>
      </c>
      <c r="AUD4" s="54" t="s">
        <v>3855</v>
      </c>
      <c r="AUG4" s="54" t="s">
        <v>2094</v>
      </c>
    </row>
    <row r="5" spans="1:1229" ht="14.5" customHeight="1" x14ac:dyDescent="0.35">
      <c r="A5" s="1" t="s">
        <v>2106</v>
      </c>
      <c r="B5" s="1" t="s">
        <v>2102</v>
      </c>
      <c r="C5" s="1" t="s">
        <v>2103</v>
      </c>
      <c r="D5" s="1" t="s">
        <v>2072</v>
      </c>
      <c r="E5" s="1" t="s">
        <v>1941</v>
      </c>
      <c r="F5" s="1" t="s">
        <v>2072</v>
      </c>
      <c r="I5" s="1" t="s">
        <v>1942</v>
      </c>
      <c r="J5" s="1" t="s">
        <v>1943</v>
      </c>
      <c r="K5" s="1" t="s">
        <v>1943</v>
      </c>
      <c r="N5" s="1" t="s">
        <v>3846</v>
      </c>
      <c r="O5" s="2">
        <v>1</v>
      </c>
      <c r="P5" s="2">
        <v>0</v>
      </c>
      <c r="Q5" s="2">
        <v>0</v>
      </c>
      <c r="R5" s="2">
        <v>0</v>
      </c>
      <c r="S5" s="2">
        <v>0</v>
      </c>
      <c r="U5" s="1" t="s">
        <v>1831</v>
      </c>
      <c r="AC5" s="1" t="s">
        <v>3856</v>
      </c>
      <c r="AE5" s="1" t="s">
        <v>1830</v>
      </c>
      <c r="AF5" s="1" t="s">
        <v>1830</v>
      </c>
      <c r="AJ5" s="1" t="s">
        <v>3872</v>
      </c>
      <c r="AK5" s="2">
        <v>0</v>
      </c>
      <c r="AL5" s="2">
        <v>0</v>
      </c>
      <c r="AM5" s="2">
        <v>0</v>
      </c>
      <c r="AN5" s="2">
        <v>1</v>
      </c>
      <c r="AO5" s="2">
        <v>0</v>
      </c>
      <c r="AP5" s="2">
        <v>0</v>
      </c>
      <c r="AR5" s="1" t="s">
        <v>3873</v>
      </c>
      <c r="BT5" s="1" t="s">
        <v>3874</v>
      </c>
      <c r="BU5" s="2">
        <v>0</v>
      </c>
      <c r="BV5" s="2">
        <v>0</v>
      </c>
      <c r="BW5" s="2">
        <v>0</v>
      </c>
      <c r="BX5" s="2">
        <v>0</v>
      </c>
      <c r="BY5" s="2">
        <v>1</v>
      </c>
      <c r="BZ5" s="2">
        <v>0</v>
      </c>
      <c r="CA5" s="2">
        <v>0</v>
      </c>
      <c r="CB5" s="2">
        <v>0</v>
      </c>
      <c r="CC5" s="2">
        <v>0</v>
      </c>
      <c r="CD5" s="2">
        <v>0</v>
      </c>
      <c r="CE5" s="2">
        <v>0</v>
      </c>
      <c r="DU5" s="1"/>
      <c r="EX5" s="1" t="s">
        <v>1830</v>
      </c>
      <c r="GE5" s="1" t="s">
        <v>3893</v>
      </c>
      <c r="GF5" s="2">
        <v>0</v>
      </c>
      <c r="GG5" s="2">
        <v>0</v>
      </c>
      <c r="GH5" s="2">
        <v>0</v>
      </c>
      <c r="GI5" s="2">
        <v>0</v>
      </c>
      <c r="GJ5" s="2">
        <v>0</v>
      </c>
      <c r="GK5" s="2">
        <v>0</v>
      </c>
      <c r="GL5" s="2">
        <v>1</v>
      </c>
      <c r="GM5" s="2">
        <v>0</v>
      </c>
      <c r="GN5" s="2">
        <v>0</v>
      </c>
      <c r="GO5" s="2">
        <v>0</v>
      </c>
      <c r="GP5" s="2">
        <v>0</v>
      </c>
      <c r="GQ5" s="2">
        <v>0</v>
      </c>
      <c r="GR5" s="2">
        <v>0</v>
      </c>
      <c r="GS5" s="155" t="s">
        <v>2105</v>
      </c>
      <c r="AAU5" s="1"/>
      <c r="ATY5"/>
      <c r="ATZ5" s="1" t="s">
        <v>3875</v>
      </c>
      <c r="AUB5" s="1" t="s">
        <v>3854</v>
      </c>
      <c r="AUC5" s="1" t="s">
        <v>2107</v>
      </c>
      <c r="AUD5" s="1" t="s">
        <v>3855</v>
      </c>
      <c r="AUG5" s="1" t="s">
        <v>2114</v>
      </c>
    </row>
    <row r="6" spans="1:1229" s="54" customFormat="1" ht="14.5" customHeight="1" x14ac:dyDescent="0.35">
      <c r="A6" s="54" t="s">
        <v>2118</v>
      </c>
      <c r="B6" s="54" t="s">
        <v>2108</v>
      </c>
      <c r="C6" s="54" t="s">
        <v>2109</v>
      </c>
      <c r="D6" s="54" t="s">
        <v>2090</v>
      </c>
      <c r="E6" s="54" t="s">
        <v>2025</v>
      </c>
      <c r="F6" s="54" t="s">
        <v>2090</v>
      </c>
      <c r="I6" s="54" t="s">
        <v>1942</v>
      </c>
      <c r="J6" s="54" t="s">
        <v>1943</v>
      </c>
      <c r="K6" s="54" t="s">
        <v>1943</v>
      </c>
      <c r="N6" s="54" t="s">
        <v>3861</v>
      </c>
      <c r="O6" s="147">
        <v>0</v>
      </c>
      <c r="P6" s="147">
        <v>0</v>
      </c>
      <c r="Q6" s="147">
        <v>1</v>
      </c>
      <c r="R6" s="147">
        <v>0</v>
      </c>
      <c r="S6" s="147">
        <v>0</v>
      </c>
      <c r="U6" s="54" t="s">
        <v>1831</v>
      </c>
      <c r="YO6" s="164" t="s">
        <v>4689</v>
      </c>
      <c r="YP6" s="54" t="s">
        <v>3862</v>
      </c>
      <c r="YR6" s="54" t="s">
        <v>3876</v>
      </c>
      <c r="YT6" s="148" t="s">
        <v>1831</v>
      </c>
      <c r="AAA6" s="54" t="s">
        <v>3864</v>
      </c>
      <c r="AAB6" s="147">
        <v>1</v>
      </c>
      <c r="AAC6" s="147">
        <v>0</v>
      </c>
      <c r="AAD6" s="147">
        <v>0</v>
      </c>
      <c r="AAE6" s="147">
        <v>0</v>
      </c>
      <c r="AAF6" s="147">
        <v>0</v>
      </c>
      <c r="AAH6" s="54" t="s">
        <v>1834</v>
      </c>
      <c r="AAI6" s="147">
        <v>0</v>
      </c>
      <c r="AAJ6" s="147">
        <v>0</v>
      </c>
      <c r="AAK6" s="147">
        <v>0</v>
      </c>
      <c r="AAL6" s="147">
        <v>0</v>
      </c>
      <c r="AAM6" s="147">
        <v>0</v>
      </c>
      <c r="AAN6" s="147">
        <v>0</v>
      </c>
      <c r="AAO6" s="147">
        <v>0</v>
      </c>
      <c r="AAP6" s="147">
        <v>1</v>
      </c>
      <c r="AAQ6" s="147">
        <v>0</v>
      </c>
      <c r="AAR6" s="147">
        <v>0</v>
      </c>
      <c r="AAS6" s="147">
        <v>0</v>
      </c>
      <c r="AAU6" s="149" t="s">
        <v>1840</v>
      </c>
      <c r="AAV6" s="54" t="s">
        <v>1831</v>
      </c>
      <c r="AAW6" s="147">
        <v>6</v>
      </c>
      <c r="AAX6" s="54" t="s">
        <v>1831</v>
      </c>
      <c r="AAY6" s="147">
        <v>3</v>
      </c>
      <c r="AAZ6" s="147">
        <v>3</v>
      </c>
      <c r="ABA6" s="147">
        <v>3</v>
      </c>
      <c r="ABB6" s="147">
        <v>6</v>
      </c>
      <c r="ABD6" s="54" t="s">
        <v>1830</v>
      </c>
      <c r="ABE6" s="54" t="s">
        <v>1830</v>
      </c>
      <c r="ABH6" s="54" t="s">
        <v>1831</v>
      </c>
      <c r="ABI6" s="147" t="s">
        <v>1840</v>
      </c>
      <c r="ABJ6" s="147" t="s">
        <v>1840</v>
      </c>
      <c r="ABK6" s="147" t="s">
        <v>1840</v>
      </c>
      <c r="ABL6" s="147" t="s">
        <v>1840</v>
      </c>
      <c r="ABM6" s="147" t="s">
        <v>4614</v>
      </c>
      <c r="ABO6" s="147">
        <v>6</v>
      </c>
      <c r="ABP6" s="147">
        <v>17</v>
      </c>
      <c r="ABQ6" s="54" t="s">
        <v>1840</v>
      </c>
      <c r="ABT6" s="147"/>
      <c r="ABU6" s="147"/>
      <c r="ABV6" s="147"/>
      <c r="ABW6" s="147"/>
      <c r="ABX6" s="147"/>
      <c r="ABY6" s="147"/>
      <c r="ABZ6" s="147"/>
      <c r="ACL6" s="147">
        <v>4</v>
      </c>
      <c r="ACM6" s="147">
        <v>0</v>
      </c>
      <c r="ACN6" s="147">
        <v>4</v>
      </c>
      <c r="ACO6" s="147">
        <v>4</v>
      </c>
      <c r="ACP6" s="147">
        <v>4</v>
      </c>
      <c r="ACQ6" s="54" t="s">
        <v>1831</v>
      </c>
      <c r="ACR6" s="54" t="s">
        <v>1830</v>
      </c>
      <c r="ADJ6" s="147">
        <v>0</v>
      </c>
      <c r="ADP6" s="54" t="s">
        <v>1830</v>
      </c>
      <c r="AEG6" s="147" t="s">
        <v>1840</v>
      </c>
      <c r="AEH6" s="147" t="s">
        <v>1840</v>
      </c>
      <c r="AEI6" s="147" t="s">
        <v>1840</v>
      </c>
      <c r="AEJ6" s="147" t="s">
        <v>1840</v>
      </c>
      <c r="AEK6" s="147" t="s">
        <v>1840</v>
      </c>
      <c r="AEL6" s="54" t="s">
        <v>1831</v>
      </c>
      <c r="AEM6" s="169" t="s">
        <v>1831</v>
      </c>
      <c r="AEN6" s="54" t="s">
        <v>1839</v>
      </c>
      <c r="AEO6" s="54" t="s">
        <v>3877</v>
      </c>
      <c r="AEP6" s="147">
        <v>1</v>
      </c>
      <c r="AEQ6" s="147">
        <v>1</v>
      </c>
      <c r="AER6" s="147">
        <v>0</v>
      </c>
      <c r="AES6" s="147">
        <v>0</v>
      </c>
      <c r="AET6" s="147">
        <v>0</v>
      </c>
      <c r="AFC6" s="54" t="s">
        <v>3866</v>
      </c>
      <c r="AFD6" s="54" t="s">
        <v>3866</v>
      </c>
      <c r="AFE6" s="54" t="s">
        <v>1830</v>
      </c>
      <c r="AGM6" s="164" t="s">
        <v>4144</v>
      </c>
      <c r="AGN6" s="147">
        <v>0</v>
      </c>
      <c r="AGO6" s="147">
        <v>1</v>
      </c>
      <c r="AGP6" s="147">
        <v>1</v>
      </c>
      <c r="AGQ6" s="147">
        <v>0</v>
      </c>
      <c r="AGR6" s="147">
        <v>1</v>
      </c>
      <c r="AGS6" s="147">
        <v>1</v>
      </c>
      <c r="AGT6" s="147">
        <v>0</v>
      </c>
      <c r="AGU6" s="147">
        <v>0</v>
      </c>
      <c r="AGV6" s="147">
        <v>0</v>
      </c>
      <c r="AGW6" s="147">
        <v>0</v>
      </c>
      <c r="AGY6" s="54" t="s">
        <v>3879</v>
      </c>
      <c r="AGZ6" s="147">
        <v>0</v>
      </c>
      <c r="AHA6" s="147">
        <v>0</v>
      </c>
      <c r="AHB6" s="147">
        <v>0</v>
      </c>
      <c r="AHC6" s="147">
        <v>0</v>
      </c>
      <c r="AHD6" s="147">
        <v>1</v>
      </c>
      <c r="AHE6" s="147">
        <v>0</v>
      </c>
      <c r="AHF6" s="147">
        <v>0</v>
      </c>
      <c r="AHG6" s="147">
        <v>0</v>
      </c>
      <c r="AHH6" s="147">
        <v>0</v>
      </c>
      <c r="AHI6" s="147">
        <v>0</v>
      </c>
      <c r="AHJ6" s="147">
        <v>0</v>
      </c>
      <c r="AHK6" s="147">
        <v>0</v>
      </c>
      <c r="AHL6" s="147">
        <v>1</v>
      </c>
      <c r="AHM6" s="54" t="s">
        <v>2116</v>
      </c>
      <c r="AHN6" s="54" t="s">
        <v>1831</v>
      </c>
      <c r="AHO6" s="54" t="s">
        <v>1834</v>
      </c>
      <c r="AHP6" s="147">
        <v>0</v>
      </c>
      <c r="AHQ6" s="147">
        <v>0</v>
      </c>
      <c r="AHR6" s="147">
        <v>0</v>
      </c>
      <c r="AHS6" s="147">
        <v>0</v>
      </c>
      <c r="AHT6" s="147">
        <v>1</v>
      </c>
      <c r="AHU6" s="147">
        <v>0</v>
      </c>
      <c r="AHV6" s="147">
        <v>0</v>
      </c>
      <c r="AHX6" s="54" t="s">
        <v>3880</v>
      </c>
      <c r="AHY6" s="147">
        <v>1</v>
      </c>
      <c r="AHZ6" s="147">
        <v>0</v>
      </c>
      <c r="AIA6" s="147">
        <v>1</v>
      </c>
      <c r="AIB6" s="147">
        <v>0</v>
      </c>
      <c r="AIC6" s="147">
        <v>0</v>
      </c>
      <c r="AID6" s="147">
        <v>1</v>
      </c>
      <c r="AIE6" s="147">
        <v>0</v>
      </c>
      <c r="AIF6" s="147">
        <v>1</v>
      </c>
      <c r="AIG6" s="147">
        <v>0</v>
      </c>
      <c r="AIH6" s="147">
        <v>0</v>
      </c>
      <c r="AII6" s="147">
        <v>0</v>
      </c>
      <c r="AIJ6" s="147">
        <v>0</v>
      </c>
      <c r="AIL6" s="54" t="s">
        <v>1830</v>
      </c>
      <c r="AIM6" s="54" t="s">
        <v>1846</v>
      </c>
      <c r="AIN6" s="147">
        <v>1</v>
      </c>
      <c r="AIO6" s="147">
        <v>0</v>
      </c>
      <c r="AIP6" s="147">
        <v>0</v>
      </c>
      <c r="AIQ6" s="147">
        <v>0</v>
      </c>
      <c r="AIR6" s="147">
        <v>0</v>
      </c>
      <c r="AIS6" s="54" t="s">
        <v>2117</v>
      </c>
      <c r="AIT6" s="54" t="s">
        <v>4687</v>
      </c>
      <c r="AIU6" s="147">
        <v>0</v>
      </c>
      <c r="AIV6" s="147">
        <v>0</v>
      </c>
      <c r="AIW6" s="147">
        <v>1</v>
      </c>
      <c r="AIX6" s="147">
        <v>0</v>
      </c>
      <c r="AIY6" s="147">
        <v>1</v>
      </c>
      <c r="AIZ6" s="147">
        <v>1</v>
      </c>
      <c r="AJA6" s="147">
        <v>1</v>
      </c>
      <c r="AJB6" s="147">
        <v>1</v>
      </c>
      <c r="AJC6" s="147">
        <v>0</v>
      </c>
      <c r="AJD6" s="147">
        <v>0</v>
      </c>
      <c r="AJE6" s="147">
        <v>0</v>
      </c>
      <c r="AJF6" s="147">
        <v>0</v>
      </c>
      <c r="ATY6"/>
      <c r="ATZ6" s="54" t="s">
        <v>3881</v>
      </c>
      <c r="AUB6" s="54" t="s">
        <v>3854</v>
      </c>
      <c r="AUC6" s="54" t="s">
        <v>2119</v>
      </c>
      <c r="AUD6" s="54" t="s">
        <v>3855</v>
      </c>
      <c r="AUG6" s="54" t="s">
        <v>2092</v>
      </c>
    </row>
    <row r="7" spans="1:1229" s="155" customFormat="1" ht="14.5" customHeight="1" x14ac:dyDescent="0.35">
      <c r="A7" s="155" t="s">
        <v>2127</v>
      </c>
      <c r="B7" s="155" t="s">
        <v>2120</v>
      </c>
      <c r="C7" s="155" t="s">
        <v>2121</v>
      </c>
      <c r="D7" s="155" t="s">
        <v>2072</v>
      </c>
      <c r="E7" s="155" t="s">
        <v>1941</v>
      </c>
      <c r="F7" s="155" t="s">
        <v>2072</v>
      </c>
      <c r="I7" s="155" t="s">
        <v>1942</v>
      </c>
      <c r="J7" s="155" t="s">
        <v>1943</v>
      </c>
      <c r="K7" s="155" t="s">
        <v>1943</v>
      </c>
      <c r="N7" s="155" t="s">
        <v>3846</v>
      </c>
      <c r="O7" s="156">
        <v>1</v>
      </c>
      <c r="P7" s="156">
        <v>0</v>
      </c>
      <c r="Q7" s="156">
        <v>0</v>
      </c>
      <c r="R7" s="156">
        <v>0</v>
      </c>
      <c r="S7" s="156">
        <v>0</v>
      </c>
      <c r="U7" s="155" t="s">
        <v>1831</v>
      </c>
      <c r="AC7" s="155" t="s">
        <v>4304</v>
      </c>
      <c r="AE7" s="155" t="s">
        <v>1831</v>
      </c>
      <c r="AF7" s="155" t="s">
        <v>1831</v>
      </c>
      <c r="AS7" s="155" t="s">
        <v>3847</v>
      </c>
      <c r="AT7" s="156" t="s">
        <v>1840</v>
      </c>
      <c r="AU7" s="155" t="s">
        <v>3857</v>
      </c>
      <c r="AW7" s="155" t="s">
        <v>3849</v>
      </c>
      <c r="AX7" s="155" t="s">
        <v>3882</v>
      </c>
      <c r="AY7" s="155" t="s">
        <v>1831</v>
      </c>
      <c r="AZ7" s="155" t="s">
        <v>1839</v>
      </c>
      <c r="BA7" s="155" t="s">
        <v>3883</v>
      </c>
      <c r="BB7" s="156">
        <v>0</v>
      </c>
      <c r="BC7" s="156">
        <v>0</v>
      </c>
      <c r="BD7" s="156">
        <v>0</v>
      </c>
      <c r="BE7" s="156">
        <v>1</v>
      </c>
      <c r="BF7" s="156">
        <v>0</v>
      </c>
      <c r="BG7" s="156">
        <v>0</v>
      </c>
      <c r="BH7" s="156">
        <v>0</v>
      </c>
      <c r="BI7" s="156">
        <v>0</v>
      </c>
      <c r="BT7" s="155" t="s">
        <v>1834</v>
      </c>
      <c r="BU7" s="156">
        <v>0</v>
      </c>
      <c r="BV7" s="156">
        <v>0</v>
      </c>
      <c r="BW7" s="156">
        <v>0</v>
      </c>
      <c r="BX7" s="156">
        <v>0</v>
      </c>
      <c r="BY7" s="156">
        <v>0</v>
      </c>
      <c r="BZ7" s="156">
        <v>0</v>
      </c>
      <c r="CA7" s="156">
        <v>0</v>
      </c>
      <c r="CB7" s="156">
        <v>1</v>
      </c>
      <c r="CC7" s="156">
        <v>0</v>
      </c>
      <c r="CD7" s="156">
        <v>0</v>
      </c>
      <c r="CE7" s="156">
        <v>0</v>
      </c>
      <c r="CG7" s="155" t="s">
        <v>1830</v>
      </c>
      <c r="DU7" s="166" t="s">
        <v>3884</v>
      </c>
      <c r="DV7" s="156">
        <v>0</v>
      </c>
      <c r="DW7" s="156">
        <v>0</v>
      </c>
      <c r="DX7" s="156">
        <v>0</v>
      </c>
      <c r="DY7" s="156">
        <v>0</v>
      </c>
      <c r="DZ7" s="156">
        <v>0</v>
      </c>
      <c r="EA7" s="156">
        <v>1</v>
      </c>
      <c r="EB7" s="156">
        <v>0</v>
      </c>
      <c r="EC7" s="156">
        <v>0</v>
      </c>
      <c r="ED7" s="156">
        <v>0</v>
      </c>
      <c r="EE7" s="156">
        <v>0</v>
      </c>
      <c r="EF7" s="156">
        <v>0</v>
      </c>
      <c r="EG7" s="156">
        <v>1</v>
      </c>
      <c r="EH7" s="155" t="s">
        <v>2123</v>
      </c>
      <c r="EI7" s="155" t="s">
        <v>1857</v>
      </c>
      <c r="EJ7" s="156">
        <v>0</v>
      </c>
      <c r="EK7" s="156">
        <v>0</v>
      </c>
      <c r="EL7" s="156">
        <v>0</v>
      </c>
      <c r="EM7" s="156">
        <v>0</v>
      </c>
      <c r="EN7" s="156">
        <v>1</v>
      </c>
      <c r="EO7" s="156">
        <v>0</v>
      </c>
      <c r="EP7" s="156">
        <v>0</v>
      </c>
      <c r="EQ7" s="156">
        <v>0</v>
      </c>
      <c r="ER7" s="156">
        <v>0</v>
      </c>
      <c r="ES7" s="156">
        <v>0</v>
      </c>
      <c r="ET7" s="156">
        <v>0</v>
      </c>
      <c r="EU7" s="156">
        <v>0</v>
      </c>
      <c r="EV7" s="156">
        <v>0</v>
      </c>
      <c r="EX7" s="155" t="s">
        <v>1831</v>
      </c>
      <c r="EY7" s="155" t="s">
        <v>1834</v>
      </c>
      <c r="EZ7" s="156">
        <v>0</v>
      </c>
      <c r="FA7" s="156">
        <v>0</v>
      </c>
      <c r="FB7" s="156">
        <v>0</v>
      </c>
      <c r="FC7" s="156">
        <v>0</v>
      </c>
      <c r="FD7" s="156">
        <v>1</v>
      </c>
      <c r="FE7" s="156">
        <v>0</v>
      </c>
      <c r="FF7" s="156">
        <v>0</v>
      </c>
      <c r="FH7" s="155" t="s">
        <v>4661</v>
      </c>
      <c r="FI7" s="156">
        <v>0</v>
      </c>
      <c r="FJ7" s="156">
        <v>0</v>
      </c>
      <c r="FK7" s="156">
        <v>1</v>
      </c>
      <c r="FL7" s="156">
        <v>0</v>
      </c>
      <c r="FM7" s="156">
        <v>1</v>
      </c>
      <c r="FN7" s="156">
        <v>0</v>
      </c>
      <c r="FO7" s="156">
        <v>0</v>
      </c>
      <c r="FP7" s="156">
        <v>0</v>
      </c>
      <c r="FQ7" s="156">
        <v>0</v>
      </c>
      <c r="FR7" s="156">
        <v>0</v>
      </c>
      <c r="FS7" s="156">
        <v>0</v>
      </c>
      <c r="FT7" s="156">
        <v>0</v>
      </c>
      <c r="FU7" s="156">
        <v>0</v>
      </c>
      <c r="FV7" s="155" t="s">
        <v>2124</v>
      </c>
      <c r="FW7" s="155" t="s">
        <v>1830</v>
      </c>
      <c r="FX7" s="155" t="s">
        <v>4663</v>
      </c>
      <c r="FY7" s="156">
        <v>0</v>
      </c>
      <c r="FZ7" s="156">
        <v>0</v>
      </c>
      <c r="GA7" s="156">
        <v>1</v>
      </c>
      <c r="GB7" s="156">
        <v>0</v>
      </c>
      <c r="GC7" s="156">
        <v>0</v>
      </c>
      <c r="GD7" s="155" t="s">
        <v>2125</v>
      </c>
      <c r="GE7" s="155" t="s">
        <v>1833</v>
      </c>
      <c r="GF7" s="156">
        <v>0</v>
      </c>
      <c r="GG7" s="156">
        <v>0</v>
      </c>
      <c r="GH7" s="156">
        <v>0</v>
      </c>
      <c r="GI7" s="156">
        <v>0</v>
      </c>
      <c r="GJ7" s="156">
        <v>0</v>
      </c>
      <c r="GK7" s="156">
        <v>0</v>
      </c>
      <c r="GL7" s="156">
        <v>0</v>
      </c>
      <c r="GM7" s="156">
        <v>0</v>
      </c>
      <c r="GN7" s="156">
        <v>0</v>
      </c>
      <c r="GO7" s="156">
        <v>0</v>
      </c>
      <c r="GP7" s="156">
        <v>0</v>
      </c>
      <c r="GQ7" s="156">
        <v>0</v>
      </c>
      <c r="GR7" s="156">
        <v>1</v>
      </c>
      <c r="GS7" s="155" t="s">
        <v>2126</v>
      </c>
      <c r="ATY7"/>
      <c r="ATZ7" s="155" t="s">
        <v>3886</v>
      </c>
      <c r="AUB7" s="155" t="s">
        <v>3854</v>
      </c>
      <c r="AUC7" s="155" t="s">
        <v>2128</v>
      </c>
      <c r="AUD7" s="155" t="s">
        <v>3855</v>
      </c>
      <c r="AUG7" s="155" t="s">
        <v>2093</v>
      </c>
    </row>
    <row r="8" spans="1:1229" s="155" customFormat="1" ht="14.5" customHeight="1" x14ac:dyDescent="0.35">
      <c r="A8" s="155" t="s">
        <v>2135</v>
      </c>
      <c r="B8" s="155" t="s">
        <v>2129</v>
      </c>
      <c r="C8" s="155" t="s">
        <v>2130</v>
      </c>
      <c r="D8" s="155" t="s">
        <v>2131</v>
      </c>
      <c r="E8" s="155" t="s">
        <v>2132</v>
      </c>
      <c r="F8" s="155" t="s">
        <v>2131</v>
      </c>
      <c r="I8" s="155" t="s">
        <v>1942</v>
      </c>
      <c r="J8" s="155" t="s">
        <v>1943</v>
      </c>
      <c r="K8" s="155" t="s">
        <v>1943</v>
      </c>
      <c r="N8" s="155" t="s">
        <v>3846</v>
      </c>
      <c r="O8" s="156">
        <v>1</v>
      </c>
      <c r="P8" s="156">
        <v>0</v>
      </c>
      <c r="Q8" s="156">
        <v>0</v>
      </c>
      <c r="R8" s="156">
        <v>0</v>
      </c>
      <c r="S8" s="156">
        <v>0</v>
      </c>
      <c r="U8" s="155" t="s">
        <v>1831</v>
      </c>
      <c r="AC8" s="155" t="s">
        <v>3856</v>
      </c>
      <c r="AE8" s="155" t="s">
        <v>1830</v>
      </c>
      <c r="AF8" s="155" t="s">
        <v>1831</v>
      </c>
      <c r="AS8" s="155" t="s">
        <v>3887</v>
      </c>
      <c r="AT8" s="156" t="s">
        <v>1840</v>
      </c>
      <c r="AU8" s="155" t="s">
        <v>3888</v>
      </c>
      <c r="AW8" s="155" t="s">
        <v>3889</v>
      </c>
      <c r="AX8" s="155" t="s">
        <v>3890</v>
      </c>
      <c r="AY8" s="155" t="s">
        <v>1831</v>
      </c>
      <c r="AZ8" s="155" t="s">
        <v>1837</v>
      </c>
      <c r="BK8" s="155" t="s">
        <v>3891</v>
      </c>
      <c r="BL8" s="156">
        <v>0</v>
      </c>
      <c r="BM8" s="156">
        <v>0</v>
      </c>
      <c r="BN8" s="156">
        <v>0</v>
      </c>
      <c r="BO8" s="156">
        <v>0</v>
      </c>
      <c r="BP8" s="156">
        <v>1</v>
      </c>
      <c r="BQ8" s="156">
        <v>0</v>
      </c>
      <c r="BR8" s="156">
        <v>0</v>
      </c>
      <c r="BT8" s="155" t="s">
        <v>3874</v>
      </c>
      <c r="BU8" s="156">
        <v>0</v>
      </c>
      <c r="BV8" s="156">
        <v>0</v>
      </c>
      <c r="BW8" s="156">
        <v>0</v>
      </c>
      <c r="BX8" s="156">
        <v>0</v>
      </c>
      <c r="BY8" s="156">
        <v>1</v>
      </c>
      <c r="BZ8" s="156">
        <v>0</v>
      </c>
      <c r="CA8" s="156">
        <v>0</v>
      </c>
      <c r="CB8" s="156">
        <v>0</v>
      </c>
      <c r="CC8" s="156">
        <v>0</v>
      </c>
      <c r="CD8" s="156">
        <v>0</v>
      </c>
      <c r="CE8" s="156">
        <v>0</v>
      </c>
      <c r="CG8" s="155" t="s">
        <v>1830</v>
      </c>
      <c r="DU8" s="155" t="s">
        <v>3892</v>
      </c>
      <c r="DV8" s="156">
        <v>0</v>
      </c>
      <c r="DW8" s="156">
        <v>0</v>
      </c>
      <c r="DX8" s="156">
        <v>0</v>
      </c>
      <c r="DY8" s="156">
        <v>0</v>
      </c>
      <c r="DZ8" s="156">
        <v>0</v>
      </c>
      <c r="EA8" s="156">
        <v>0</v>
      </c>
      <c r="EB8" s="156">
        <v>0</v>
      </c>
      <c r="EC8" s="156">
        <v>1</v>
      </c>
      <c r="ED8" s="156">
        <v>0</v>
      </c>
      <c r="EE8" s="156">
        <v>0</v>
      </c>
      <c r="EF8" s="156">
        <v>0</v>
      </c>
      <c r="EG8" s="156">
        <v>0</v>
      </c>
      <c r="EI8" s="155" t="s">
        <v>1857</v>
      </c>
      <c r="EJ8" s="156">
        <v>0</v>
      </c>
      <c r="EK8" s="156">
        <v>0</v>
      </c>
      <c r="EL8" s="156">
        <v>0</v>
      </c>
      <c r="EM8" s="156">
        <v>0</v>
      </c>
      <c r="EN8" s="156">
        <v>1</v>
      </c>
      <c r="EO8" s="156">
        <v>0</v>
      </c>
      <c r="EP8" s="156">
        <v>0</v>
      </c>
      <c r="EQ8" s="156">
        <v>0</v>
      </c>
      <c r="ER8" s="156">
        <v>0</v>
      </c>
      <c r="ES8" s="156">
        <v>0</v>
      </c>
      <c r="ET8" s="156">
        <v>0</v>
      </c>
      <c r="EU8" s="156">
        <v>0</v>
      </c>
      <c r="EV8" s="156">
        <v>0</v>
      </c>
      <c r="EX8" s="155" t="s">
        <v>1831</v>
      </c>
      <c r="EY8" s="155" t="s">
        <v>1834</v>
      </c>
      <c r="EZ8" s="156">
        <v>0</v>
      </c>
      <c r="FA8" s="156">
        <v>0</v>
      </c>
      <c r="FB8" s="156">
        <v>0</v>
      </c>
      <c r="FC8" s="156">
        <v>0</v>
      </c>
      <c r="FD8" s="156">
        <v>1</v>
      </c>
      <c r="FE8" s="156">
        <v>0</v>
      </c>
      <c r="FF8" s="156">
        <v>0</v>
      </c>
      <c r="FH8" s="155" t="s">
        <v>1836</v>
      </c>
      <c r="FI8" s="156">
        <v>0</v>
      </c>
      <c r="FJ8" s="156">
        <v>0</v>
      </c>
      <c r="FK8" s="156">
        <v>1</v>
      </c>
      <c r="FL8" s="156">
        <v>0</v>
      </c>
      <c r="FM8" s="156">
        <v>0</v>
      </c>
      <c r="FN8" s="156">
        <v>0</v>
      </c>
      <c r="FO8" s="156">
        <v>0</v>
      </c>
      <c r="FP8" s="156">
        <v>0</v>
      </c>
      <c r="FQ8" s="156">
        <v>0</v>
      </c>
      <c r="FR8" s="156">
        <v>0</v>
      </c>
      <c r="FS8" s="156">
        <v>0</v>
      </c>
      <c r="FT8" s="156">
        <v>0</v>
      </c>
      <c r="FU8" s="156">
        <v>0</v>
      </c>
      <c r="FV8" s="155" t="s">
        <v>2134</v>
      </c>
      <c r="FW8" s="155" t="s">
        <v>1830</v>
      </c>
      <c r="FX8" s="155" t="s">
        <v>1846</v>
      </c>
      <c r="FY8" s="156">
        <v>1</v>
      </c>
      <c r="FZ8" s="156">
        <v>0</v>
      </c>
      <c r="GA8" s="156">
        <v>0</v>
      </c>
      <c r="GB8" s="156">
        <v>0</v>
      </c>
      <c r="GC8" s="156">
        <v>0</v>
      </c>
      <c r="GE8" s="155" t="s">
        <v>3893</v>
      </c>
      <c r="GF8" s="156">
        <v>0</v>
      </c>
      <c r="GG8" s="156">
        <v>0</v>
      </c>
      <c r="GH8" s="156">
        <v>0</v>
      </c>
      <c r="GI8" s="156">
        <v>0</v>
      </c>
      <c r="GJ8" s="156">
        <v>0</v>
      </c>
      <c r="GK8" s="156">
        <v>0</v>
      </c>
      <c r="GL8" s="156">
        <v>1</v>
      </c>
      <c r="GM8" s="156">
        <v>0</v>
      </c>
      <c r="GN8" s="156">
        <v>0</v>
      </c>
      <c r="GO8" s="156">
        <v>0</v>
      </c>
      <c r="GP8" s="156">
        <v>0</v>
      </c>
      <c r="GQ8" s="156">
        <v>0</v>
      </c>
      <c r="GR8" s="156">
        <v>0</v>
      </c>
      <c r="ATY8"/>
      <c r="ATZ8" s="155" t="s">
        <v>3894</v>
      </c>
      <c r="AUB8" s="155" t="s">
        <v>3854</v>
      </c>
      <c r="AUC8" s="155" t="s">
        <v>2128</v>
      </c>
      <c r="AUD8" s="155" t="s">
        <v>3855</v>
      </c>
      <c r="AUG8" s="155" t="s">
        <v>2095</v>
      </c>
    </row>
    <row r="9" spans="1:1229" ht="14.5" customHeight="1" x14ac:dyDescent="0.35">
      <c r="A9" s="1" t="s">
        <v>2140</v>
      </c>
      <c r="B9" s="1" t="s">
        <v>2136</v>
      </c>
      <c r="C9" s="1" t="s">
        <v>2137</v>
      </c>
      <c r="D9" s="1" t="s">
        <v>2072</v>
      </c>
      <c r="E9" s="1" t="s">
        <v>1941</v>
      </c>
      <c r="F9" s="1" t="s">
        <v>2072</v>
      </c>
      <c r="I9" s="1" t="s">
        <v>1942</v>
      </c>
      <c r="J9" s="1" t="s">
        <v>1943</v>
      </c>
      <c r="K9" s="1" t="s">
        <v>1943</v>
      </c>
      <c r="N9" s="1" t="s">
        <v>3846</v>
      </c>
      <c r="O9" s="2">
        <v>1</v>
      </c>
      <c r="P9" s="2">
        <v>0</v>
      </c>
      <c r="Q9" s="2">
        <v>0</v>
      </c>
      <c r="R9" s="2">
        <v>0</v>
      </c>
      <c r="S9" s="2">
        <v>0</v>
      </c>
      <c r="U9" s="1" t="s">
        <v>1831</v>
      </c>
      <c r="AC9" s="1" t="s">
        <v>3856</v>
      </c>
      <c r="AE9" s="1" t="s">
        <v>1830</v>
      </c>
      <c r="AF9" s="1" t="s">
        <v>1831</v>
      </c>
      <c r="AS9" s="1" t="s">
        <v>3895</v>
      </c>
      <c r="AT9" s="156" t="s">
        <v>1840</v>
      </c>
      <c r="AU9" s="1" t="s">
        <v>3848</v>
      </c>
      <c r="AW9" s="1" t="s">
        <v>1840</v>
      </c>
      <c r="AX9" s="1" t="s">
        <v>3850</v>
      </c>
      <c r="AY9" s="1" t="s">
        <v>1830</v>
      </c>
      <c r="BT9" s="1" t="s">
        <v>3874</v>
      </c>
      <c r="BU9" s="2">
        <v>0</v>
      </c>
      <c r="BV9" s="2">
        <v>0</v>
      </c>
      <c r="BW9" s="2">
        <v>0</v>
      </c>
      <c r="BX9" s="2">
        <v>0</v>
      </c>
      <c r="BY9" s="2">
        <v>1</v>
      </c>
      <c r="BZ9" s="2">
        <v>0</v>
      </c>
      <c r="CA9" s="2">
        <v>0</v>
      </c>
      <c r="CB9" s="2">
        <v>0</v>
      </c>
      <c r="CC9" s="2">
        <v>0</v>
      </c>
      <c r="CD9" s="2">
        <v>0</v>
      </c>
      <c r="CE9" s="2">
        <v>0</v>
      </c>
      <c r="CG9" s="1" t="s">
        <v>1830</v>
      </c>
      <c r="DU9" s="1" t="s">
        <v>4640</v>
      </c>
      <c r="DV9" s="2">
        <v>0</v>
      </c>
      <c r="DW9" s="2">
        <v>0</v>
      </c>
      <c r="DX9" s="2">
        <v>0</v>
      </c>
      <c r="DY9" s="2">
        <v>0</v>
      </c>
      <c r="DZ9" s="2">
        <v>0</v>
      </c>
      <c r="EA9" s="2">
        <v>1</v>
      </c>
      <c r="EB9" s="2">
        <v>1</v>
      </c>
      <c r="EC9" s="2">
        <v>0</v>
      </c>
      <c r="ED9" s="2">
        <v>0</v>
      </c>
      <c r="EE9" s="2">
        <v>0</v>
      </c>
      <c r="EF9" s="2">
        <v>0</v>
      </c>
      <c r="EG9" s="2">
        <v>0</v>
      </c>
      <c r="EH9" s="1" t="s">
        <v>2139</v>
      </c>
      <c r="EI9" s="1" t="s">
        <v>1835</v>
      </c>
      <c r="EJ9" s="2">
        <v>0</v>
      </c>
      <c r="EK9" s="2">
        <v>0</v>
      </c>
      <c r="EL9" s="2">
        <v>0</v>
      </c>
      <c r="EM9" s="2">
        <v>0</v>
      </c>
      <c r="EN9" s="2">
        <v>0</v>
      </c>
      <c r="EO9" s="2">
        <v>0</v>
      </c>
      <c r="EP9" s="2">
        <v>0</v>
      </c>
      <c r="EQ9" s="2">
        <v>0</v>
      </c>
      <c r="ER9" s="2">
        <v>0</v>
      </c>
      <c r="ES9" s="2">
        <v>0</v>
      </c>
      <c r="ET9" s="2">
        <v>1</v>
      </c>
      <c r="EU9" s="2">
        <v>0</v>
      </c>
      <c r="EV9" s="2">
        <v>0</v>
      </c>
      <c r="EX9" s="1" t="s">
        <v>1830</v>
      </c>
      <c r="GE9" s="1" t="s">
        <v>3893</v>
      </c>
      <c r="GF9" s="2">
        <v>0</v>
      </c>
      <c r="GG9" s="2">
        <v>0</v>
      </c>
      <c r="GH9" s="2">
        <v>0</v>
      </c>
      <c r="GI9" s="2">
        <v>0</v>
      </c>
      <c r="GJ9" s="2">
        <v>0</v>
      </c>
      <c r="GK9" s="2">
        <v>0</v>
      </c>
      <c r="GL9" s="2">
        <v>1</v>
      </c>
      <c r="GM9" s="2">
        <v>0</v>
      </c>
      <c r="GN9" s="2">
        <v>0</v>
      </c>
      <c r="GO9" s="2">
        <v>0</v>
      </c>
      <c r="GP9" s="2">
        <v>0</v>
      </c>
      <c r="GQ9" s="2">
        <v>0</v>
      </c>
      <c r="GR9" s="2">
        <v>0</v>
      </c>
      <c r="AAU9" s="1"/>
      <c r="ATY9"/>
      <c r="ATZ9" s="1" t="s">
        <v>3897</v>
      </c>
      <c r="AUB9" s="1" t="s">
        <v>3854</v>
      </c>
      <c r="AUC9" s="1" t="s">
        <v>2141</v>
      </c>
      <c r="AUD9" s="1" t="s">
        <v>3855</v>
      </c>
      <c r="AUG9" s="1" t="s">
        <v>2083</v>
      </c>
    </row>
    <row r="10" spans="1:1229" s="155" customFormat="1" ht="14.5" customHeight="1" x14ac:dyDescent="0.35">
      <c r="A10" s="155" t="s">
        <v>2146</v>
      </c>
      <c r="B10" s="155" t="s">
        <v>2142</v>
      </c>
      <c r="C10" s="155" t="s">
        <v>2143</v>
      </c>
      <c r="D10" s="155" t="s">
        <v>2072</v>
      </c>
      <c r="E10" s="155" t="s">
        <v>1941</v>
      </c>
      <c r="F10" s="155" t="s">
        <v>2072</v>
      </c>
      <c r="I10" s="155" t="s">
        <v>1942</v>
      </c>
      <c r="J10" s="155" t="s">
        <v>1943</v>
      </c>
      <c r="K10" s="155" t="s">
        <v>1943</v>
      </c>
      <c r="N10" s="155" t="s">
        <v>3846</v>
      </c>
      <c r="O10" s="156">
        <v>1</v>
      </c>
      <c r="P10" s="156">
        <v>0</v>
      </c>
      <c r="Q10" s="156">
        <v>0</v>
      </c>
      <c r="R10" s="156">
        <v>0</v>
      </c>
      <c r="S10" s="156">
        <v>0</v>
      </c>
      <c r="U10" s="155" t="s">
        <v>1831</v>
      </c>
      <c r="AC10" s="155" t="s">
        <v>3856</v>
      </c>
      <c r="AE10" s="155" t="s">
        <v>1830</v>
      </c>
      <c r="AF10" s="155" t="s">
        <v>1831</v>
      </c>
      <c r="AS10" s="155" t="s">
        <v>3895</v>
      </c>
      <c r="AT10" s="156" t="s">
        <v>1840</v>
      </c>
      <c r="AU10" s="155" t="s">
        <v>3857</v>
      </c>
      <c r="AW10" s="155" t="s">
        <v>3849</v>
      </c>
      <c r="AX10" s="155" t="s">
        <v>3850</v>
      </c>
      <c r="AY10" s="155" t="s">
        <v>1830</v>
      </c>
      <c r="BT10" s="155" t="s">
        <v>3874</v>
      </c>
      <c r="BU10" s="156">
        <v>0</v>
      </c>
      <c r="BV10" s="156">
        <v>0</v>
      </c>
      <c r="BW10" s="156">
        <v>0</v>
      </c>
      <c r="BX10" s="156">
        <v>0</v>
      </c>
      <c r="BY10" s="156">
        <v>1</v>
      </c>
      <c r="BZ10" s="156">
        <v>0</v>
      </c>
      <c r="CA10" s="156">
        <v>0</v>
      </c>
      <c r="CB10" s="156">
        <v>0</v>
      </c>
      <c r="CC10" s="156">
        <v>0</v>
      </c>
      <c r="CD10" s="156">
        <v>0</v>
      </c>
      <c r="CE10" s="156">
        <v>0</v>
      </c>
      <c r="CG10" s="155" t="s">
        <v>1830</v>
      </c>
      <c r="DU10" s="155" t="s">
        <v>3898</v>
      </c>
      <c r="DV10" s="156">
        <v>1</v>
      </c>
      <c r="DW10" s="156">
        <v>0</v>
      </c>
      <c r="DX10" s="156">
        <v>0</v>
      </c>
      <c r="DY10" s="156">
        <v>0</v>
      </c>
      <c r="DZ10" s="156">
        <v>0</v>
      </c>
      <c r="EA10" s="156">
        <v>1</v>
      </c>
      <c r="EB10" s="156">
        <v>0</v>
      </c>
      <c r="EC10" s="156">
        <v>0</v>
      </c>
      <c r="ED10" s="156">
        <v>0</v>
      </c>
      <c r="EE10" s="156">
        <v>0</v>
      </c>
      <c r="EF10" s="156">
        <v>0</v>
      </c>
      <c r="EG10" s="156">
        <v>0</v>
      </c>
      <c r="EI10" s="155" t="s">
        <v>1835</v>
      </c>
      <c r="EJ10" s="156">
        <v>0</v>
      </c>
      <c r="EK10" s="156">
        <v>0</v>
      </c>
      <c r="EL10" s="156">
        <v>0</v>
      </c>
      <c r="EM10" s="156">
        <v>0</v>
      </c>
      <c r="EN10" s="156">
        <v>0</v>
      </c>
      <c r="EO10" s="156">
        <v>0</v>
      </c>
      <c r="EP10" s="156">
        <v>0</v>
      </c>
      <c r="EQ10" s="156">
        <v>0</v>
      </c>
      <c r="ER10" s="156">
        <v>0</v>
      </c>
      <c r="ES10" s="156">
        <v>0</v>
      </c>
      <c r="ET10" s="156">
        <v>1</v>
      </c>
      <c r="EU10" s="156">
        <v>0</v>
      </c>
      <c r="EV10" s="156">
        <v>0</v>
      </c>
      <c r="EX10" s="155" t="s">
        <v>1830</v>
      </c>
      <c r="GE10" s="155" t="s">
        <v>4664</v>
      </c>
      <c r="GF10" s="156">
        <v>0</v>
      </c>
      <c r="GG10" s="156">
        <v>0</v>
      </c>
      <c r="GH10" s="156">
        <v>1</v>
      </c>
      <c r="GI10" s="156">
        <v>0</v>
      </c>
      <c r="GJ10" s="156">
        <v>0</v>
      </c>
      <c r="GK10" s="156">
        <v>0</v>
      </c>
      <c r="GL10" s="156">
        <v>1</v>
      </c>
      <c r="GM10" s="156">
        <v>0</v>
      </c>
      <c r="GN10" s="156">
        <v>0</v>
      </c>
      <c r="GO10" s="156">
        <v>0</v>
      </c>
      <c r="GP10" s="156">
        <v>0</v>
      </c>
      <c r="GQ10" s="156">
        <v>0</v>
      </c>
      <c r="GR10" s="156">
        <v>0</v>
      </c>
      <c r="GS10" s="155" t="s">
        <v>2145</v>
      </c>
      <c r="ATY10"/>
      <c r="ATZ10" s="155" t="s">
        <v>3899</v>
      </c>
      <c r="AUB10" s="155" t="s">
        <v>3854</v>
      </c>
      <c r="AUC10" s="155" t="s">
        <v>2147</v>
      </c>
      <c r="AUD10" s="155" t="s">
        <v>3855</v>
      </c>
      <c r="AUG10" s="155" t="s">
        <v>2099</v>
      </c>
    </row>
    <row r="11" spans="1:1229" ht="14.5" customHeight="1" x14ac:dyDescent="0.35">
      <c r="A11" s="1" t="s">
        <v>2153</v>
      </c>
      <c r="B11" s="1" t="s">
        <v>2148</v>
      </c>
      <c r="C11" s="1" t="s">
        <v>2149</v>
      </c>
      <c r="D11" s="1" t="s">
        <v>2072</v>
      </c>
      <c r="E11" s="1" t="s">
        <v>1941</v>
      </c>
      <c r="F11" s="1" t="s">
        <v>2072</v>
      </c>
      <c r="I11" s="1" t="s">
        <v>1942</v>
      </c>
      <c r="J11" s="1" t="s">
        <v>1943</v>
      </c>
      <c r="K11" s="1" t="s">
        <v>1943</v>
      </c>
      <c r="N11" s="1" t="s">
        <v>3846</v>
      </c>
      <c r="O11" s="2">
        <v>1</v>
      </c>
      <c r="P11" s="2">
        <v>0</v>
      </c>
      <c r="Q11" s="2">
        <v>0</v>
      </c>
      <c r="R11" s="2">
        <v>0</v>
      </c>
      <c r="S11" s="2">
        <v>0</v>
      </c>
      <c r="U11" s="1" t="s">
        <v>1831</v>
      </c>
      <c r="AC11" s="155" t="s">
        <v>4304</v>
      </c>
      <c r="AE11" s="1" t="s">
        <v>1831</v>
      </c>
      <c r="AF11" s="1" t="s">
        <v>1831</v>
      </c>
      <c r="AS11" s="1" t="s">
        <v>3847</v>
      </c>
      <c r="AT11" s="156" t="s">
        <v>1840</v>
      </c>
      <c r="AU11" s="1" t="s">
        <v>3857</v>
      </c>
      <c r="AW11" s="1" t="s">
        <v>3849</v>
      </c>
      <c r="AX11" s="1" t="s">
        <v>3882</v>
      </c>
      <c r="AY11" s="1" t="s">
        <v>1830</v>
      </c>
      <c r="BT11" s="1" t="s">
        <v>1834</v>
      </c>
      <c r="BU11" s="2">
        <v>0</v>
      </c>
      <c r="BV11" s="2">
        <v>0</v>
      </c>
      <c r="BW11" s="2">
        <v>0</v>
      </c>
      <c r="BX11" s="2">
        <v>0</v>
      </c>
      <c r="BY11" s="2">
        <v>0</v>
      </c>
      <c r="BZ11" s="2">
        <v>0</v>
      </c>
      <c r="CA11" s="2">
        <v>0</v>
      </c>
      <c r="CB11" s="2">
        <v>1</v>
      </c>
      <c r="CC11" s="2">
        <v>0</v>
      </c>
      <c r="CD11" s="2">
        <v>0</v>
      </c>
      <c r="CE11" s="2">
        <v>0</v>
      </c>
      <c r="CG11" s="1" t="s">
        <v>1830</v>
      </c>
      <c r="DU11" s="48" t="s">
        <v>3900</v>
      </c>
      <c r="DV11" s="2">
        <v>0</v>
      </c>
      <c r="DW11" s="2">
        <v>0</v>
      </c>
      <c r="DX11" s="2">
        <v>0</v>
      </c>
      <c r="DY11" s="2">
        <v>0</v>
      </c>
      <c r="DZ11" s="2">
        <v>1</v>
      </c>
      <c r="EA11" s="2">
        <v>1</v>
      </c>
      <c r="EB11" s="2">
        <v>1</v>
      </c>
      <c r="EC11" s="2">
        <v>0</v>
      </c>
      <c r="ED11" s="2">
        <v>0</v>
      </c>
      <c r="EE11" s="2">
        <v>0</v>
      </c>
      <c r="EF11" s="2">
        <v>0</v>
      </c>
      <c r="EG11" s="2">
        <v>1</v>
      </c>
      <c r="EH11" s="1" t="s">
        <v>2151</v>
      </c>
      <c r="EI11" s="1" t="s">
        <v>1857</v>
      </c>
      <c r="EJ11" s="2">
        <v>0</v>
      </c>
      <c r="EK11" s="2">
        <v>0</v>
      </c>
      <c r="EL11" s="2">
        <v>0</v>
      </c>
      <c r="EM11" s="2">
        <v>0</v>
      </c>
      <c r="EN11" s="2">
        <v>1</v>
      </c>
      <c r="EO11" s="2">
        <v>0</v>
      </c>
      <c r="EP11" s="2">
        <v>0</v>
      </c>
      <c r="EQ11" s="2">
        <v>0</v>
      </c>
      <c r="ER11" s="2">
        <v>0</v>
      </c>
      <c r="ES11" s="2">
        <v>0</v>
      </c>
      <c r="ET11" s="2">
        <v>0</v>
      </c>
      <c r="EU11" s="2">
        <v>0</v>
      </c>
      <c r="EV11" s="2">
        <v>0</v>
      </c>
      <c r="EX11" s="1" t="s">
        <v>1831</v>
      </c>
      <c r="EY11" s="1" t="s">
        <v>1834</v>
      </c>
      <c r="EZ11" s="2">
        <v>0</v>
      </c>
      <c r="FA11" s="2">
        <v>0</v>
      </c>
      <c r="FB11" s="2">
        <v>0</v>
      </c>
      <c r="FC11" s="2">
        <v>0</v>
      </c>
      <c r="FD11" s="2">
        <v>1</v>
      </c>
      <c r="FE11" s="2">
        <v>0</v>
      </c>
      <c r="FF11" s="2">
        <v>0</v>
      </c>
      <c r="FH11" s="1" t="s">
        <v>3901</v>
      </c>
      <c r="FI11" s="2">
        <v>0</v>
      </c>
      <c r="FJ11" s="2">
        <v>0</v>
      </c>
      <c r="FK11" s="2">
        <v>0</v>
      </c>
      <c r="FL11" s="2">
        <v>0</v>
      </c>
      <c r="FM11" s="2">
        <v>0</v>
      </c>
      <c r="FN11" s="2">
        <v>0</v>
      </c>
      <c r="FO11" s="2">
        <v>0</v>
      </c>
      <c r="FP11" s="2">
        <v>1</v>
      </c>
      <c r="FQ11" s="2">
        <v>0</v>
      </c>
      <c r="FR11" s="2">
        <v>0</v>
      </c>
      <c r="FS11" s="2">
        <v>1</v>
      </c>
      <c r="FT11" s="2">
        <v>0</v>
      </c>
      <c r="FU11" s="2">
        <v>0</v>
      </c>
      <c r="FW11" s="155" t="s">
        <v>1830</v>
      </c>
      <c r="FX11" s="1" t="s">
        <v>1846</v>
      </c>
      <c r="FY11" s="2">
        <v>1</v>
      </c>
      <c r="FZ11" s="2">
        <v>0</v>
      </c>
      <c r="GA11" s="2">
        <v>0</v>
      </c>
      <c r="GB11" s="2">
        <v>0</v>
      </c>
      <c r="GC11" s="2">
        <v>0</v>
      </c>
      <c r="GE11" s="1" t="s">
        <v>1833</v>
      </c>
      <c r="GF11" s="2">
        <v>0</v>
      </c>
      <c r="GG11" s="2">
        <v>0</v>
      </c>
      <c r="GH11" s="2">
        <v>0</v>
      </c>
      <c r="GI11" s="2">
        <v>0</v>
      </c>
      <c r="GJ11" s="2">
        <v>0</v>
      </c>
      <c r="GK11" s="2">
        <v>0</v>
      </c>
      <c r="GL11" s="2">
        <v>0</v>
      </c>
      <c r="GM11" s="2">
        <v>0</v>
      </c>
      <c r="GN11" s="2">
        <v>0</v>
      </c>
      <c r="GO11" s="2">
        <v>0</v>
      </c>
      <c r="GP11" s="2">
        <v>0</v>
      </c>
      <c r="GQ11" s="2">
        <v>0</v>
      </c>
      <c r="GR11" s="2">
        <v>1</v>
      </c>
      <c r="GS11" s="155" t="s">
        <v>2152</v>
      </c>
      <c r="AAU11" s="1"/>
      <c r="ATY11"/>
      <c r="ATZ11" s="1" t="s">
        <v>3902</v>
      </c>
      <c r="AUB11" s="1" t="s">
        <v>3854</v>
      </c>
      <c r="AUC11" s="1" t="s">
        <v>2154</v>
      </c>
      <c r="AUD11" s="1" t="s">
        <v>3855</v>
      </c>
      <c r="AUG11" s="1" t="s">
        <v>2073</v>
      </c>
    </row>
    <row r="12" spans="1:1229" ht="14.5" customHeight="1" x14ac:dyDescent="0.35">
      <c r="A12" s="1" t="s">
        <v>2160</v>
      </c>
      <c r="B12" s="1" t="s">
        <v>2155</v>
      </c>
      <c r="C12" s="1" t="s">
        <v>2156</v>
      </c>
      <c r="D12" s="1" t="s">
        <v>2072</v>
      </c>
      <c r="E12" s="1" t="s">
        <v>1941</v>
      </c>
      <c r="F12" s="1" t="s">
        <v>2072</v>
      </c>
      <c r="I12" s="1" t="s">
        <v>1942</v>
      </c>
      <c r="J12" s="1" t="s">
        <v>1943</v>
      </c>
      <c r="K12" s="1" t="s">
        <v>1943</v>
      </c>
      <c r="N12" s="1" t="s">
        <v>3846</v>
      </c>
      <c r="O12" s="2">
        <v>1</v>
      </c>
      <c r="P12" s="2">
        <v>0</v>
      </c>
      <c r="Q12" s="2">
        <v>0</v>
      </c>
      <c r="R12" s="2">
        <v>0</v>
      </c>
      <c r="S12" s="2">
        <v>0</v>
      </c>
      <c r="U12" s="1" t="s">
        <v>1831</v>
      </c>
      <c r="AC12" s="1" t="s">
        <v>3856</v>
      </c>
      <c r="AE12" s="1" t="s">
        <v>1830</v>
      </c>
      <c r="AF12" s="1" t="s">
        <v>1831</v>
      </c>
      <c r="AS12" s="1" t="s">
        <v>3895</v>
      </c>
      <c r="AT12" s="156" t="s">
        <v>1840</v>
      </c>
      <c r="AU12" s="1" t="s">
        <v>3857</v>
      </c>
      <c r="AW12" s="1" t="s">
        <v>3889</v>
      </c>
      <c r="AX12" s="1" t="s">
        <v>3850</v>
      </c>
      <c r="AY12" s="1" t="s">
        <v>1831</v>
      </c>
      <c r="AZ12" s="1" t="s">
        <v>1839</v>
      </c>
      <c r="BA12" s="1" t="s">
        <v>1833</v>
      </c>
      <c r="BB12" s="2">
        <v>0</v>
      </c>
      <c r="BC12" s="2">
        <v>0</v>
      </c>
      <c r="BD12" s="2">
        <v>0</v>
      </c>
      <c r="BE12" s="2">
        <v>0</v>
      </c>
      <c r="BF12" s="2">
        <v>0</v>
      </c>
      <c r="BG12" s="2">
        <v>0</v>
      </c>
      <c r="BH12" s="2">
        <v>0</v>
      </c>
      <c r="BI12" s="2">
        <v>1</v>
      </c>
      <c r="BJ12" s="155" t="s">
        <v>2158</v>
      </c>
      <c r="BT12" s="1" t="s">
        <v>3874</v>
      </c>
      <c r="BU12" s="2">
        <v>0</v>
      </c>
      <c r="BV12" s="2">
        <v>0</v>
      </c>
      <c r="BW12" s="2">
        <v>0</v>
      </c>
      <c r="BX12" s="2">
        <v>0</v>
      </c>
      <c r="BY12" s="2">
        <v>1</v>
      </c>
      <c r="BZ12" s="2">
        <v>0</v>
      </c>
      <c r="CA12" s="2">
        <v>0</v>
      </c>
      <c r="CB12" s="2">
        <v>0</v>
      </c>
      <c r="CC12" s="2">
        <v>0</v>
      </c>
      <c r="CD12" s="2">
        <v>0</v>
      </c>
      <c r="CE12" s="2">
        <v>0</v>
      </c>
      <c r="CG12" s="1" t="s">
        <v>1830</v>
      </c>
      <c r="DU12" s="164" t="s">
        <v>4640</v>
      </c>
      <c r="DV12" s="2">
        <v>0</v>
      </c>
      <c r="DW12" s="2">
        <v>0</v>
      </c>
      <c r="DX12" s="2">
        <v>0</v>
      </c>
      <c r="DY12" s="2">
        <v>0</v>
      </c>
      <c r="DZ12" s="2">
        <v>0</v>
      </c>
      <c r="EA12" s="2">
        <v>1</v>
      </c>
      <c r="EB12" s="2">
        <v>1</v>
      </c>
      <c r="EC12" s="2">
        <v>1</v>
      </c>
      <c r="ED12" s="2">
        <v>0</v>
      </c>
      <c r="EE12" s="2">
        <v>0</v>
      </c>
      <c r="EF12" s="2">
        <v>0</v>
      </c>
      <c r="EG12" s="2">
        <v>0</v>
      </c>
      <c r="EH12" s="1" t="s">
        <v>2159</v>
      </c>
      <c r="EI12" s="1" t="s">
        <v>1835</v>
      </c>
      <c r="EJ12" s="2">
        <v>0</v>
      </c>
      <c r="EK12" s="2">
        <v>0</v>
      </c>
      <c r="EL12" s="2">
        <v>0</v>
      </c>
      <c r="EM12" s="2">
        <v>0</v>
      </c>
      <c r="EN12" s="2">
        <v>0</v>
      </c>
      <c r="EO12" s="2">
        <v>0</v>
      </c>
      <c r="EP12" s="2">
        <v>0</v>
      </c>
      <c r="EQ12" s="2">
        <v>0</v>
      </c>
      <c r="ER12" s="2">
        <v>0</v>
      </c>
      <c r="ES12" s="2">
        <v>0</v>
      </c>
      <c r="ET12" s="2">
        <v>1</v>
      </c>
      <c r="EU12" s="2">
        <v>0</v>
      </c>
      <c r="EV12" s="2">
        <v>0</v>
      </c>
      <c r="EX12" s="1" t="s">
        <v>1830</v>
      </c>
      <c r="GE12" s="1" t="s">
        <v>4614</v>
      </c>
      <c r="GF12" s="2">
        <v>0</v>
      </c>
      <c r="GG12" s="2">
        <v>0</v>
      </c>
      <c r="GH12" s="2">
        <v>0</v>
      </c>
      <c r="GI12" s="2">
        <v>0</v>
      </c>
      <c r="GJ12" s="2">
        <v>0</v>
      </c>
      <c r="GK12" s="2">
        <v>0</v>
      </c>
      <c r="GL12" s="2">
        <v>0</v>
      </c>
      <c r="GM12" s="2">
        <v>0</v>
      </c>
      <c r="GN12" s="2">
        <v>0</v>
      </c>
      <c r="GO12" s="2">
        <v>0</v>
      </c>
      <c r="GP12" s="2">
        <v>0</v>
      </c>
      <c r="GQ12" s="2">
        <v>1</v>
      </c>
      <c r="GR12" s="2">
        <v>0</v>
      </c>
      <c r="AAU12" s="1"/>
      <c r="ATY12"/>
      <c r="ATZ12" s="1" t="s">
        <v>3903</v>
      </c>
      <c r="AUB12" s="1" t="s">
        <v>3854</v>
      </c>
      <c r="AUC12" s="1" t="s">
        <v>2161</v>
      </c>
      <c r="AUD12" s="1" t="s">
        <v>3855</v>
      </c>
      <c r="AUG12" s="1" t="s">
        <v>2097</v>
      </c>
    </row>
    <row r="13" spans="1:1229" ht="14.5" customHeight="1" x14ac:dyDescent="0.35">
      <c r="A13" s="1" t="s">
        <v>2166</v>
      </c>
      <c r="B13" s="1" t="s">
        <v>2162</v>
      </c>
      <c r="C13" s="1" t="s">
        <v>2163</v>
      </c>
      <c r="D13" s="1" t="s">
        <v>2164</v>
      </c>
      <c r="E13" s="1" t="s">
        <v>2025</v>
      </c>
      <c r="F13" s="1" t="s">
        <v>2164</v>
      </c>
      <c r="I13" s="1" t="s">
        <v>1942</v>
      </c>
      <c r="J13" s="1" t="s">
        <v>1943</v>
      </c>
      <c r="K13" s="1" t="s">
        <v>1943</v>
      </c>
      <c r="N13" s="1" t="s">
        <v>3846</v>
      </c>
      <c r="O13" s="2">
        <v>1</v>
      </c>
      <c r="P13" s="2">
        <v>0</v>
      </c>
      <c r="Q13" s="2">
        <v>0</v>
      </c>
      <c r="R13" s="2">
        <v>0</v>
      </c>
      <c r="S13" s="2">
        <v>0</v>
      </c>
      <c r="U13" s="1" t="s">
        <v>1831</v>
      </c>
      <c r="AC13" s="1" t="s">
        <v>3856</v>
      </c>
      <c r="AE13" s="1" t="s">
        <v>1830</v>
      </c>
      <c r="AF13" s="1" t="s">
        <v>1830</v>
      </c>
      <c r="AJ13" s="1" t="s">
        <v>3904</v>
      </c>
      <c r="AK13" s="2">
        <v>0</v>
      </c>
      <c r="AL13" s="2">
        <v>1</v>
      </c>
      <c r="AM13" s="2">
        <v>0</v>
      </c>
      <c r="AN13" s="2">
        <v>0</v>
      </c>
      <c r="AO13" s="2">
        <v>0</v>
      </c>
      <c r="AP13" s="2">
        <v>0</v>
      </c>
      <c r="AR13" s="1" t="s">
        <v>3905</v>
      </c>
      <c r="BT13" s="1" t="s">
        <v>1834</v>
      </c>
      <c r="BU13" s="2">
        <v>0</v>
      </c>
      <c r="BV13" s="2">
        <v>0</v>
      </c>
      <c r="BW13" s="2">
        <v>0</v>
      </c>
      <c r="BX13" s="2">
        <v>0</v>
      </c>
      <c r="BY13" s="2">
        <v>0</v>
      </c>
      <c r="BZ13" s="2">
        <v>0</v>
      </c>
      <c r="CA13" s="2">
        <v>0</v>
      </c>
      <c r="CB13" s="2">
        <v>1</v>
      </c>
      <c r="CC13" s="2">
        <v>0</v>
      </c>
      <c r="CD13" s="2">
        <v>0</v>
      </c>
      <c r="CE13" s="2">
        <v>0</v>
      </c>
      <c r="DU13" s="1"/>
      <c r="EX13" s="1" t="s">
        <v>1830</v>
      </c>
      <c r="GE13" s="1" t="s">
        <v>3906</v>
      </c>
      <c r="GF13" s="2">
        <v>0</v>
      </c>
      <c r="GG13" s="2">
        <v>0</v>
      </c>
      <c r="GH13" s="2">
        <v>0</v>
      </c>
      <c r="GI13" s="2">
        <v>0</v>
      </c>
      <c r="GJ13" s="2">
        <v>0</v>
      </c>
      <c r="GK13" s="2">
        <v>0</v>
      </c>
      <c r="GL13" s="2">
        <v>0</v>
      </c>
      <c r="GM13" s="2">
        <v>1</v>
      </c>
      <c r="GN13" s="2">
        <v>0</v>
      </c>
      <c r="GO13" s="2">
        <v>0</v>
      </c>
      <c r="GP13" s="2">
        <v>0</v>
      </c>
      <c r="GQ13" s="2">
        <v>0</v>
      </c>
      <c r="GR13" s="2">
        <v>0</v>
      </c>
      <c r="AAU13" s="1"/>
      <c r="ATY13"/>
      <c r="ATZ13" s="1" t="s">
        <v>3907</v>
      </c>
      <c r="AUB13" s="1" t="s">
        <v>3854</v>
      </c>
      <c r="AUC13" s="1" t="s">
        <v>2167</v>
      </c>
      <c r="AUD13" s="1" t="s">
        <v>3855</v>
      </c>
      <c r="AUG13" s="1" t="s">
        <v>2215</v>
      </c>
    </row>
    <row r="14" spans="1:1229" s="155" customFormat="1" ht="14.5" customHeight="1" x14ac:dyDescent="0.35">
      <c r="A14" s="155" t="s">
        <v>2172</v>
      </c>
      <c r="B14" s="155" t="s">
        <v>2168</v>
      </c>
      <c r="C14" s="155" t="s">
        <v>2169</v>
      </c>
      <c r="D14" s="155" t="s">
        <v>2072</v>
      </c>
      <c r="E14" s="155" t="s">
        <v>2025</v>
      </c>
      <c r="F14" s="155" t="s">
        <v>2072</v>
      </c>
      <c r="I14" s="155" t="s">
        <v>1942</v>
      </c>
      <c r="J14" s="155" t="s">
        <v>1943</v>
      </c>
      <c r="K14" s="155" t="s">
        <v>1943</v>
      </c>
      <c r="N14" s="155" t="s">
        <v>3846</v>
      </c>
      <c r="O14" s="156">
        <v>1</v>
      </c>
      <c r="P14" s="156">
        <v>0</v>
      </c>
      <c r="Q14" s="156">
        <v>0</v>
      </c>
      <c r="R14" s="156">
        <v>0</v>
      </c>
      <c r="S14" s="156">
        <v>0</v>
      </c>
      <c r="U14" s="155" t="s">
        <v>1831</v>
      </c>
      <c r="AC14" s="155" t="s">
        <v>3908</v>
      </c>
      <c r="AE14" s="155" t="s">
        <v>1831</v>
      </c>
      <c r="AF14" s="155" t="s">
        <v>1830</v>
      </c>
      <c r="AJ14" s="155" t="s">
        <v>1840</v>
      </c>
      <c r="AK14" s="156">
        <v>0</v>
      </c>
      <c r="AL14" s="156">
        <v>0</v>
      </c>
      <c r="AM14" s="156">
        <v>0</v>
      </c>
      <c r="AN14" s="156">
        <v>0</v>
      </c>
      <c r="AO14" s="156">
        <v>0</v>
      </c>
      <c r="AP14" s="156">
        <v>0</v>
      </c>
      <c r="AR14" s="155" t="s">
        <v>3873</v>
      </c>
      <c r="BT14" s="155" t="s">
        <v>1834</v>
      </c>
      <c r="BU14" s="156">
        <v>0</v>
      </c>
      <c r="BV14" s="156">
        <v>0</v>
      </c>
      <c r="BW14" s="156">
        <v>0</v>
      </c>
      <c r="BX14" s="156">
        <v>0</v>
      </c>
      <c r="BY14" s="156">
        <v>0</v>
      </c>
      <c r="BZ14" s="156">
        <v>0</v>
      </c>
      <c r="CA14" s="156">
        <v>0</v>
      </c>
      <c r="CB14" s="156">
        <v>1</v>
      </c>
      <c r="CC14" s="156">
        <v>0</v>
      </c>
      <c r="CD14" s="156">
        <v>0</v>
      </c>
      <c r="CE14" s="156">
        <v>0</v>
      </c>
      <c r="EX14" s="155" t="s">
        <v>1831</v>
      </c>
      <c r="EY14" s="155" t="s">
        <v>1834</v>
      </c>
      <c r="EZ14" s="156">
        <v>0</v>
      </c>
      <c r="FA14" s="156">
        <v>0</v>
      </c>
      <c r="FB14" s="156">
        <v>0</v>
      </c>
      <c r="FC14" s="156">
        <v>0</v>
      </c>
      <c r="FD14" s="156">
        <v>1</v>
      </c>
      <c r="FE14" s="156">
        <v>0</v>
      </c>
      <c r="FF14" s="156">
        <v>0</v>
      </c>
      <c r="FH14" s="155" t="s">
        <v>3909</v>
      </c>
      <c r="FI14" s="156">
        <v>0</v>
      </c>
      <c r="FJ14" s="156">
        <v>0</v>
      </c>
      <c r="FK14" s="156">
        <v>0</v>
      </c>
      <c r="FL14" s="156">
        <v>0</v>
      </c>
      <c r="FM14" s="156">
        <v>0</v>
      </c>
      <c r="FN14" s="156">
        <v>0</v>
      </c>
      <c r="FO14" s="156">
        <v>0</v>
      </c>
      <c r="FP14" s="156">
        <v>0</v>
      </c>
      <c r="FQ14" s="156">
        <v>0</v>
      </c>
      <c r="FR14" s="156">
        <v>0</v>
      </c>
      <c r="FS14" s="156">
        <v>1</v>
      </c>
      <c r="FT14" s="156">
        <v>0</v>
      </c>
      <c r="FU14" s="156">
        <v>0</v>
      </c>
      <c r="FW14" s="155" t="s">
        <v>1831</v>
      </c>
      <c r="GE14" s="155" t="s">
        <v>4672</v>
      </c>
      <c r="GF14" s="156">
        <v>1</v>
      </c>
      <c r="GG14" s="156">
        <v>0</v>
      </c>
      <c r="GH14" s="156">
        <v>0</v>
      </c>
      <c r="GI14" s="156">
        <v>0</v>
      </c>
      <c r="GJ14" s="156">
        <v>1</v>
      </c>
      <c r="GK14" s="156">
        <v>0</v>
      </c>
      <c r="GL14" s="156">
        <v>0</v>
      </c>
      <c r="GM14" s="156">
        <v>0</v>
      </c>
      <c r="GN14" s="156">
        <v>0</v>
      </c>
      <c r="GO14" s="156">
        <v>1</v>
      </c>
      <c r="GP14" s="156">
        <v>1</v>
      </c>
      <c r="GQ14" s="156">
        <v>0</v>
      </c>
      <c r="GR14" s="156">
        <v>0</v>
      </c>
      <c r="GS14" s="155" t="s">
        <v>2171</v>
      </c>
      <c r="ATY14"/>
      <c r="ATZ14" s="155" t="s">
        <v>3910</v>
      </c>
      <c r="AUB14" s="155" t="s">
        <v>3854</v>
      </c>
      <c r="AUC14" s="155" t="s">
        <v>2173</v>
      </c>
      <c r="AUD14" s="155" t="s">
        <v>3855</v>
      </c>
      <c r="AUG14" s="155" t="s">
        <v>2214</v>
      </c>
    </row>
    <row r="15" spans="1:1229" ht="14.5" customHeight="1" x14ac:dyDescent="0.35">
      <c r="A15" s="1" t="s">
        <v>2178</v>
      </c>
      <c r="B15" s="1" t="s">
        <v>2174</v>
      </c>
      <c r="C15" s="1" t="s">
        <v>2175</v>
      </c>
      <c r="D15" s="1" t="s">
        <v>2072</v>
      </c>
      <c r="E15" s="1" t="s">
        <v>1941</v>
      </c>
      <c r="F15" s="1" t="s">
        <v>2072</v>
      </c>
      <c r="I15" s="1" t="s">
        <v>1942</v>
      </c>
      <c r="J15" s="1" t="s">
        <v>1943</v>
      </c>
      <c r="K15" s="1" t="s">
        <v>1943</v>
      </c>
      <c r="N15" s="1" t="s">
        <v>3846</v>
      </c>
      <c r="O15" s="2">
        <v>1</v>
      </c>
      <c r="P15" s="2">
        <v>0</v>
      </c>
      <c r="Q15" s="2">
        <v>0</v>
      </c>
      <c r="R15" s="2">
        <v>0</v>
      </c>
      <c r="S15" s="2">
        <v>0</v>
      </c>
      <c r="U15" s="1" t="s">
        <v>1831</v>
      </c>
      <c r="AC15" s="1" t="s">
        <v>3856</v>
      </c>
      <c r="AE15" s="1" t="s">
        <v>1830</v>
      </c>
      <c r="AF15" s="1" t="s">
        <v>1831</v>
      </c>
      <c r="AS15" s="1" t="s">
        <v>3895</v>
      </c>
      <c r="AT15" s="156" t="s">
        <v>1840</v>
      </c>
      <c r="AU15" s="1" t="s">
        <v>3857</v>
      </c>
      <c r="AW15" s="1" t="s">
        <v>1840</v>
      </c>
      <c r="AX15" s="1" t="s">
        <v>3850</v>
      </c>
      <c r="AY15" s="1" t="s">
        <v>1831</v>
      </c>
      <c r="AZ15" s="1" t="s">
        <v>1839</v>
      </c>
      <c r="BA15" s="1" t="s">
        <v>1833</v>
      </c>
      <c r="BB15" s="2">
        <v>0</v>
      </c>
      <c r="BC15" s="2">
        <v>0</v>
      </c>
      <c r="BD15" s="2">
        <v>0</v>
      </c>
      <c r="BE15" s="2">
        <v>0</v>
      </c>
      <c r="BF15" s="2">
        <v>0</v>
      </c>
      <c r="BG15" s="2">
        <v>0</v>
      </c>
      <c r="BH15" s="2">
        <v>0</v>
      </c>
      <c r="BI15" s="2">
        <v>1</v>
      </c>
      <c r="BJ15" s="155" t="s">
        <v>2177</v>
      </c>
      <c r="BT15" s="1" t="s">
        <v>3874</v>
      </c>
      <c r="BU15" s="2">
        <v>0</v>
      </c>
      <c r="BV15" s="2">
        <v>0</v>
      </c>
      <c r="BW15" s="2">
        <v>0</v>
      </c>
      <c r="BX15" s="2">
        <v>0</v>
      </c>
      <c r="BY15" s="2">
        <v>1</v>
      </c>
      <c r="BZ15" s="2">
        <v>0</v>
      </c>
      <c r="CA15" s="2">
        <v>0</v>
      </c>
      <c r="CB15" s="2">
        <v>0</v>
      </c>
      <c r="CC15" s="2">
        <v>0</v>
      </c>
      <c r="CD15" s="2">
        <v>0</v>
      </c>
      <c r="CE15" s="2">
        <v>0</v>
      </c>
      <c r="CG15" s="1" t="s">
        <v>1830</v>
      </c>
      <c r="DU15" s="1" t="s">
        <v>3851</v>
      </c>
      <c r="DV15" s="2">
        <v>0</v>
      </c>
      <c r="DW15" s="2">
        <v>0</v>
      </c>
      <c r="DX15" s="2">
        <v>0</v>
      </c>
      <c r="DY15" s="2">
        <v>0</v>
      </c>
      <c r="DZ15" s="2">
        <v>0</v>
      </c>
      <c r="EA15" s="2">
        <v>1</v>
      </c>
      <c r="EB15" s="2">
        <v>0</v>
      </c>
      <c r="EC15" s="2">
        <v>0</v>
      </c>
      <c r="ED15" s="2">
        <v>0</v>
      </c>
      <c r="EE15" s="2">
        <v>0</v>
      </c>
      <c r="EF15" s="2">
        <v>0</v>
      </c>
      <c r="EG15" s="2">
        <v>0</v>
      </c>
      <c r="EI15" s="1" t="s">
        <v>1835</v>
      </c>
      <c r="EJ15" s="2">
        <v>0</v>
      </c>
      <c r="EK15" s="2">
        <v>0</v>
      </c>
      <c r="EL15" s="2">
        <v>0</v>
      </c>
      <c r="EM15" s="2">
        <v>0</v>
      </c>
      <c r="EN15" s="2">
        <v>0</v>
      </c>
      <c r="EO15" s="2">
        <v>0</v>
      </c>
      <c r="EP15" s="2">
        <v>0</v>
      </c>
      <c r="EQ15" s="2">
        <v>0</v>
      </c>
      <c r="ER15" s="2">
        <v>0</v>
      </c>
      <c r="ES15" s="2">
        <v>0</v>
      </c>
      <c r="ET15" s="2">
        <v>1</v>
      </c>
      <c r="EU15" s="2">
        <v>0</v>
      </c>
      <c r="EV15" s="2">
        <v>0</v>
      </c>
      <c r="EX15" s="1" t="s">
        <v>1830</v>
      </c>
      <c r="GE15" s="1" t="s">
        <v>3911</v>
      </c>
      <c r="GF15" s="2">
        <v>0</v>
      </c>
      <c r="GG15" s="2">
        <v>0</v>
      </c>
      <c r="GH15" s="2">
        <v>0</v>
      </c>
      <c r="GI15" s="2">
        <v>0</v>
      </c>
      <c r="GJ15" s="2">
        <v>0</v>
      </c>
      <c r="GK15" s="2">
        <v>0</v>
      </c>
      <c r="GL15" s="2">
        <v>1</v>
      </c>
      <c r="GM15" s="2">
        <v>0</v>
      </c>
      <c r="GN15" s="2">
        <v>0</v>
      </c>
      <c r="GO15" s="2">
        <v>0</v>
      </c>
      <c r="GP15" s="2">
        <v>1</v>
      </c>
      <c r="GQ15" s="2">
        <v>0</v>
      </c>
      <c r="GR15" s="2">
        <v>0</v>
      </c>
      <c r="AAU15" s="1"/>
      <c r="ATY15"/>
      <c r="ATZ15" s="1" t="s">
        <v>3912</v>
      </c>
      <c r="AUB15" s="1" t="s">
        <v>3854</v>
      </c>
      <c r="AUC15" s="1" t="s">
        <v>2179</v>
      </c>
      <c r="AUD15" s="1" t="s">
        <v>3855</v>
      </c>
      <c r="AUG15" s="1" t="s">
        <v>3319</v>
      </c>
    </row>
    <row r="16" spans="1:1229" ht="14.5" customHeight="1" x14ac:dyDescent="0.35">
      <c r="A16" s="1" t="s">
        <v>2186</v>
      </c>
      <c r="B16" s="1" t="s">
        <v>2180</v>
      </c>
      <c r="C16" s="1" t="s">
        <v>2181</v>
      </c>
      <c r="D16" s="1" t="s">
        <v>2164</v>
      </c>
      <c r="E16" s="1" t="s">
        <v>2025</v>
      </c>
      <c r="F16" s="1" t="s">
        <v>2164</v>
      </c>
      <c r="I16" s="1" t="s">
        <v>1942</v>
      </c>
      <c r="J16" s="1" t="s">
        <v>1943</v>
      </c>
      <c r="K16" s="1" t="s">
        <v>1943</v>
      </c>
      <c r="N16" s="1" t="s">
        <v>3913</v>
      </c>
      <c r="O16" s="2">
        <v>1</v>
      </c>
      <c r="P16" s="2">
        <v>1</v>
      </c>
      <c r="Q16" s="2">
        <v>0</v>
      </c>
      <c r="R16" s="2">
        <v>0</v>
      </c>
      <c r="S16" s="2">
        <v>0</v>
      </c>
      <c r="U16" s="1" t="s">
        <v>1831</v>
      </c>
      <c r="AC16" s="1" t="s">
        <v>3856</v>
      </c>
      <c r="AE16" s="1" t="s">
        <v>1830</v>
      </c>
      <c r="AF16" s="1" t="s">
        <v>1831</v>
      </c>
      <c r="AS16" s="1" t="s">
        <v>3887</v>
      </c>
      <c r="AT16" s="2">
        <v>25</v>
      </c>
      <c r="AU16" s="1" t="s">
        <v>3914</v>
      </c>
      <c r="AW16" s="1" t="s">
        <v>3849</v>
      </c>
      <c r="AX16" s="1" t="s">
        <v>1835</v>
      </c>
      <c r="AY16" s="1" t="s">
        <v>1830</v>
      </c>
      <c r="BT16" s="1" t="s">
        <v>3915</v>
      </c>
      <c r="BU16" s="2">
        <v>0</v>
      </c>
      <c r="BV16" s="2">
        <v>0</v>
      </c>
      <c r="BW16" s="2">
        <v>0</v>
      </c>
      <c r="BX16" s="2">
        <v>0</v>
      </c>
      <c r="BY16" s="2">
        <v>0</v>
      </c>
      <c r="BZ16" s="2">
        <v>0</v>
      </c>
      <c r="CA16" s="2">
        <v>0</v>
      </c>
      <c r="CB16" s="2">
        <v>0</v>
      </c>
      <c r="CC16" s="2">
        <v>1</v>
      </c>
      <c r="CD16" s="2">
        <v>0</v>
      </c>
      <c r="CE16" s="2">
        <v>0</v>
      </c>
      <c r="CG16" s="1" t="s">
        <v>1830</v>
      </c>
      <c r="DU16" s="1" t="s">
        <v>3892</v>
      </c>
      <c r="DV16" s="2">
        <v>0</v>
      </c>
      <c r="DW16" s="2">
        <v>0</v>
      </c>
      <c r="DX16" s="2">
        <v>0</v>
      </c>
      <c r="DY16" s="2">
        <v>0</v>
      </c>
      <c r="DZ16" s="2">
        <v>0</v>
      </c>
      <c r="EA16" s="2">
        <v>0</v>
      </c>
      <c r="EB16" s="2">
        <v>0</v>
      </c>
      <c r="EC16" s="2">
        <v>1</v>
      </c>
      <c r="ED16" s="2">
        <v>0</v>
      </c>
      <c r="EE16" s="2">
        <v>0</v>
      </c>
      <c r="EF16" s="2">
        <v>0</v>
      </c>
      <c r="EG16" s="2">
        <v>0</v>
      </c>
      <c r="EI16" s="1" t="s">
        <v>1835</v>
      </c>
      <c r="EJ16" s="2">
        <v>0</v>
      </c>
      <c r="EK16" s="2">
        <v>0</v>
      </c>
      <c r="EL16" s="2">
        <v>0</v>
      </c>
      <c r="EM16" s="2">
        <v>0</v>
      </c>
      <c r="EN16" s="2">
        <v>0</v>
      </c>
      <c r="EO16" s="2">
        <v>0</v>
      </c>
      <c r="EP16" s="2">
        <v>0</v>
      </c>
      <c r="EQ16" s="2">
        <v>0</v>
      </c>
      <c r="ER16" s="2">
        <v>0</v>
      </c>
      <c r="ES16" s="2">
        <v>0</v>
      </c>
      <c r="ET16" s="2">
        <v>1</v>
      </c>
      <c r="EU16" s="2">
        <v>0</v>
      </c>
      <c r="EV16" s="2">
        <v>0</v>
      </c>
      <c r="EX16" s="1" t="s">
        <v>1830</v>
      </c>
      <c r="GE16" s="1" t="s">
        <v>3852</v>
      </c>
      <c r="GF16" s="2">
        <v>0</v>
      </c>
      <c r="GG16" s="2">
        <v>0</v>
      </c>
      <c r="GH16" s="2">
        <v>0</v>
      </c>
      <c r="GI16" s="2">
        <v>0</v>
      </c>
      <c r="GJ16" s="2">
        <v>0</v>
      </c>
      <c r="GK16" s="2">
        <v>0</v>
      </c>
      <c r="GL16" s="2">
        <v>1</v>
      </c>
      <c r="GM16" s="2">
        <v>0</v>
      </c>
      <c r="GN16" s="2">
        <v>0</v>
      </c>
      <c r="GO16" s="2">
        <v>0</v>
      </c>
      <c r="GP16" s="2">
        <v>0</v>
      </c>
      <c r="GQ16" s="2">
        <v>0</v>
      </c>
      <c r="GR16" s="2">
        <v>1</v>
      </c>
      <c r="GS16" s="155" t="s">
        <v>2184</v>
      </c>
      <c r="GT16" s="1" t="s">
        <v>3916</v>
      </c>
      <c r="GV16" s="1" t="s">
        <v>3917</v>
      </c>
      <c r="GX16" s="1" t="s">
        <v>1830</v>
      </c>
      <c r="GY16" s="1" t="s">
        <v>1831</v>
      </c>
      <c r="HL16" s="1" t="s">
        <v>1831</v>
      </c>
      <c r="HM16" s="1" t="s">
        <v>1831</v>
      </c>
      <c r="HN16" s="2">
        <v>1</v>
      </c>
      <c r="HO16" s="2">
        <v>1</v>
      </c>
      <c r="HP16" s="1" t="s">
        <v>1831</v>
      </c>
      <c r="HQ16" s="1" t="s">
        <v>1830</v>
      </c>
      <c r="HR16" s="1" t="s">
        <v>3918</v>
      </c>
      <c r="HT16" s="1" t="s">
        <v>1831</v>
      </c>
      <c r="HU16" s="2">
        <v>60</v>
      </c>
      <c r="HV16" s="1" t="s">
        <v>1835</v>
      </c>
      <c r="HW16" s="1" t="s">
        <v>1840</v>
      </c>
      <c r="HY16" s="1" t="s">
        <v>1830</v>
      </c>
      <c r="IT16" s="1" t="s">
        <v>3915</v>
      </c>
      <c r="IU16" s="2">
        <v>0</v>
      </c>
      <c r="IV16" s="2">
        <v>0</v>
      </c>
      <c r="IW16" s="2">
        <v>0</v>
      </c>
      <c r="IX16" s="2">
        <v>0</v>
      </c>
      <c r="IY16" s="2">
        <v>0</v>
      </c>
      <c r="IZ16" s="2">
        <v>0</v>
      </c>
      <c r="JA16" s="2">
        <v>0</v>
      </c>
      <c r="JB16" s="2">
        <v>0</v>
      </c>
      <c r="JC16" s="2">
        <v>1</v>
      </c>
      <c r="JD16" s="2">
        <v>0</v>
      </c>
      <c r="JE16" s="2">
        <v>0</v>
      </c>
      <c r="JG16" s="1" t="s">
        <v>1830</v>
      </c>
      <c r="KU16" s="1" t="s">
        <v>1835</v>
      </c>
      <c r="KV16" s="2">
        <v>0</v>
      </c>
      <c r="KW16" s="2">
        <v>0</v>
      </c>
      <c r="KX16" s="2">
        <v>0</v>
      </c>
      <c r="KY16" s="2">
        <v>0</v>
      </c>
      <c r="KZ16" s="2">
        <v>0</v>
      </c>
      <c r="LA16" s="2">
        <v>0</v>
      </c>
      <c r="LB16" s="2">
        <v>0</v>
      </c>
      <c r="LC16" s="2">
        <v>0</v>
      </c>
      <c r="LD16" s="2">
        <v>0</v>
      </c>
      <c r="LE16" s="2">
        <v>1</v>
      </c>
      <c r="LF16" s="2">
        <v>0</v>
      </c>
      <c r="LG16" s="2">
        <v>0</v>
      </c>
      <c r="LI16" s="1" t="s">
        <v>1835</v>
      </c>
      <c r="LJ16" s="2">
        <v>0</v>
      </c>
      <c r="LK16" s="2">
        <v>0</v>
      </c>
      <c r="LL16" s="2">
        <v>0</v>
      </c>
      <c r="LM16" s="2">
        <v>0</v>
      </c>
      <c r="LN16" s="2">
        <v>0</v>
      </c>
      <c r="LO16" s="2">
        <v>0</v>
      </c>
      <c r="LP16" s="2">
        <v>0</v>
      </c>
      <c r="LQ16" s="2">
        <v>0</v>
      </c>
      <c r="LR16" s="2">
        <v>0</v>
      </c>
      <c r="LS16" s="2">
        <v>0</v>
      </c>
      <c r="LT16" s="2">
        <v>1</v>
      </c>
      <c r="LU16" s="2">
        <v>0</v>
      </c>
      <c r="LV16" s="2">
        <v>0</v>
      </c>
      <c r="LX16" s="1" t="s">
        <v>1830</v>
      </c>
      <c r="NE16" s="1" t="s">
        <v>1833</v>
      </c>
      <c r="NF16" s="2">
        <v>0</v>
      </c>
      <c r="NG16" s="2">
        <v>0</v>
      </c>
      <c r="NH16" s="2">
        <v>0</v>
      </c>
      <c r="NI16" s="2">
        <v>0</v>
      </c>
      <c r="NJ16" s="2">
        <v>0</v>
      </c>
      <c r="NK16" s="2">
        <v>0</v>
      </c>
      <c r="NL16" s="2">
        <v>0</v>
      </c>
      <c r="NM16" s="2">
        <v>0</v>
      </c>
      <c r="NN16" s="2">
        <v>0</v>
      </c>
      <c r="NO16" s="2">
        <v>0</v>
      </c>
      <c r="NP16" s="2">
        <v>0</v>
      </c>
      <c r="NQ16" s="2">
        <v>0</v>
      </c>
      <c r="NR16" s="2">
        <v>1</v>
      </c>
      <c r="NS16" s="1" t="s">
        <v>4608</v>
      </c>
      <c r="AAU16" s="1"/>
      <c r="ATY16"/>
      <c r="ATZ16" s="1" t="s">
        <v>3919</v>
      </c>
      <c r="AUB16" s="1" t="s">
        <v>3854</v>
      </c>
      <c r="AUC16" s="1" t="s">
        <v>2187</v>
      </c>
      <c r="AUD16" s="1" t="s">
        <v>3855</v>
      </c>
      <c r="AUG16" s="1" t="s">
        <v>2115</v>
      </c>
    </row>
    <row r="17" spans="1:1024 1026:1229" ht="14.5" customHeight="1" x14ac:dyDescent="0.35">
      <c r="A17" s="1" t="s">
        <v>2191</v>
      </c>
      <c r="B17" s="1" t="s">
        <v>2188</v>
      </c>
      <c r="C17" s="1" t="s">
        <v>2189</v>
      </c>
      <c r="D17" s="1" t="s">
        <v>2072</v>
      </c>
      <c r="E17" s="1" t="s">
        <v>1941</v>
      </c>
      <c r="F17" s="1" t="s">
        <v>2072</v>
      </c>
      <c r="I17" s="1" t="s">
        <v>1942</v>
      </c>
      <c r="J17" s="1" t="s">
        <v>1943</v>
      </c>
      <c r="K17" s="1" t="s">
        <v>1943</v>
      </c>
      <c r="N17" s="1" t="s">
        <v>3846</v>
      </c>
      <c r="O17" s="2">
        <v>1</v>
      </c>
      <c r="P17" s="2">
        <v>0</v>
      </c>
      <c r="Q17" s="2">
        <v>0</v>
      </c>
      <c r="R17" s="2">
        <v>0</v>
      </c>
      <c r="S17" s="2">
        <v>0</v>
      </c>
      <c r="U17" s="1" t="s">
        <v>1831</v>
      </c>
      <c r="AC17" s="1" t="s">
        <v>3920</v>
      </c>
      <c r="AE17" s="1" t="s">
        <v>1830</v>
      </c>
      <c r="AF17" s="1" t="s">
        <v>1831</v>
      </c>
      <c r="AS17" s="1" t="s">
        <v>3847</v>
      </c>
      <c r="AT17" s="156" t="s">
        <v>1840</v>
      </c>
      <c r="AU17" s="1" t="s">
        <v>3857</v>
      </c>
      <c r="AW17" s="1" t="s">
        <v>3889</v>
      </c>
      <c r="AX17" s="1" t="s">
        <v>3882</v>
      </c>
      <c r="AY17" s="1" t="s">
        <v>1830</v>
      </c>
      <c r="BT17" s="1" t="s">
        <v>3874</v>
      </c>
      <c r="BU17" s="2">
        <v>0</v>
      </c>
      <c r="BV17" s="2">
        <v>0</v>
      </c>
      <c r="BW17" s="2">
        <v>0</v>
      </c>
      <c r="BX17" s="2">
        <v>0</v>
      </c>
      <c r="BY17" s="2">
        <v>1</v>
      </c>
      <c r="BZ17" s="2">
        <v>0</v>
      </c>
      <c r="CA17" s="2">
        <v>0</v>
      </c>
      <c r="CB17" s="2">
        <v>0</v>
      </c>
      <c r="CC17" s="2">
        <v>0</v>
      </c>
      <c r="CD17" s="2">
        <v>0</v>
      </c>
      <c r="CE17" s="2">
        <v>0</v>
      </c>
      <c r="CG17" s="1" t="s">
        <v>1830</v>
      </c>
      <c r="DU17" s="1" t="s">
        <v>3921</v>
      </c>
      <c r="DV17" s="2">
        <v>1</v>
      </c>
      <c r="DW17" s="2">
        <v>0</v>
      </c>
      <c r="DX17" s="2">
        <v>0</v>
      </c>
      <c r="DY17" s="2">
        <v>0</v>
      </c>
      <c r="DZ17" s="2">
        <v>0</v>
      </c>
      <c r="EA17" s="2">
        <v>1</v>
      </c>
      <c r="EB17" s="2">
        <v>1</v>
      </c>
      <c r="EC17" s="2">
        <v>0</v>
      </c>
      <c r="ED17" s="2">
        <v>0</v>
      </c>
      <c r="EE17" s="2">
        <v>0</v>
      </c>
      <c r="EF17" s="2">
        <v>0</v>
      </c>
      <c r="EG17" s="2">
        <v>0</v>
      </c>
      <c r="EI17" s="1" t="s">
        <v>1835</v>
      </c>
      <c r="EJ17" s="2">
        <v>0</v>
      </c>
      <c r="EK17" s="2">
        <v>0</v>
      </c>
      <c r="EL17" s="2">
        <v>0</v>
      </c>
      <c r="EM17" s="2">
        <v>0</v>
      </c>
      <c r="EN17" s="2">
        <v>0</v>
      </c>
      <c r="EO17" s="2">
        <v>0</v>
      </c>
      <c r="EP17" s="2">
        <v>0</v>
      </c>
      <c r="EQ17" s="2">
        <v>0</v>
      </c>
      <c r="ER17" s="2">
        <v>0</v>
      </c>
      <c r="ES17" s="2">
        <v>0</v>
      </c>
      <c r="ET17" s="2">
        <v>1</v>
      </c>
      <c r="EU17" s="2">
        <v>0</v>
      </c>
      <c r="EV17" s="2">
        <v>0</v>
      </c>
      <c r="EX17" s="1" t="s">
        <v>1830</v>
      </c>
      <c r="GE17" s="1" t="s">
        <v>3922</v>
      </c>
      <c r="GF17" s="2">
        <v>1</v>
      </c>
      <c r="GG17" s="2">
        <v>1</v>
      </c>
      <c r="GH17" s="2">
        <v>1</v>
      </c>
      <c r="GI17" s="2">
        <v>0</v>
      </c>
      <c r="GJ17" s="2">
        <v>0</v>
      </c>
      <c r="GK17" s="2">
        <v>0</v>
      </c>
      <c r="GL17" s="2">
        <v>0</v>
      </c>
      <c r="GM17" s="2">
        <v>0</v>
      </c>
      <c r="GN17" s="2">
        <v>0</v>
      </c>
      <c r="GO17" s="2">
        <v>0</v>
      </c>
      <c r="GP17" s="2">
        <v>1</v>
      </c>
      <c r="GQ17" s="2">
        <v>0</v>
      </c>
      <c r="GR17" s="2">
        <v>0</v>
      </c>
      <c r="AAU17" s="1"/>
      <c r="ATY17"/>
      <c r="ATZ17" s="1" t="s">
        <v>3923</v>
      </c>
      <c r="AUB17" s="1" t="s">
        <v>3854</v>
      </c>
      <c r="AUC17" s="1" t="s">
        <v>2192</v>
      </c>
      <c r="AUD17" s="1" t="s">
        <v>3855</v>
      </c>
      <c r="AUG17" s="1" t="s">
        <v>2203</v>
      </c>
    </row>
    <row r="18" spans="1:1024 1026:1229" s="155" customFormat="1" ht="14.5" customHeight="1" x14ac:dyDescent="0.35">
      <c r="A18" s="155" t="s">
        <v>2197</v>
      </c>
      <c r="B18" s="155" t="s">
        <v>2193</v>
      </c>
      <c r="C18" s="155" t="s">
        <v>2194</v>
      </c>
      <c r="D18" s="155" t="s">
        <v>2072</v>
      </c>
      <c r="E18" s="155" t="s">
        <v>1941</v>
      </c>
      <c r="F18" s="155" t="s">
        <v>2072</v>
      </c>
      <c r="I18" s="155" t="s">
        <v>1942</v>
      </c>
      <c r="J18" s="155" t="s">
        <v>1943</v>
      </c>
      <c r="K18" s="155" t="s">
        <v>1943</v>
      </c>
      <c r="N18" s="155" t="s">
        <v>3846</v>
      </c>
      <c r="O18" s="156">
        <v>1</v>
      </c>
      <c r="P18" s="156">
        <v>0</v>
      </c>
      <c r="Q18" s="156">
        <v>0</v>
      </c>
      <c r="R18" s="156">
        <v>0</v>
      </c>
      <c r="S18" s="156">
        <v>0</v>
      </c>
      <c r="U18" s="155" t="s">
        <v>1831</v>
      </c>
      <c r="AC18" s="155" t="s">
        <v>4304</v>
      </c>
      <c r="AE18" s="155" t="s">
        <v>1831</v>
      </c>
      <c r="AF18" s="155" t="s">
        <v>1831</v>
      </c>
      <c r="AS18" s="155" t="s">
        <v>3847</v>
      </c>
      <c r="AT18" s="156" t="s">
        <v>1840</v>
      </c>
      <c r="AU18" s="155" t="s">
        <v>3857</v>
      </c>
      <c r="AW18" s="155" t="s">
        <v>3889</v>
      </c>
      <c r="AX18" s="155" t="s">
        <v>3924</v>
      </c>
      <c r="AY18" s="155" t="s">
        <v>1830</v>
      </c>
      <c r="BT18" s="155" t="s">
        <v>1834</v>
      </c>
      <c r="BU18" s="156">
        <v>0</v>
      </c>
      <c r="BV18" s="156">
        <v>0</v>
      </c>
      <c r="BW18" s="156">
        <v>0</v>
      </c>
      <c r="BX18" s="156">
        <v>0</v>
      </c>
      <c r="BY18" s="156">
        <v>0</v>
      </c>
      <c r="BZ18" s="156">
        <v>0</v>
      </c>
      <c r="CA18" s="156">
        <v>0</v>
      </c>
      <c r="CB18" s="156">
        <v>1</v>
      </c>
      <c r="CC18" s="156">
        <v>0</v>
      </c>
      <c r="CD18" s="156">
        <v>0</v>
      </c>
      <c r="CE18" s="156">
        <v>0</v>
      </c>
      <c r="CG18" s="155" t="s">
        <v>1830</v>
      </c>
      <c r="DU18" s="155" t="s">
        <v>3925</v>
      </c>
      <c r="DV18" s="156">
        <v>0</v>
      </c>
      <c r="DW18" s="156">
        <v>1</v>
      </c>
      <c r="DX18" s="156">
        <v>0</v>
      </c>
      <c r="DY18" s="156">
        <v>0</v>
      </c>
      <c r="DZ18" s="156">
        <v>1</v>
      </c>
      <c r="EA18" s="156">
        <v>1</v>
      </c>
      <c r="EB18" s="156">
        <v>0</v>
      </c>
      <c r="EC18" s="156">
        <v>0</v>
      </c>
      <c r="ED18" s="156">
        <v>0</v>
      </c>
      <c r="EE18" s="156">
        <v>0</v>
      </c>
      <c r="EF18" s="156">
        <v>0</v>
      </c>
      <c r="EG18" s="156">
        <v>0</v>
      </c>
      <c r="EI18" s="155" t="s">
        <v>1857</v>
      </c>
      <c r="EJ18" s="156">
        <v>0</v>
      </c>
      <c r="EK18" s="156">
        <v>0</v>
      </c>
      <c r="EL18" s="156">
        <v>0</v>
      </c>
      <c r="EM18" s="156">
        <v>0</v>
      </c>
      <c r="EN18" s="156">
        <v>1</v>
      </c>
      <c r="EO18" s="156">
        <v>0</v>
      </c>
      <c r="EP18" s="156">
        <v>0</v>
      </c>
      <c r="EQ18" s="156">
        <v>0</v>
      </c>
      <c r="ER18" s="156">
        <v>0</v>
      </c>
      <c r="ES18" s="156">
        <v>0</v>
      </c>
      <c r="ET18" s="156">
        <v>0</v>
      </c>
      <c r="EU18" s="156">
        <v>0</v>
      </c>
      <c r="EV18" s="156">
        <v>0</v>
      </c>
      <c r="EX18" s="155" t="s">
        <v>1831</v>
      </c>
      <c r="EY18" s="155" t="s">
        <v>1834</v>
      </c>
      <c r="EZ18" s="156">
        <v>0</v>
      </c>
      <c r="FA18" s="156">
        <v>0</v>
      </c>
      <c r="FB18" s="156">
        <v>0</v>
      </c>
      <c r="FC18" s="156">
        <v>0</v>
      </c>
      <c r="FD18" s="156">
        <v>1</v>
      </c>
      <c r="FE18" s="156">
        <v>0</v>
      </c>
      <c r="FF18" s="156">
        <v>0</v>
      </c>
      <c r="FH18" s="155" t="s">
        <v>3901</v>
      </c>
      <c r="FI18" s="156">
        <v>0</v>
      </c>
      <c r="FJ18" s="156">
        <v>0</v>
      </c>
      <c r="FK18" s="156">
        <v>0</v>
      </c>
      <c r="FL18" s="156">
        <v>0</v>
      </c>
      <c r="FM18" s="156">
        <v>0</v>
      </c>
      <c r="FN18" s="156">
        <v>0</v>
      </c>
      <c r="FO18" s="156">
        <v>0</v>
      </c>
      <c r="FP18" s="156">
        <v>1</v>
      </c>
      <c r="FQ18" s="156">
        <v>0</v>
      </c>
      <c r="FR18" s="156">
        <v>0</v>
      </c>
      <c r="FS18" s="156">
        <v>1</v>
      </c>
      <c r="FT18" s="156">
        <v>0</v>
      </c>
      <c r="FU18" s="156">
        <v>0</v>
      </c>
      <c r="FW18" s="155" t="s">
        <v>1830</v>
      </c>
      <c r="FX18" s="155" t="s">
        <v>1846</v>
      </c>
      <c r="FY18" s="156">
        <v>1</v>
      </c>
      <c r="FZ18" s="156">
        <v>0</v>
      </c>
      <c r="GA18" s="156">
        <v>0</v>
      </c>
      <c r="GB18" s="156">
        <v>0</v>
      </c>
      <c r="GC18" s="156">
        <v>0</v>
      </c>
      <c r="GE18" s="167" t="s">
        <v>4097</v>
      </c>
      <c r="GF18" s="156">
        <v>0</v>
      </c>
      <c r="GG18" s="156">
        <v>0</v>
      </c>
      <c r="GH18" s="156">
        <v>1</v>
      </c>
      <c r="GI18" s="156">
        <v>0</v>
      </c>
      <c r="GJ18" s="156">
        <v>0</v>
      </c>
      <c r="GK18" s="156">
        <v>0</v>
      </c>
      <c r="GL18" s="156">
        <v>0</v>
      </c>
      <c r="GM18" s="156">
        <v>1</v>
      </c>
      <c r="GN18" s="156">
        <v>0</v>
      </c>
      <c r="GO18" s="156">
        <v>0</v>
      </c>
      <c r="GP18" s="156">
        <v>0</v>
      </c>
      <c r="GQ18" s="156">
        <v>0</v>
      </c>
      <c r="GR18" s="156">
        <v>0</v>
      </c>
      <c r="GS18" s="155" t="s">
        <v>2196</v>
      </c>
      <c r="ATY18"/>
      <c r="ATZ18" s="155" t="s">
        <v>3927</v>
      </c>
      <c r="AUB18" s="155" t="s">
        <v>3854</v>
      </c>
      <c r="AUC18" s="155" t="s">
        <v>2198</v>
      </c>
      <c r="AUD18" s="155" t="s">
        <v>3855</v>
      </c>
      <c r="AUG18" s="155" t="s">
        <v>2112</v>
      </c>
    </row>
    <row r="19" spans="1:1024 1026:1229" s="54" customFormat="1" ht="14.5" customHeight="1" x14ac:dyDescent="0.35">
      <c r="A19" s="54" t="s">
        <v>2207</v>
      </c>
      <c r="B19" s="54" t="s">
        <v>2199</v>
      </c>
      <c r="C19" s="54" t="s">
        <v>2200</v>
      </c>
      <c r="D19" s="54" t="s">
        <v>2090</v>
      </c>
      <c r="E19" s="54" t="s">
        <v>1941</v>
      </c>
      <c r="F19" s="54" t="s">
        <v>2090</v>
      </c>
      <c r="I19" s="54" t="s">
        <v>1942</v>
      </c>
      <c r="J19" s="54" t="s">
        <v>1943</v>
      </c>
      <c r="K19" s="54" t="s">
        <v>1943</v>
      </c>
      <c r="N19" s="54" t="s">
        <v>3861</v>
      </c>
      <c r="O19" s="147">
        <v>0</v>
      </c>
      <c r="P19" s="147">
        <v>0</v>
      </c>
      <c r="Q19" s="147">
        <v>1</v>
      </c>
      <c r="R19" s="147">
        <v>0</v>
      </c>
      <c r="S19" s="147">
        <v>0</v>
      </c>
      <c r="U19" s="54" t="s">
        <v>1831</v>
      </c>
      <c r="YO19" s="54" t="s">
        <v>2202</v>
      </c>
      <c r="YP19" s="54" t="s">
        <v>3862</v>
      </c>
      <c r="YR19" s="54" t="s">
        <v>3863</v>
      </c>
      <c r="YT19" s="148" t="s">
        <v>1831</v>
      </c>
      <c r="AAA19" s="54" t="s">
        <v>3864</v>
      </c>
      <c r="AAB19" s="147">
        <v>1</v>
      </c>
      <c r="AAC19" s="147">
        <v>0</v>
      </c>
      <c r="AAD19" s="147">
        <v>0</v>
      </c>
      <c r="AAE19" s="147">
        <v>0</v>
      </c>
      <c r="AAF19" s="147">
        <v>0</v>
      </c>
      <c r="AAH19" s="54" t="s">
        <v>4563</v>
      </c>
      <c r="AAI19" s="147">
        <v>1</v>
      </c>
      <c r="AAJ19" s="147">
        <v>0</v>
      </c>
      <c r="AAK19" s="147">
        <v>0</v>
      </c>
      <c r="AAL19" s="147">
        <v>0</v>
      </c>
      <c r="AAM19" s="147">
        <v>0</v>
      </c>
      <c r="AAN19" s="147">
        <v>0</v>
      </c>
      <c r="AAO19" s="147">
        <v>0</v>
      </c>
      <c r="AAP19" s="147">
        <v>1</v>
      </c>
      <c r="AAQ19" s="147">
        <v>0</v>
      </c>
      <c r="AAR19" s="147">
        <v>0</v>
      </c>
      <c r="AAS19" s="147">
        <v>0</v>
      </c>
      <c r="AAU19" s="147">
        <v>7</v>
      </c>
      <c r="AAV19" s="54" t="s">
        <v>1831</v>
      </c>
      <c r="AAW19" s="147">
        <v>8</v>
      </c>
      <c r="AAX19" s="54" t="s">
        <v>1831</v>
      </c>
      <c r="AAY19" s="147">
        <v>4</v>
      </c>
      <c r="AAZ19" s="147">
        <v>6</v>
      </c>
      <c r="ABA19" s="147">
        <v>4</v>
      </c>
      <c r="ABB19" s="149">
        <v>8</v>
      </c>
      <c r="ABD19" s="54" t="s">
        <v>1831</v>
      </c>
      <c r="ABE19" s="54" t="s">
        <v>1831</v>
      </c>
      <c r="ABF19" s="54" t="s">
        <v>3908</v>
      </c>
      <c r="ABH19" s="54" t="s">
        <v>1830</v>
      </c>
      <c r="ABI19" s="147">
        <v>1414</v>
      </c>
      <c r="ABJ19" s="147">
        <v>696</v>
      </c>
      <c r="ABK19" s="147">
        <v>718</v>
      </c>
      <c r="ABL19" s="147">
        <v>718</v>
      </c>
      <c r="ABM19" s="147">
        <v>1414</v>
      </c>
      <c r="ABO19" s="147">
        <v>6</v>
      </c>
      <c r="ABP19" s="147">
        <v>16</v>
      </c>
      <c r="ABQ19" s="54" t="s">
        <v>1840</v>
      </c>
      <c r="ACL19" s="147">
        <v>2</v>
      </c>
      <c r="ACM19" s="147">
        <v>2</v>
      </c>
      <c r="ACN19" s="147">
        <v>0</v>
      </c>
      <c r="ACO19" s="147">
        <v>0</v>
      </c>
      <c r="ACP19" s="147">
        <v>2</v>
      </c>
      <c r="ACQ19" s="54" t="s">
        <v>1831</v>
      </c>
      <c r="ACR19" s="54" t="s">
        <v>1830</v>
      </c>
      <c r="ADJ19" s="147">
        <v>2</v>
      </c>
      <c r="ADK19" s="147">
        <v>1</v>
      </c>
      <c r="ADL19" s="147">
        <v>1</v>
      </c>
      <c r="ADM19" s="147">
        <v>1</v>
      </c>
      <c r="ADN19" s="147">
        <v>2</v>
      </c>
      <c r="ADO19" s="54" t="s">
        <v>1831</v>
      </c>
      <c r="ADP19" s="54" t="s">
        <v>1831</v>
      </c>
      <c r="ADQ19" s="54" t="s">
        <v>1838</v>
      </c>
      <c r="ADR19" s="54" t="s">
        <v>1833</v>
      </c>
      <c r="ADS19" s="147">
        <v>0</v>
      </c>
      <c r="ADT19" s="147">
        <v>0</v>
      </c>
      <c r="ADU19" s="147">
        <v>0</v>
      </c>
      <c r="ADV19" s="147">
        <v>0</v>
      </c>
      <c r="ADW19" s="147">
        <v>1</v>
      </c>
      <c r="ADX19" s="54" t="s">
        <v>2204</v>
      </c>
      <c r="AEG19" s="147">
        <v>11</v>
      </c>
      <c r="AEH19" s="147">
        <v>1</v>
      </c>
      <c r="AEI19" s="147">
        <v>10</v>
      </c>
      <c r="AEJ19" s="147">
        <v>10</v>
      </c>
      <c r="AEK19" s="147">
        <v>11</v>
      </c>
      <c r="AEL19" s="54" t="s">
        <v>1831</v>
      </c>
      <c r="AEM19" s="169" t="s">
        <v>1831</v>
      </c>
      <c r="AEN19" s="54" t="s">
        <v>1837</v>
      </c>
      <c r="AEV19" s="54" t="s">
        <v>3929</v>
      </c>
      <c r="AEW19" s="147">
        <v>0</v>
      </c>
      <c r="AEX19" s="147">
        <v>0</v>
      </c>
      <c r="AEY19" s="147">
        <v>1</v>
      </c>
      <c r="AEZ19" s="147">
        <v>0</v>
      </c>
      <c r="AFA19" s="147">
        <v>0</v>
      </c>
      <c r="AFC19" s="54" t="s">
        <v>3866</v>
      </c>
      <c r="AFD19" s="54" t="s">
        <v>3930</v>
      </c>
      <c r="AFE19" s="54" t="s">
        <v>1831</v>
      </c>
      <c r="AFF19" s="147">
        <v>1600</v>
      </c>
      <c r="AFG19" s="54" t="s">
        <v>3867</v>
      </c>
      <c r="AFI19" s="54" t="s">
        <v>3931</v>
      </c>
      <c r="AFJ19" s="147">
        <v>0</v>
      </c>
      <c r="AFK19" s="147">
        <v>1</v>
      </c>
      <c r="AFL19" s="147">
        <v>0</v>
      </c>
      <c r="AFM19" s="147">
        <v>1</v>
      </c>
      <c r="AFN19" s="147">
        <v>0</v>
      </c>
      <c r="AFO19" s="147">
        <v>1</v>
      </c>
      <c r="AFP19" s="169" t="s">
        <v>2205</v>
      </c>
      <c r="AFQ19" s="54" t="s">
        <v>1830</v>
      </c>
      <c r="AGM19" s="54" t="s">
        <v>3932</v>
      </c>
      <c r="AGN19" s="147">
        <v>0</v>
      </c>
      <c r="AGO19" s="147">
        <v>1</v>
      </c>
      <c r="AGP19" s="147">
        <v>1</v>
      </c>
      <c r="AGQ19" s="147">
        <v>0</v>
      </c>
      <c r="AGR19" s="147">
        <v>0</v>
      </c>
      <c r="AGS19" s="147">
        <v>0</v>
      </c>
      <c r="AGT19" s="147">
        <v>1</v>
      </c>
      <c r="AGU19" s="147">
        <v>0</v>
      </c>
      <c r="AGV19" s="147">
        <v>0</v>
      </c>
      <c r="AGW19" s="147">
        <v>1</v>
      </c>
      <c r="AGX19" s="54" t="s">
        <v>2206</v>
      </c>
      <c r="AGY19" s="54" t="s">
        <v>3933</v>
      </c>
      <c r="AGZ19" s="147">
        <v>1</v>
      </c>
      <c r="AHA19" s="147">
        <v>1</v>
      </c>
      <c r="AHB19" s="147">
        <v>0</v>
      </c>
      <c r="AHC19" s="147">
        <v>0</v>
      </c>
      <c r="AHD19" s="147">
        <v>1</v>
      </c>
      <c r="AHE19" s="147">
        <v>0</v>
      </c>
      <c r="AHF19" s="147">
        <v>0</v>
      </c>
      <c r="AHG19" s="147">
        <v>0</v>
      </c>
      <c r="AHH19" s="147">
        <v>0</v>
      </c>
      <c r="AHI19" s="147">
        <v>1</v>
      </c>
      <c r="AHJ19" s="147">
        <v>0</v>
      </c>
      <c r="AHK19" s="147">
        <v>0</v>
      </c>
      <c r="AHL19" s="147">
        <v>0</v>
      </c>
      <c r="AHN19" s="54" t="s">
        <v>1831</v>
      </c>
      <c r="AHO19" s="54" t="s">
        <v>1834</v>
      </c>
      <c r="AHP19" s="147">
        <v>0</v>
      </c>
      <c r="AHQ19" s="147">
        <v>0</v>
      </c>
      <c r="AHR19" s="147">
        <v>0</v>
      </c>
      <c r="AHS19" s="147">
        <v>0</v>
      </c>
      <c r="AHT19" s="147">
        <v>1</v>
      </c>
      <c r="AHU19" s="147">
        <v>0</v>
      </c>
      <c r="AHV19" s="147">
        <v>0</v>
      </c>
      <c r="AHX19" s="54" t="s">
        <v>3934</v>
      </c>
      <c r="AHY19" s="147">
        <v>0</v>
      </c>
      <c r="AHZ19" s="147">
        <v>0</v>
      </c>
      <c r="AIA19" s="147">
        <v>1</v>
      </c>
      <c r="AIB19" s="147">
        <v>0</v>
      </c>
      <c r="AIC19" s="147">
        <v>0</v>
      </c>
      <c r="AID19" s="147">
        <v>0</v>
      </c>
      <c r="AIE19" s="147">
        <v>0</v>
      </c>
      <c r="AIF19" s="147">
        <v>1</v>
      </c>
      <c r="AIG19" s="147">
        <v>0</v>
      </c>
      <c r="AIH19" s="147">
        <v>0</v>
      </c>
      <c r="AII19" s="147">
        <v>0</v>
      </c>
      <c r="AIJ19" s="147">
        <v>0</v>
      </c>
      <c r="AIL19" s="54" t="s">
        <v>1830</v>
      </c>
      <c r="AIM19" s="54" t="s">
        <v>1846</v>
      </c>
      <c r="AIN19" s="147">
        <v>1</v>
      </c>
      <c r="AIO19" s="147">
        <v>0</v>
      </c>
      <c r="AIP19" s="147">
        <v>0</v>
      </c>
      <c r="AIQ19" s="147">
        <v>0</v>
      </c>
      <c r="AIR19" s="147">
        <v>0</v>
      </c>
      <c r="AIT19" s="54" t="s">
        <v>3935</v>
      </c>
      <c r="AIU19" s="147">
        <v>0</v>
      </c>
      <c r="AIV19" s="147">
        <v>0</v>
      </c>
      <c r="AIW19" s="147">
        <v>1</v>
      </c>
      <c r="AIX19" s="147">
        <v>1</v>
      </c>
      <c r="AIY19" s="147">
        <v>0</v>
      </c>
      <c r="AIZ19" s="147">
        <v>1</v>
      </c>
      <c r="AJA19" s="147">
        <v>1</v>
      </c>
      <c r="AJB19" s="147">
        <v>1</v>
      </c>
      <c r="AJC19" s="147">
        <v>1</v>
      </c>
      <c r="AJD19" s="147">
        <v>1</v>
      </c>
      <c r="AJE19" s="147">
        <v>0</v>
      </c>
      <c r="AJF19" s="147">
        <v>0</v>
      </c>
      <c r="ATY19"/>
      <c r="ATZ19" s="54" t="s">
        <v>3936</v>
      </c>
      <c r="AUB19" s="54" t="s">
        <v>3854</v>
      </c>
      <c r="AUC19" s="54" t="s">
        <v>2208</v>
      </c>
      <c r="AUD19" s="54" t="s">
        <v>3855</v>
      </c>
      <c r="AUG19" s="54" t="s">
        <v>2096</v>
      </c>
    </row>
    <row r="20" spans="1:1024 1026:1229" s="54" customFormat="1" ht="28" customHeight="1" x14ac:dyDescent="0.35">
      <c r="A20" s="54" t="s">
        <v>2219</v>
      </c>
      <c r="B20" s="54" t="s">
        <v>2209</v>
      </c>
      <c r="C20" s="54" t="s">
        <v>2210</v>
      </c>
      <c r="D20" s="54" t="s">
        <v>2090</v>
      </c>
      <c r="E20" s="54" t="s">
        <v>1941</v>
      </c>
      <c r="F20" s="54" t="s">
        <v>2090</v>
      </c>
      <c r="I20" s="54" t="s">
        <v>1942</v>
      </c>
      <c r="J20" s="54" t="s">
        <v>1943</v>
      </c>
      <c r="K20" s="54" t="s">
        <v>1943</v>
      </c>
      <c r="N20" s="54" t="s">
        <v>3861</v>
      </c>
      <c r="O20" s="147">
        <v>0</v>
      </c>
      <c r="P20" s="147">
        <v>0</v>
      </c>
      <c r="Q20" s="147">
        <v>1</v>
      </c>
      <c r="R20" s="147">
        <v>0</v>
      </c>
      <c r="S20" s="147">
        <v>0</v>
      </c>
      <c r="U20" s="54" t="s">
        <v>1831</v>
      </c>
      <c r="YO20" s="54" t="s">
        <v>2212</v>
      </c>
      <c r="YP20" s="54" t="s">
        <v>3862</v>
      </c>
      <c r="YR20" s="54" t="s">
        <v>3863</v>
      </c>
      <c r="YT20" s="148" t="s">
        <v>1831</v>
      </c>
      <c r="AAA20" s="54" t="s">
        <v>3864</v>
      </c>
      <c r="AAB20" s="147">
        <v>1</v>
      </c>
      <c r="AAC20" s="147">
        <v>0</v>
      </c>
      <c r="AAD20" s="147">
        <v>0</v>
      </c>
      <c r="AAE20" s="147">
        <v>0</v>
      </c>
      <c r="AAF20" s="147">
        <v>0</v>
      </c>
      <c r="AAH20" s="54" t="s">
        <v>3928</v>
      </c>
      <c r="AAI20" s="147">
        <v>0</v>
      </c>
      <c r="AAJ20" s="147">
        <v>0</v>
      </c>
      <c r="AAK20" s="147">
        <v>0</v>
      </c>
      <c r="AAL20" s="147">
        <v>0</v>
      </c>
      <c r="AAM20" s="147">
        <v>0</v>
      </c>
      <c r="AAN20" s="147">
        <v>0</v>
      </c>
      <c r="AAO20" s="147">
        <v>0</v>
      </c>
      <c r="AAP20" s="147">
        <v>1</v>
      </c>
      <c r="AAQ20" s="147">
        <v>0</v>
      </c>
      <c r="AAR20" s="147">
        <v>0</v>
      </c>
      <c r="AAS20" s="147">
        <v>1</v>
      </c>
      <c r="AAT20" s="54" t="s">
        <v>2213</v>
      </c>
      <c r="AAU20" s="147">
        <v>9</v>
      </c>
      <c r="AAV20" s="54" t="s">
        <v>1831</v>
      </c>
      <c r="AAW20" s="147">
        <v>7</v>
      </c>
      <c r="AAX20" s="54" t="s">
        <v>1831</v>
      </c>
      <c r="AAY20" s="147">
        <v>3</v>
      </c>
      <c r="AAZ20" s="147">
        <v>4</v>
      </c>
      <c r="ABA20" s="147">
        <v>4</v>
      </c>
      <c r="ABB20" s="149">
        <v>7</v>
      </c>
      <c r="ABD20" s="54" t="s">
        <v>1830</v>
      </c>
      <c r="ABE20" s="54" t="s">
        <v>1831</v>
      </c>
      <c r="ABF20" s="54" t="s">
        <v>3908</v>
      </c>
      <c r="ABH20" s="54" t="s">
        <v>1830</v>
      </c>
      <c r="ABI20" s="147">
        <v>1745</v>
      </c>
      <c r="ABJ20" s="147">
        <v>796</v>
      </c>
      <c r="ABK20" s="147">
        <v>949</v>
      </c>
      <c r="ABL20" s="147">
        <v>949</v>
      </c>
      <c r="ABM20" s="147">
        <v>1745</v>
      </c>
      <c r="ABO20" s="147">
        <v>6</v>
      </c>
      <c r="ABP20" s="147">
        <v>13</v>
      </c>
      <c r="ABQ20" s="54" t="s">
        <v>1831</v>
      </c>
      <c r="ABR20" s="54" t="s">
        <v>1838</v>
      </c>
      <c r="ABS20" s="54" t="s">
        <v>3937</v>
      </c>
      <c r="ABT20" s="147">
        <v>0</v>
      </c>
      <c r="ABU20" s="147">
        <v>1</v>
      </c>
      <c r="ABV20" s="147">
        <v>0</v>
      </c>
      <c r="ABW20" s="147">
        <v>0</v>
      </c>
      <c r="ABX20" s="147">
        <v>0</v>
      </c>
      <c r="ABY20" s="147">
        <v>0</v>
      </c>
      <c r="ABZ20" s="147">
        <v>0</v>
      </c>
      <c r="ACL20" s="147">
        <v>6</v>
      </c>
      <c r="ACM20" s="147">
        <v>2</v>
      </c>
      <c r="ACN20" s="147">
        <v>4</v>
      </c>
      <c r="ACO20" s="147">
        <v>4</v>
      </c>
      <c r="ACP20" s="147">
        <v>6</v>
      </c>
      <c r="ACQ20" s="54" t="s">
        <v>1831</v>
      </c>
      <c r="ACR20" s="54" t="s">
        <v>1830</v>
      </c>
      <c r="ADJ20" s="147">
        <v>1</v>
      </c>
      <c r="ADK20" s="147">
        <v>0</v>
      </c>
      <c r="ADL20" s="147">
        <v>1</v>
      </c>
      <c r="ADM20" s="147">
        <v>1</v>
      </c>
      <c r="ADN20" s="147">
        <v>1</v>
      </c>
      <c r="ADO20" s="54" t="s">
        <v>1831</v>
      </c>
      <c r="ADP20" s="54" t="s">
        <v>1830</v>
      </c>
      <c r="AEG20" s="147">
        <v>12</v>
      </c>
      <c r="AEH20" s="147">
        <v>3</v>
      </c>
      <c r="AEI20" s="147">
        <v>9</v>
      </c>
      <c r="AEJ20" s="147">
        <v>9</v>
      </c>
      <c r="AEK20" s="147">
        <v>12</v>
      </c>
      <c r="AEL20" s="54" t="s">
        <v>1831</v>
      </c>
      <c r="AEM20" s="169" t="s">
        <v>1831</v>
      </c>
      <c r="AEN20" s="54" t="s">
        <v>1838</v>
      </c>
      <c r="AEO20" s="54" t="s">
        <v>3938</v>
      </c>
      <c r="AEP20" s="147">
        <v>0</v>
      </c>
      <c r="AEQ20" s="147">
        <v>1</v>
      </c>
      <c r="AER20" s="147">
        <v>0</v>
      </c>
      <c r="AES20" s="147">
        <v>0</v>
      </c>
      <c r="AET20" s="147">
        <v>0</v>
      </c>
      <c r="AFC20" s="54" t="s">
        <v>3866</v>
      </c>
      <c r="AFD20" s="54" t="s">
        <v>3930</v>
      </c>
      <c r="AFE20" s="54" t="s">
        <v>1831</v>
      </c>
      <c r="AFF20" s="147">
        <v>1600</v>
      </c>
      <c r="AFG20" s="54" t="s">
        <v>3867</v>
      </c>
      <c r="AFI20" s="54" t="s">
        <v>3939</v>
      </c>
      <c r="AFJ20" s="147">
        <v>0</v>
      </c>
      <c r="AFK20" s="147">
        <v>1</v>
      </c>
      <c r="AFL20" s="147">
        <v>0</v>
      </c>
      <c r="AFM20" s="147">
        <v>1</v>
      </c>
      <c r="AFN20" s="147">
        <v>0</v>
      </c>
      <c r="AFO20" s="147">
        <v>0</v>
      </c>
      <c r="AFQ20" s="54" t="s">
        <v>1830</v>
      </c>
      <c r="AGM20" s="54" t="s">
        <v>3940</v>
      </c>
      <c r="AGN20" s="147">
        <v>1</v>
      </c>
      <c r="AGO20" s="147">
        <v>1</v>
      </c>
      <c r="AGP20" s="147">
        <v>0</v>
      </c>
      <c r="AGQ20" s="147">
        <v>1</v>
      </c>
      <c r="AGR20" s="147">
        <v>0</v>
      </c>
      <c r="AGS20" s="147">
        <v>0</v>
      </c>
      <c r="AGT20" s="147">
        <v>0</v>
      </c>
      <c r="AGU20" s="147">
        <v>0</v>
      </c>
      <c r="AGV20" s="147">
        <v>0</v>
      </c>
      <c r="AGW20" s="147">
        <v>1</v>
      </c>
      <c r="AGX20" s="150" t="s">
        <v>2216</v>
      </c>
      <c r="AGY20" s="54" t="s">
        <v>3933</v>
      </c>
      <c r="AGZ20" s="147">
        <v>1</v>
      </c>
      <c r="AHA20" s="147">
        <v>1</v>
      </c>
      <c r="AHB20" s="147">
        <v>0</v>
      </c>
      <c r="AHC20" s="147">
        <v>0</v>
      </c>
      <c r="AHD20" s="147">
        <v>1</v>
      </c>
      <c r="AHE20" s="147">
        <v>0</v>
      </c>
      <c r="AHF20" s="147">
        <v>0</v>
      </c>
      <c r="AHG20" s="147">
        <v>0</v>
      </c>
      <c r="AHH20" s="147">
        <v>0</v>
      </c>
      <c r="AHI20" s="147">
        <v>1</v>
      </c>
      <c r="AHJ20" s="147">
        <v>0</v>
      </c>
      <c r="AHK20" s="147">
        <v>0</v>
      </c>
      <c r="AHL20" s="147">
        <v>0</v>
      </c>
      <c r="AHN20" s="54" t="s">
        <v>1831</v>
      </c>
      <c r="AHO20" s="54" t="s">
        <v>3941</v>
      </c>
      <c r="AHP20" s="147">
        <v>0</v>
      </c>
      <c r="AHQ20" s="147">
        <v>0</v>
      </c>
      <c r="AHR20" s="147">
        <v>1</v>
      </c>
      <c r="AHS20" s="147">
        <v>0</v>
      </c>
      <c r="AHT20" s="147">
        <v>1</v>
      </c>
      <c r="AHU20" s="147">
        <v>0</v>
      </c>
      <c r="AHV20" s="147">
        <v>0</v>
      </c>
      <c r="AHX20" s="54" t="s">
        <v>4578</v>
      </c>
      <c r="AHY20" s="147">
        <v>0</v>
      </c>
      <c r="AHZ20" s="147">
        <v>0</v>
      </c>
      <c r="AIA20" s="147">
        <v>1</v>
      </c>
      <c r="AIB20" s="147">
        <v>0</v>
      </c>
      <c r="AIC20" s="147">
        <v>0</v>
      </c>
      <c r="AID20" s="147">
        <v>0</v>
      </c>
      <c r="AIE20" s="147">
        <v>1</v>
      </c>
      <c r="AIF20" s="147">
        <v>1</v>
      </c>
      <c r="AIG20" s="147">
        <v>0</v>
      </c>
      <c r="AIH20" s="147">
        <v>0</v>
      </c>
      <c r="AII20" s="147">
        <v>0</v>
      </c>
      <c r="AIJ20" s="147">
        <v>0</v>
      </c>
      <c r="AIK20" s="54" t="s">
        <v>2217</v>
      </c>
      <c r="AIL20" s="54" t="s">
        <v>1830</v>
      </c>
      <c r="AIM20" s="54" t="s">
        <v>1846</v>
      </c>
      <c r="AIN20" s="147">
        <v>1</v>
      </c>
      <c r="AIO20" s="147">
        <v>0</v>
      </c>
      <c r="AIP20" s="147">
        <v>0</v>
      </c>
      <c r="AIQ20" s="147">
        <v>0</v>
      </c>
      <c r="AIR20" s="147">
        <v>0</v>
      </c>
      <c r="AIT20" s="54" t="s">
        <v>3942</v>
      </c>
      <c r="AIU20" s="147">
        <v>0</v>
      </c>
      <c r="AIV20" s="147">
        <v>0</v>
      </c>
      <c r="AIW20" s="147">
        <v>1</v>
      </c>
      <c r="AIX20" s="147">
        <v>1</v>
      </c>
      <c r="AIY20" s="147">
        <v>0</v>
      </c>
      <c r="AIZ20" s="147">
        <v>1</v>
      </c>
      <c r="AJA20" s="147">
        <v>1</v>
      </c>
      <c r="AJB20" s="147">
        <v>1</v>
      </c>
      <c r="AJC20" s="147">
        <v>0</v>
      </c>
      <c r="AJD20" s="147">
        <v>0</v>
      </c>
      <c r="AJE20" s="147">
        <v>0</v>
      </c>
      <c r="AJF20" s="147">
        <v>1</v>
      </c>
      <c r="AJG20" s="54" t="s">
        <v>2218</v>
      </c>
      <c r="ATY20"/>
      <c r="ATZ20" s="54" t="s">
        <v>3943</v>
      </c>
      <c r="AUB20" s="54" t="s">
        <v>3854</v>
      </c>
      <c r="AUC20" s="54" t="s">
        <v>2220</v>
      </c>
      <c r="AUD20" s="54" t="s">
        <v>3855</v>
      </c>
      <c r="AUG20" s="54" t="s">
        <v>2113</v>
      </c>
    </row>
    <row r="21" spans="1:1024 1026:1229" s="54" customFormat="1" ht="57.5" customHeight="1" x14ac:dyDescent="0.35">
      <c r="A21" s="54" t="s">
        <v>2230</v>
      </c>
      <c r="B21" s="54" t="s">
        <v>2221</v>
      </c>
      <c r="C21" s="54" t="s">
        <v>2222</v>
      </c>
      <c r="D21" s="54" t="s">
        <v>2072</v>
      </c>
      <c r="E21" s="54" t="s">
        <v>2132</v>
      </c>
      <c r="F21" s="54" t="s">
        <v>2072</v>
      </c>
      <c r="I21" s="54" t="s">
        <v>1942</v>
      </c>
      <c r="J21" s="54" t="s">
        <v>1943</v>
      </c>
      <c r="K21" s="54" t="s">
        <v>1943</v>
      </c>
      <c r="N21" s="54" t="s">
        <v>3861</v>
      </c>
      <c r="O21" s="147">
        <v>0</v>
      </c>
      <c r="P21" s="147">
        <v>0</v>
      </c>
      <c r="Q21" s="147">
        <v>1</v>
      </c>
      <c r="R21" s="147">
        <v>0</v>
      </c>
      <c r="S21" s="147">
        <v>0</v>
      </c>
      <c r="U21" s="54" t="s">
        <v>1831</v>
      </c>
      <c r="YO21" s="54" t="s">
        <v>2224</v>
      </c>
      <c r="YP21" s="54" t="s">
        <v>3862</v>
      </c>
      <c r="YR21" s="54" t="s">
        <v>3863</v>
      </c>
      <c r="YT21" s="148" t="s">
        <v>1831</v>
      </c>
      <c r="AAA21" s="54" t="s">
        <v>3864</v>
      </c>
      <c r="AAB21" s="147">
        <v>1</v>
      </c>
      <c r="AAC21" s="147">
        <v>0</v>
      </c>
      <c r="AAD21" s="147">
        <v>0</v>
      </c>
      <c r="AAE21" s="147">
        <v>0</v>
      </c>
      <c r="AAF21" s="147">
        <v>0</v>
      </c>
      <c r="AAH21" s="54" t="s">
        <v>1858</v>
      </c>
      <c r="AAI21" s="147">
        <v>0</v>
      </c>
      <c r="AAJ21" s="147">
        <v>0</v>
      </c>
      <c r="AAK21" s="147">
        <v>1</v>
      </c>
      <c r="AAL21" s="147">
        <v>0</v>
      </c>
      <c r="AAM21" s="147">
        <v>0</v>
      </c>
      <c r="AAN21" s="147">
        <v>0</v>
      </c>
      <c r="AAO21" s="147">
        <v>0</v>
      </c>
      <c r="AAP21" s="147">
        <v>0</v>
      </c>
      <c r="AAQ21" s="147">
        <v>0</v>
      </c>
      <c r="AAR21" s="147">
        <v>0</v>
      </c>
      <c r="AAS21" s="147">
        <v>0</v>
      </c>
      <c r="AAU21" s="147">
        <v>6</v>
      </c>
      <c r="AAV21" s="54" t="s">
        <v>1831</v>
      </c>
      <c r="AAW21" s="147">
        <v>9</v>
      </c>
      <c r="AAX21" s="54" t="s">
        <v>1831</v>
      </c>
      <c r="AAY21" s="147">
        <v>4</v>
      </c>
      <c r="AAZ21" s="147">
        <v>8</v>
      </c>
      <c r="ABA21" s="147">
        <v>5</v>
      </c>
      <c r="ABB21" s="149">
        <v>9</v>
      </c>
      <c r="ABD21" s="54" t="s">
        <v>1831</v>
      </c>
      <c r="ABE21" s="54" t="s">
        <v>1830</v>
      </c>
      <c r="ABH21" s="54" t="s">
        <v>3944</v>
      </c>
      <c r="ABI21" s="147">
        <v>484</v>
      </c>
      <c r="ABJ21" s="147">
        <v>214</v>
      </c>
      <c r="ABK21" s="147">
        <v>270</v>
      </c>
      <c r="ABL21" s="147">
        <v>270</v>
      </c>
      <c r="ABM21" s="147">
        <v>484</v>
      </c>
      <c r="ABO21" s="147">
        <v>6</v>
      </c>
      <c r="ABP21" s="147">
        <v>17</v>
      </c>
      <c r="ABQ21" s="54" t="s">
        <v>1831</v>
      </c>
      <c r="ABR21" s="54" t="s">
        <v>1839</v>
      </c>
      <c r="ABS21" s="54" t="s">
        <v>4063</v>
      </c>
      <c r="ABT21" s="147">
        <v>1</v>
      </c>
      <c r="ABU21" s="147">
        <v>0</v>
      </c>
      <c r="ABV21" s="147">
        <v>0</v>
      </c>
      <c r="ABW21" s="147">
        <v>0</v>
      </c>
      <c r="ABX21" s="147">
        <v>0</v>
      </c>
      <c r="ABY21" s="147">
        <v>0</v>
      </c>
      <c r="ABZ21" s="147">
        <v>0</v>
      </c>
      <c r="ACA21" s="150" t="s">
        <v>2226</v>
      </c>
      <c r="ACL21" s="147">
        <v>1</v>
      </c>
      <c r="ACM21" s="147">
        <v>0</v>
      </c>
      <c r="ACN21" s="147">
        <v>1</v>
      </c>
      <c r="ACO21" s="147">
        <v>1</v>
      </c>
      <c r="ACP21" s="147">
        <v>1</v>
      </c>
      <c r="ACQ21" s="54" t="s">
        <v>1831</v>
      </c>
      <c r="ACR21" s="54" t="s">
        <v>1831</v>
      </c>
      <c r="ACS21" s="54" t="s">
        <v>1837</v>
      </c>
      <c r="ADB21" s="54" t="s">
        <v>1840</v>
      </c>
      <c r="ADC21" s="147">
        <v>0</v>
      </c>
      <c r="ADD21" s="147">
        <v>0</v>
      </c>
      <c r="ADE21" s="147">
        <v>0</v>
      </c>
      <c r="ADF21" s="147">
        <v>0</v>
      </c>
      <c r="ADG21" s="147">
        <v>1</v>
      </c>
      <c r="ADH21" s="147">
        <v>0</v>
      </c>
      <c r="ADJ21" s="147">
        <v>0</v>
      </c>
      <c r="ADP21" s="54" t="s">
        <v>1830</v>
      </c>
      <c r="AEG21" s="147">
        <v>6</v>
      </c>
      <c r="AEH21" s="147">
        <v>1</v>
      </c>
      <c r="AEI21" s="147">
        <v>5</v>
      </c>
      <c r="AEJ21" s="147">
        <v>5</v>
      </c>
      <c r="AEK21" s="147">
        <v>6</v>
      </c>
      <c r="AEL21" s="54" t="s">
        <v>1831</v>
      </c>
      <c r="AEM21" s="169" t="s">
        <v>1831</v>
      </c>
      <c r="AEN21" s="54" t="s">
        <v>1838</v>
      </c>
      <c r="AEO21" s="54" t="s">
        <v>1833</v>
      </c>
      <c r="AEP21" s="147">
        <v>0</v>
      </c>
      <c r="AEQ21" s="147">
        <v>0</v>
      </c>
      <c r="AER21" s="147">
        <v>0</v>
      </c>
      <c r="AES21" s="147">
        <v>0</v>
      </c>
      <c r="AET21" s="147">
        <v>1</v>
      </c>
      <c r="AEU21" s="150" t="s">
        <v>2227</v>
      </c>
      <c r="AFC21" s="54" t="s">
        <v>3866</v>
      </c>
      <c r="AFD21" s="54" t="s">
        <v>3930</v>
      </c>
      <c r="AFE21" s="54" t="s">
        <v>1831</v>
      </c>
      <c r="AFF21" s="147">
        <v>1800</v>
      </c>
      <c r="AFG21" s="54" t="s">
        <v>3867</v>
      </c>
      <c r="AFI21" s="54" t="s">
        <v>1833</v>
      </c>
      <c r="AFJ21" s="147">
        <v>0</v>
      </c>
      <c r="AFK21" s="147">
        <v>0</v>
      </c>
      <c r="AFL21" s="147">
        <v>0</v>
      </c>
      <c r="AFM21" s="147">
        <v>0</v>
      </c>
      <c r="AFN21" s="147">
        <v>0</v>
      </c>
      <c r="AFO21" s="147">
        <v>1</v>
      </c>
      <c r="AFP21" s="54" t="s">
        <v>2228</v>
      </c>
      <c r="AFQ21" s="54" t="s">
        <v>1830</v>
      </c>
      <c r="AGM21" s="54" t="s">
        <v>3878</v>
      </c>
      <c r="AGN21" s="147">
        <v>0</v>
      </c>
      <c r="AGO21" s="147">
        <v>1</v>
      </c>
      <c r="AGP21" s="147">
        <v>1</v>
      </c>
      <c r="AGQ21" s="147">
        <v>0</v>
      </c>
      <c r="AGR21" s="147">
        <v>0</v>
      </c>
      <c r="AGS21" s="147">
        <v>0</v>
      </c>
      <c r="AGT21" s="147">
        <v>0</v>
      </c>
      <c r="AGU21" s="147">
        <v>0</v>
      </c>
      <c r="AGV21" s="147">
        <v>0</v>
      </c>
      <c r="AGW21" s="147">
        <v>0</v>
      </c>
      <c r="AGY21" s="54" t="s">
        <v>1857</v>
      </c>
      <c r="AGZ21" s="147">
        <v>0</v>
      </c>
      <c r="AHA21" s="147">
        <v>0</v>
      </c>
      <c r="AHB21" s="147">
        <v>0</v>
      </c>
      <c r="AHC21" s="147">
        <v>0</v>
      </c>
      <c r="AHD21" s="147">
        <v>1</v>
      </c>
      <c r="AHE21" s="147">
        <v>0</v>
      </c>
      <c r="AHF21" s="147">
        <v>0</v>
      </c>
      <c r="AHG21" s="147">
        <v>0</v>
      </c>
      <c r="AHH21" s="147">
        <v>0</v>
      </c>
      <c r="AHI21" s="147">
        <v>0</v>
      </c>
      <c r="AHJ21" s="147">
        <v>0</v>
      </c>
      <c r="AHK21" s="147">
        <v>0</v>
      </c>
      <c r="AHL21" s="147">
        <v>0</v>
      </c>
      <c r="AHN21" s="54" t="s">
        <v>1831</v>
      </c>
      <c r="AHO21" s="54" t="s">
        <v>1834</v>
      </c>
      <c r="AHP21" s="147">
        <v>0</v>
      </c>
      <c r="AHQ21" s="147">
        <v>0</v>
      </c>
      <c r="AHR21" s="147">
        <v>0</v>
      </c>
      <c r="AHS21" s="147">
        <v>0</v>
      </c>
      <c r="AHT21" s="147">
        <v>1</v>
      </c>
      <c r="AHU21" s="147">
        <v>0</v>
      </c>
      <c r="AHV21" s="147">
        <v>0</v>
      </c>
      <c r="AHX21" s="54" t="s">
        <v>3945</v>
      </c>
      <c r="AHY21" s="147">
        <v>1</v>
      </c>
      <c r="AHZ21" s="147">
        <v>0</v>
      </c>
      <c r="AIA21" s="147">
        <v>1</v>
      </c>
      <c r="AIB21" s="147">
        <v>0</v>
      </c>
      <c r="AIC21" s="147">
        <v>1</v>
      </c>
      <c r="AID21" s="147">
        <v>0</v>
      </c>
      <c r="AIE21" s="147">
        <v>0</v>
      </c>
      <c r="AIF21" s="147">
        <v>1</v>
      </c>
      <c r="AIG21" s="147">
        <v>0</v>
      </c>
      <c r="AIH21" s="147">
        <v>1</v>
      </c>
      <c r="AII21" s="147">
        <v>0</v>
      </c>
      <c r="AIJ21" s="147">
        <v>0</v>
      </c>
      <c r="AIL21" s="54" t="s">
        <v>1830</v>
      </c>
      <c r="AIM21" s="54" t="s">
        <v>1846</v>
      </c>
      <c r="AIN21" s="147">
        <v>1</v>
      </c>
      <c r="AIO21" s="147">
        <v>0</v>
      </c>
      <c r="AIP21" s="147">
        <v>0</v>
      </c>
      <c r="AIQ21" s="147">
        <v>0</v>
      </c>
      <c r="AIR21" s="147">
        <v>0</v>
      </c>
      <c r="AIT21" s="54" t="s">
        <v>3946</v>
      </c>
      <c r="AIU21" s="147">
        <v>0</v>
      </c>
      <c r="AIV21" s="147">
        <v>0</v>
      </c>
      <c r="AIW21" s="147">
        <v>0</v>
      </c>
      <c r="AIX21" s="147">
        <v>0</v>
      </c>
      <c r="AIY21" s="147">
        <v>1</v>
      </c>
      <c r="AIZ21" s="147">
        <v>0</v>
      </c>
      <c r="AJA21" s="147">
        <v>1</v>
      </c>
      <c r="AJB21" s="147">
        <v>0</v>
      </c>
      <c r="AJC21" s="147">
        <v>0</v>
      </c>
      <c r="AJD21" s="147">
        <v>0</v>
      </c>
      <c r="AJE21" s="147">
        <v>0</v>
      </c>
      <c r="AJF21" s="147">
        <v>1</v>
      </c>
      <c r="AJG21" s="54" t="s">
        <v>2229</v>
      </c>
      <c r="ATY21"/>
      <c r="ATZ21" s="54" t="s">
        <v>3947</v>
      </c>
      <c r="AUB21" s="54" t="s">
        <v>3854</v>
      </c>
      <c r="AUC21" s="54" t="s">
        <v>2231</v>
      </c>
      <c r="AUD21" s="54" t="s">
        <v>3855</v>
      </c>
      <c r="AUG21" s="54" t="s">
        <v>2293</v>
      </c>
    </row>
    <row r="22" spans="1:1024 1026:1229" ht="14.5" customHeight="1" x14ac:dyDescent="0.35">
      <c r="A22" s="1" t="s">
        <v>2236</v>
      </c>
      <c r="B22" s="1" t="s">
        <v>2232</v>
      </c>
      <c r="C22" s="1" t="s">
        <v>2233</v>
      </c>
      <c r="D22" s="1" t="s">
        <v>2072</v>
      </c>
      <c r="E22" s="1" t="s">
        <v>1941</v>
      </c>
      <c r="F22" s="1" t="s">
        <v>2072</v>
      </c>
      <c r="I22" s="1" t="s">
        <v>1942</v>
      </c>
      <c r="J22" s="1" t="s">
        <v>1943</v>
      </c>
      <c r="K22" s="1" t="s">
        <v>1943</v>
      </c>
      <c r="N22" s="1" t="s">
        <v>3846</v>
      </c>
      <c r="O22" s="2">
        <v>1</v>
      </c>
      <c r="P22" s="2">
        <v>0</v>
      </c>
      <c r="Q22" s="2">
        <v>0</v>
      </c>
      <c r="R22" s="2">
        <v>0</v>
      </c>
      <c r="S22" s="2">
        <v>0</v>
      </c>
      <c r="U22" s="1" t="s">
        <v>1831</v>
      </c>
      <c r="AC22" s="1" t="s">
        <v>3908</v>
      </c>
      <c r="AE22" s="1" t="s">
        <v>1831</v>
      </c>
      <c r="AF22" s="1" t="s">
        <v>1831</v>
      </c>
      <c r="AS22" s="1" t="s">
        <v>3847</v>
      </c>
      <c r="AT22" s="156" t="s">
        <v>1840</v>
      </c>
      <c r="AU22" s="1" t="s">
        <v>3857</v>
      </c>
      <c r="AW22" s="1" t="s">
        <v>3889</v>
      </c>
      <c r="AX22" s="1" t="s">
        <v>3882</v>
      </c>
      <c r="AY22" s="1" t="s">
        <v>1830</v>
      </c>
      <c r="BT22" s="1" t="s">
        <v>1834</v>
      </c>
      <c r="BU22" s="2">
        <v>0</v>
      </c>
      <c r="BV22" s="2">
        <v>0</v>
      </c>
      <c r="BW22" s="2">
        <v>0</v>
      </c>
      <c r="BX22" s="2">
        <v>0</v>
      </c>
      <c r="BY22" s="2">
        <v>0</v>
      </c>
      <c r="BZ22" s="2">
        <v>0</v>
      </c>
      <c r="CA22" s="2">
        <v>0</v>
      </c>
      <c r="CB22" s="2">
        <v>1</v>
      </c>
      <c r="CC22" s="2">
        <v>0</v>
      </c>
      <c r="CD22" s="2">
        <v>0</v>
      </c>
      <c r="CE22" s="2">
        <v>0</v>
      </c>
      <c r="CG22" s="1" t="s">
        <v>1831</v>
      </c>
      <c r="CH22" s="1" t="s">
        <v>3948</v>
      </c>
      <c r="CJ22" s="2">
        <v>25</v>
      </c>
      <c r="CK22" s="1" t="s">
        <v>1830</v>
      </c>
      <c r="DC22" s="1" t="s">
        <v>3949</v>
      </c>
      <c r="DD22" s="2">
        <v>0</v>
      </c>
      <c r="DE22" s="2">
        <v>0</v>
      </c>
      <c r="DF22" s="2">
        <v>0</v>
      </c>
      <c r="DG22" s="2">
        <v>0</v>
      </c>
      <c r="DH22" s="2">
        <v>1</v>
      </c>
      <c r="DI22" s="2">
        <v>0</v>
      </c>
      <c r="DJ22" s="2">
        <v>0</v>
      </c>
      <c r="DK22" s="2">
        <v>0</v>
      </c>
      <c r="DM22" s="1" t="s">
        <v>1830</v>
      </c>
      <c r="DU22" s="48" t="s">
        <v>3884</v>
      </c>
      <c r="DV22" s="2">
        <v>0</v>
      </c>
      <c r="DW22" s="2">
        <v>0</v>
      </c>
      <c r="DX22" s="2">
        <v>0</v>
      </c>
      <c r="DY22" s="2">
        <v>0</v>
      </c>
      <c r="DZ22" s="2">
        <v>0</v>
      </c>
      <c r="EA22" s="2">
        <v>1</v>
      </c>
      <c r="EB22" s="2">
        <v>0</v>
      </c>
      <c r="EC22" s="2">
        <v>0</v>
      </c>
      <c r="ED22" s="2">
        <v>0</v>
      </c>
      <c r="EE22" s="2">
        <v>0</v>
      </c>
      <c r="EF22" s="2">
        <v>0</v>
      </c>
      <c r="EG22" s="2">
        <v>0</v>
      </c>
      <c r="EH22" s="1" t="s">
        <v>2235</v>
      </c>
      <c r="EI22" s="1" t="s">
        <v>1857</v>
      </c>
      <c r="EJ22" s="2">
        <v>0</v>
      </c>
      <c r="EK22" s="2">
        <v>0</v>
      </c>
      <c r="EL22" s="2">
        <v>0</v>
      </c>
      <c r="EM22" s="2">
        <v>0</v>
      </c>
      <c r="EN22" s="2">
        <v>1</v>
      </c>
      <c r="EO22" s="2">
        <v>0</v>
      </c>
      <c r="EP22" s="2">
        <v>0</v>
      </c>
      <c r="EQ22" s="2">
        <v>0</v>
      </c>
      <c r="ER22" s="2">
        <v>0</v>
      </c>
      <c r="ES22" s="2">
        <v>0</v>
      </c>
      <c r="ET22" s="2">
        <v>0</v>
      </c>
      <c r="EU22" s="2">
        <v>0</v>
      </c>
      <c r="EV22" s="2">
        <v>0</v>
      </c>
      <c r="EX22" s="1" t="s">
        <v>1831</v>
      </c>
      <c r="EY22" s="1" t="s">
        <v>1834</v>
      </c>
      <c r="EZ22" s="2">
        <v>0</v>
      </c>
      <c r="FA22" s="2">
        <v>0</v>
      </c>
      <c r="FB22" s="2">
        <v>0</v>
      </c>
      <c r="FC22" s="2">
        <v>0</v>
      </c>
      <c r="FD22" s="2">
        <v>1</v>
      </c>
      <c r="FE22" s="2">
        <v>0</v>
      </c>
      <c r="FF22" s="2">
        <v>0</v>
      </c>
      <c r="FH22" s="1" t="s">
        <v>1836</v>
      </c>
      <c r="FI22" s="2">
        <v>0</v>
      </c>
      <c r="FJ22" s="2">
        <v>0</v>
      </c>
      <c r="FK22" s="2">
        <v>1</v>
      </c>
      <c r="FL22" s="2">
        <v>0</v>
      </c>
      <c r="FM22" s="2">
        <v>0</v>
      </c>
      <c r="FN22" s="2">
        <v>0</v>
      </c>
      <c r="FO22" s="2">
        <v>0</v>
      </c>
      <c r="FP22" s="2">
        <v>0</v>
      </c>
      <c r="FQ22" s="2">
        <v>0</v>
      </c>
      <c r="FR22" s="2">
        <v>0</v>
      </c>
      <c r="FS22" s="2">
        <v>0</v>
      </c>
      <c r="FT22" s="2">
        <v>0</v>
      </c>
      <c r="FU22" s="2">
        <v>0</v>
      </c>
      <c r="FW22" s="1" t="s">
        <v>1831</v>
      </c>
      <c r="GE22" s="1" t="s">
        <v>3901</v>
      </c>
      <c r="GF22" s="2">
        <v>0</v>
      </c>
      <c r="GG22" s="2">
        <v>0</v>
      </c>
      <c r="GH22" s="2">
        <v>0</v>
      </c>
      <c r="GI22" s="2">
        <v>0</v>
      </c>
      <c r="GJ22" s="2">
        <v>0</v>
      </c>
      <c r="GK22" s="2">
        <v>0</v>
      </c>
      <c r="GL22" s="2">
        <v>0</v>
      </c>
      <c r="GM22" s="2">
        <v>1</v>
      </c>
      <c r="GN22" s="2">
        <v>0</v>
      </c>
      <c r="GO22" s="2">
        <v>0</v>
      </c>
      <c r="GP22" s="2">
        <v>1</v>
      </c>
      <c r="GQ22" s="2">
        <v>0</v>
      </c>
      <c r="GR22" s="2">
        <v>0</v>
      </c>
      <c r="AAU22" s="1"/>
      <c r="ATY22"/>
      <c r="ATZ22" s="1" t="s">
        <v>3950</v>
      </c>
      <c r="AUB22" s="1" t="s">
        <v>3854</v>
      </c>
      <c r="AUC22" s="1" t="s">
        <v>2237</v>
      </c>
      <c r="AUD22" s="1" t="s">
        <v>3855</v>
      </c>
      <c r="AUG22" s="1" t="s">
        <v>2664</v>
      </c>
    </row>
    <row r="23" spans="1:1024 1026:1229" s="54" customFormat="1" ht="42" customHeight="1" x14ac:dyDescent="0.35">
      <c r="A23" s="169" t="s">
        <v>2246</v>
      </c>
      <c r="B23" s="54" t="s">
        <v>2238</v>
      </c>
      <c r="C23" s="54" t="s">
        <v>2239</v>
      </c>
      <c r="D23" s="54" t="s">
        <v>2090</v>
      </c>
      <c r="E23" s="54" t="s">
        <v>1941</v>
      </c>
      <c r="F23" s="54" t="s">
        <v>2090</v>
      </c>
      <c r="I23" s="54" t="s">
        <v>1942</v>
      </c>
      <c r="J23" s="54" t="s">
        <v>1943</v>
      </c>
      <c r="K23" s="54" t="s">
        <v>1943</v>
      </c>
      <c r="N23" s="54" t="s">
        <v>3861</v>
      </c>
      <c r="O23" s="147">
        <v>0</v>
      </c>
      <c r="P23" s="147">
        <v>0</v>
      </c>
      <c r="Q23" s="147">
        <v>1</v>
      </c>
      <c r="R23" s="147">
        <v>0</v>
      </c>
      <c r="S23" s="147">
        <v>0</v>
      </c>
      <c r="U23" s="54" t="s">
        <v>1831</v>
      </c>
      <c r="YO23" s="54" t="s">
        <v>2241</v>
      </c>
      <c r="YP23" s="54" t="s">
        <v>1841</v>
      </c>
      <c r="YR23" s="54" t="s">
        <v>3863</v>
      </c>
      <c r="YT23" s="148" t="s">
        <v>1831</v>
      </c>
      <c r="AAA23" s="54" t="s">
        <v>3864</v>
      </c>
      <c r="AAB23" s="147">
        <v>1</v>
      </c>
      <c r="AAC23" s="147">
        <v>0</v>
      </c>
      <c r="AAD23" s="147">
        <v>0</v>
      </c>
      <c r="AAE23" s="147">
        <v>0</v>
      </c>
      <c r="AAF23" s="147">
        <v>0</v>
      </c>
      <c r="AAH23" s="54" t="s">
        <v>3915</v>
      </c>
      <c r="AAI23" s="147">
        <v>0</v>
      </c>
      <c r="AAJ23" s="147">
        <v>0</v>
      </c>
      <c r="AAK23" s="147">
        <v>0</v>
      </c>
      <c r="AAL23" s="147">
        <v>0</v>
      </c>
      <c r="AAM23" s="147">
        <v>0</v>
      </c>
      <c r="AAN23" s="147">
        <v>0</v>
      </c>
      <c r="AAO23" s="147">
        <v>0</v>
      </c>
      <c r="AAP23" s="147">
        <v>0</v>
      </c>
      <c r="AAQ23" s="147">
        <v>1</v>
      </c>
      <c r="AAR23" s="147">
        <v>0</v>
      </c>
      <c r="AAS23" s="147">
        <v>0</v>
      </c>
      <c r="AAU23" s="147">
        <v>9</v>
      </c>
      <c r="AAV23" s="54" t="s">
        <v>1831</v>
      </c>
      <c r="AAW23" s="147">
        <v>4</v>
      </c>
      <c r="AAX23" s="54" t="s">
        <v>1831</v>
      </c>
      <c r="AAY23" s="147">
        <v>2</v>
      </c>
      <c r="AAZ23" s="147">
        <v>2</v>
      </c>
      <c r="ABA23" s="147">
        <v>2</v>
      </c>
      <c r="ABB23" s="149">
        <v>4</v>
      </c>
      <c r="ABD23" s="54" t="s">
        <v>1831</v>
      </c>
      <c r="ABE23" s="54" t="s">
        <v>1831</v>
      </c>
      <c r="ABF23" s="54" t="s">
        <v>3856</v>
      </c>
      <c r="ABH23" s="54" t="s">
        <v>1831</v>
      </c>
      <c r="ABI23" s="147">
        <v>481</v>
      </c>
      <c r="ABJ23" s="147">
        <v>222</v>
      </c>
      <c r="ABK23" s="147">
        <v>259</v>
      </c>
      <c r="ABL23" s="147">
        <v>259</v>
      </c>
      <c r="ABM23" s="147">
        <v>481</v>
      </c>
      <c r="ABO23" s="147">
        <v>6</v>
      </c>
      <c r="ABP23" s="147">
        <v>15</v>
      </c>
      <c r="ABQ23" s="54" t="s">
        <v>1831</v>
      </c>
      <c r="ABR23" s="54" t="s">
        <v>1838</v>
      </c>
      <c r="ABS23" s="54" t="s">
        <v>1833</v>
      </c>
      <c r="ABT23" s="147">
        <v>0</v>
      </c>
      <c r="ABU23" s="147">
        <v>0</v>
      </c>
      <c r="ABV23" s="147">
        <v>0</v>
      </c>
      <c r="ABW23" s="147">
        <v>0</v>
      </c>
      <c r="ABX23" s="147">
        <v>0</v>
      </c>
      <c r="ABY23" s="147">
        <v>0</v>
      </c>
      <c r="ABZ23" s="147">
        <v>1</v>
      </c>
      <c r="ACA23" s="54" t="s">
        <v>2244</v>
      </c>
      <c r="ACL23" s="147">
        <v>4</v>
      </c>
      <c r="ACM23" s="147">
        <v>0</v>
      </c>
      <c r="ACN23" s="147">
        <v>4</v>
      </c>
      <c r="ACO23" s="147">
        <v>4</v>
      </c>
      <c r="ACP23" s="147">
        <v>4</v>
      </c>
      <c r="ACQ23" s="54" t="s">
        <v>1831</v>
      </c>
      <c r="ACR23" s="54" t="s">
        <v>1830</v>
      </c>
      <c r="ADJ23" s="147">
        <v>0</v>
      </c>
      <c r="ADP23" s="54" t="s">
        <v>1830</v>
      </c>
      <c r="AEG23" s="149">
        <v>6</v>
      </c>
      <c r="AEH23" s="147">
        <v>0</v>
      </c>
      <c r="AEI23" s="147">
        <v>6</v>
      </c>
      <c r="AEJ23" s="147">
        <v>6</v>
      </c>
      <c r="AEK23" s="147">
        <v>6</v>
      </c>
      <c r="AEL23" s="54" t="s">
        <v>1831</v>
      </c>
      <c r="AEM23" s="169" t="s">
        <v>1830</v>
      </c>
      <c r="AFC23" s="54" t="s">
        <v>1831</v>
      </c>
      <c r="AFD23" s="54" t="s">
        <v>1831</v>
      </c>
      <c r="AFE23" s="54" t="s">
        <v>1831</v>
      </c>
      <c r="AFF23" s="147">
        <v>35000</v>
      </c>
      <c r="AFG23" s="54" t="s">
        <v>3867</v>
      </c>
      <c r="AFI23" s="54" t="s">
        <v>3951</v>
      </c>
      <c r="AFJ23" s="147">
        <v>1</v>
      </c>
      <c r="AFK23" s="147">
        <v>1</v>
      </c>
      <c r="AFL23" s="147">
        <v>1</v>
      </c>
      <c r="AFM23" s="147">
        <v>0</v>
      </c>
      <c r="AFN23" s="147">
        <v>0</v>
      </c>
      <c r="AFO23" s="147">
        <v>0</v>
      </c>
      <c r="AFQ23" s="54" t="s">
        <v>1831</v>
      </c>
      <c r="AFR23" s="54" t="s">
        <v>1838</v>
      </c>
      <c r="AGM23" s="54" t="s">
        <v>3952</v>
      </c>
      <c r="AGN23" s="147">
        <v>0</v>
      </c>
      <c r="AGO23" s="147">
        <v>0</v>
      </c>
      <c r="AGP23" s="147">
        <v>0</v>
      </c>
      <c r="AGQ23" s="147">
        <v>0</v>
      </c>
      <c r="AGR23" s="147">
        <v>0</v>
      </c>
      <c r="AGS23" s="147">
        <v>1</v>
      </c>
      <c r="AGT23" s="147">
        <v>0</v>
      </c>
      <c r="AGU23" s="147">
        <v>0</v>
      </c>
      <c r="AGV23" s="147">
        <v>0</v>
      </c>
      <c r="AGW23" s="147">
        <v>0</v>
      </c>
      <c r="AGX23" s="150" t="s">
        <v>2245</v>
      </c>
      <c r="AGY23" s="54" t="s">
        <v>3953</v>
      </c>
      <c r="AGZ23" s="147">
        <v>1</v>
      </c>
      <c r="AHA23" s="147">
        <v>1</v>
      </c>
      <c r="AHB23" s="147">
        <v>0</v>
      </c>
      <c r="AHC23" s="147">
        <v>0</v>
      </c>
      <c r="AHD23" s="147">
        <v>1</v>
      </c>
      <c r="AHE23" s="147">
        <v>0</v>
      </c>
      <c r="AHF23" s="147">
        <v>0</v>
      </c>
      <c r="AHG23" s="147">
        <v>0</v>
      </c>
      <c r="AHH23" s="147">
        <v>1</v>
      </c>
      <c r="AHI23" s="147">
        <v>1</v>
      </c>
      <c r="AHJ23" s="147">
        <v>0</v>
      </c>
      <c r="AHK23" s="147">
        <v>0</v>
      </c>
      <c r="AHL23" s="147">
        <v>0</v>
      </c>
      <c r="AHN23" s="54" t="s">
        <v>1830</v>
      </c>
      <c r="AIT23" s="54" t="s">
        <v>3954</v>
      </c>
      <c r="AIU23" s="147">
        <v>0</v>
      </c>
      <c r="AIV23" s="147">
        <v>0</v>
      </c>
      <c r="AIW23" s="147">
        <v>0</v>
      </c>
      <c r="AIX23" s="147">
        <v>0</v>
      </c>
      <c r="AIY23" s="147">
        <v>0</v>
      </c>
      <c r="AIZ23" s="147">
        <v>1</v>
      </c>
      <c r="AJA23" s="147">
        <v>1</v>
      </c>
      <c r="AJB23" s="147">
        <v>0</v>
      </c>
      <c r="AJC23" s="147">
        <v>0</v>
      </c>
      <c r="AJD23" s="147">
        <v>0</v>
      </c>
      <c r="AJE23" s="147">
        <v>0</v>
      </c>
      <c r="AJF23" s="147">
        <v>0</v>
      </c>
      <c r="ATY23"/>
      <c r="ATZ23" s="54" t="s">
        <v>3955</v>
      </c>
      <c r="AUB23" s="54" t="s">
        <v>3854</v>
      </c>
      <c r="AUC23" s="54" t="s">
        <v>2247</v>
      </c>
      <c r="AUD23" s="54" t="s">
        <v>3855</v>
      </c>
      <c r="AUG23" s="54" t="s">
        <v>3956</v>
      </c>
    </row>
    <row r="24" spans="1:1024 1026:1229" ht="14.5" customHeight="1" x14ac:dyDescent="0.35">
      <c r="A24" s="1" t="s">
        <v>2251</v>
      </c>
      <c r="B24" s="1" t="s">
        <v>2248</v>
      </c>
      <c r="C24" s="1" t="s">
        <v>2249</v>
      </c>
      <c r="D24" s="1" t="s">
        <v>2131</v>
      </c>
      <c r="E24" s="1" t="s">
        <v>2132</v>
      </c>
      <c r="F24" s="1" t="s">
        <v>2131</v>
      </c>
      <c r="I24" s="1" t="s">
        <v>1942</v>
      </c>
      <c r="J24" s="1" t="s">
        <v>1943</v>
      </c>
      <c r="K24" s="1" t="s">
        <v>1943</v>
      </c>
      <c r="N24" s="1" t="s">
        <v>3846</v>
      </c>
      <c r="O24" s="2">
        <v>1</v>
      </c>
      <c r="P24" s="2">
        <v>0</v>
      </c>
      <c r="Q24" s="2">
        <v>0</v>
      </c>
      <c r="R24" s="2">
        <v>0</v>
      </c>
      <c r="S24" s="2">
        <v>0</v>
      </c>
      <c r="U24" s="1" t="s">
        <v>1831</v>
      </c>
      <c r="AC24" s="1" t="s">
        <v>3856</v>
      </c>
      <c r="AE24" s="1" t="s">
        <v>1830</v>
      </c>
      <c r="AF24" s="1" t="s">
        <v>1831</v>
      </c>
      <c r="AS24" s="1" t="s">
        <v>3887</v>
      </c>
      <c r="AT24" s="156" t="s">
        <v>1840</v>
      </c>
      <c r="AU24" s="1" t="s">
        <v>3857</v>
      </c>
      <c r="AW24" s="1" t="s">
        <v>3889</v>
      </c>
      <c r="AX24" s="1" t="s">
        <v>3850</v>
      </c>
      <c r="AY24" s="1" t="s">
        <v>1831</v>
      </c>
      <c r="AZ24" s="1" t="s">
        <v>1839</v>
      </c>
      <c r="BA24" s="1" t="s">
        <v>3957</v>
      </c>
      <c r="BB24" s="2">
        <v>1</v>
      </c>
      <c r="BC24" s="2">
        <v>0</v>
      </c>
      <c r="BD24" s="2">
        <v>0</v>
      </c>
      <c r="BE24" s="2">
        <v>0</v>
      </c>
      <c r="BF24" s="2">
        <v>0</v>
      </c>
      <c r="BG24" s="2">
        <v>0</v>
      </c>
      <c r="BH24" s="2">
        <v>0</v>
      </c>
      <c r="BI24" s="2">
        <v>0</v>
      </c>
      <c r="BT24" s="1" t="s">
        <v>3874</v>
      </c>
      <c r="BU24" s="2">
        <v>0</v>
      </c>
      <c r="BV24" s="2">
        <v>0</v>
      </c>
      <c r="BW24" s="2">
        <v>0</v>
      </c>
      <c r="BX24" s="2">
        <v>0</v>
      </c>
      <c r="BY24" s="2">
        <v>1</v>
      </c>
      <c r="BZ24" s="2">
        <v>0</v>
      </c>
      <c r="CA24" s="2">
        <v>0</v>
      </c>
      <c r="CB24" s="2">
        <v>0</v>
      </c>
      <c r="CC24" s="2">
        <v>0</v>
      </c>
      <c r="CD24" s="2">
        <v>0</v>
      </c>
      <c r="CE24" s="2">
        <v>0</v>
      </c>
      <c r="CG24" s="1" t="s">
        <v>1830</v>
      </c>
      <c r="DU24" s="1" t="s">
        <v>3958</v>
      </c>
      <c r="DV24" s="2">
        <v>0</v>
      </c>
      <c r="DW24" s="2">
        <v>0</v>
      </c>
      <c r="DX24" s="2">
        <v>0</v>
      </c>
      <c r="DY24" s="2">
        <v>0</v>
      </c>
      <c r="DZ24" s="2">
        <v>0</v>
      </c>
      <c r="EA24" s="2">
        <v>0</v>
      </c>
      <c r="EB24" s="2">
        <v>0</v>
      </c>
      <c r="EC24" s="2">
        <v>0</v>
      </c>
      <c r="ED24" s="2">
        <v>1</v>
      </c>
      <c r="EE24" s="2">
        <v>0</v>
      </c>
      <c r="EF24" s="2">
        <v>0</v>
      </c>
      <c r="EG24" s="2">
        <v>0</v>
      </c>
      <c r="EI24" s="1" t="s">
        <v>1835</v>
      </c>
      <c r="EJ24" s="2">
        <v>0</v>
      </c>
      <c r="EK24" s="2">
        <v>0</v>
      </c>
      <c r="EL24" s="2">
        <v>0</v>
      </c>
      <c r="EM24" s="2">
        <v>0</v>
      </c>
      <c r="EN24" s="2">
        <v>0</v>
      </c>
      <c r="EO24" s="2">
        <v>0</v>
      </c>
      <c r="EP24" s="2">
        <v>0</v>
      </c>
      <c r="EQ24" s="2">
        <v>0</v>
      </c>
      <c r="ER24" s="2">
        <v>0</v>
      </c>
      <c r="ES24" s="2">
        <v>0</v>
      </c>
      <c r="ET24" s="2">
        <v>1</v>
      </c>
      <c r="EU24" s="2">
        <v>0</v>
      </c>
      <c r="EV24" s="2">
        <v>0</v>
      </c>
      <c r="EX24" s="1" t="s">
        <v>1830</v>
      </c>
      <c r="GE24" s="1" t="s">
        <v>3893</v>
      </c>
      <c r="GF24" s="2">
        <v>0</v>
      </c>
      <c r="GG24" s="2">
        <v>0</v>
      </c>
      <c r="GH24" s="2">
        <v>0</v>
      </c>
      <c r="GI24" s="2">
        <v>0</v>
      </c>
      <c r="GJ24" s="2">
        <v>0</v>
      </c>
      <c r="GK24" s="2">
        <v>0</v>
      </c>
      <c r="GL24" s="2">
        <v>1</v>
      </c>
      <c r="GM24" s="2">
        <v>0</v>
      </c>
      <c r="GN24" s="2">
        <v>0</v>
      </c>
      <c r="GO24" s="2">
        <v>0</v>
      </c>
      <c r="GP24" s="2">
        <v>0</v>
      </c>
      <c r="GQ24" s="2">
        <v>0</v>
      </c>
      <c r="GR24" s="2">
        <v>0</v>
      </c>
      <c r="AAU24" s="1"/>
      <c r="ATY24"/>
      <c r="ATZ24" s="1" t="s">
        <v>3959</v>
      </c>
      <c r="AUB24" s="1" t="s">
        <v>3854</v>
      </c>
      <c r="AUC24" s="1" t="s">
        <v>2252</v>
      </c>
      <c r="AUD24" s="1" t="s">
        <v>3855</v>
      </c>
      <c r="AUG24" s="1" t="s">
        <v>3960</v>
      </c>
    </row>
    <row r="25" spans="1:1024 1026:1229" s="54" customFormat="1" ht="14.5" customHeight="1" x14ac:dyDescent="0.35">
      <c r="A25" s="54" t="s">
        <v>2270</v>
      </c>
      <c r="B25" s="54" t="s">
        <v>2253</v>
      </c>
      <c r="C25" s="54" t="s">
        <v>2254</v>
      </c>
      <c r="D25" s="54" t="s">
        <v>2090</v>
      </c>
      <c r="E25" s="54" t="s">
        <v>1941</v>
      </c>
      <c r="F25" s="54" t="s">
        <v>2090</v>
      </c>
      <c r="I25" s="54" t="s">
        <v>1942</v>
      </c>
      <c r="J25" s="54" t="s">
        <v>1943</v>
      </c>
      <c r="K25" s="54" t="s">
        <v>1943</v>
      </c>
      <c r="N25" s="54" t="s">
        <v>1842</v>
      </c>
      <c r="O25" s="147">
        <v>0</v>
      </c>
      <c r="P25" s="147">
        <v>0</v>
      </c>
      <c r="Q25" s="147">
        <v>0</v>
      </c>
      <c r="R25" s="147">
        <v>1</v>
      </c>
      <c r="S25" s="147">
        <v>0</v>
      </c>
      <c r="U25" s="54" t="s">
        <v>1831</v>
      </c>
      <c r="NT25" s="54" t="s">
        <v>1833</v>
      </c>
      <c r="NU25" s="54" t="s">
        <v>2256</v>
      </c>
      <c r="NV25" s="54" t="s">
        <v>2257</v>
      </c>
      <c r="NW25" s="54" t="s">
        <v>1831</v>
      </c>
      <c r="OO25" s="54" t="s">
        <v>1831</v>
      </c>
      <c r="OP25" s="147" t="s">
        <v>4614</v>
      </c>
      <c r="OQ25" s="54" t="s">
        <v>1831</v>
      </c>
      <c r="OR25" s="147" t="s">
        <v>1840</v>
      </c>
      <c r="OS25" s="147" t="s">
        <v>4614</v>
      </c>
      <c r="OT25" s="54" t="s">
        <v>1831</v>
      </c>
      <c r="OU25" s="54" t="s">
        <v>1831</v>
      </c>
      <c r="OV25" s="54" t="s">
        <v>1833</v>
      </c>
      <c r="OW25" s="54" t="s">
        <v>2259</v>
      </c>
      <c r="OX25" s="54" t="s">
        <v>1831</v>
      </c>
      <c r="OY25" s="54" t="s">
        <v>1831</v>
      </c>
      <c r="OZ25" s="147">
        <v>24</v>
      </c>
      <c r="PA25" s="54" t="s">
        <v>1840</v>
      </c>
      <c r="PC25" s="54" t="s">
        <v>3961</v>
      </c>
      <c r="PD25" s="147">
        <v>1</v>
      </c>
      <c r="PE25" s="147">
        <v>1</v>
      </c>
      <c r="PF25" s="147">
        <v>1</v>
      </c>
      <c r="PG25" s="147">
        <v>1</v>
      </c>
      <c r="PH25" s="147">
        <v>1</v>
      </c>
      <c r="PI25" s="147">
        <v>1</v>
      </c>
      <c r="PJ25" s="147">
        <v>1</v>
      </c>
      <c r="PK25" s="147">
        <v>1</v>
      </c>
      <c r="PL25" s="147">
        <v>1</v>
      </c>
      <c r="PM25" s="147">
        <v>1</v>
      </c>
      <c r="PN25" s="147">
        <v>1</v>
      </c>
      <c r="PO25" s="147">
        <v>1</v>
      </c>
      <c r="PP25" s="147">
        <v>0</v>
      </c>
      <c r="PR25" s="54" t="s">
        <v>1831</v>
      </c>
      <c r="PS25" s="54" t="s">
        <v>1833</v>
      </c>
      <c r="PT25" s="147">
        <v>0</v>
      </c>
      <c r="PU25" s="147">
        <v>0</v>
      </c>
      <c r="PV25" s="147">
        <v>0</v>
      </c>
      <c r="PW25" s="147">
        <v>0</v>
      </c>
      <c r="PX25" s="147">
        <v>0</v>
      </c>
      <c r="PY25" s="147">
        <v>1</v>
      </c>
      <c r="PZ25" s="54" t="s">
        <v>2260</v>
      </c>
      <c r="QA25" s="54" t="s">
        <v>1831</v>
      </c>
      <c r="QB25" s="54" t="s">
        <v>4615</v>
      </c>
      <c r="QC25" s="147">
        <v>0</v>
      </c>
      <c r="QD25" s="147">
        <v>0</v>
      </c>
      <c r="QE25" s="147">
        <v>0</v>
      </c>
      <c r="QF25" s="147">
        <v>0</v>
      </c>
      <c r="QG25" s="147">
        <v>0</v>
      </c>
      <c r="QI25" s="147">
        <v>100</v>
      </c>
      <c r="QJ25" s="54" t="s">
        <v>1840</v>
      </c>
      <c r="RG25" s="54" t="s">
        <v>3962</v>
      </c>
      <c r="RH25" s="147">
        <v>93</v>
      </c>
      <c r="RI25" s="147">
        <v>1</v>
      </c>
      <c r="RJ25" s="147">
        <v>0</v>
      </c>
      <c r="RK25" s="147">
        <v>6</v>
      </c>
      <c r="RL25" s="147">
        <v>3</v>
      </c>
      <c r="RM25" s="147">
        <v>0</v>
      </c>
      <c r="RN25" s="147">
        <v>52</v>
      </c>
      <c r="RO25" s="147">
        <v>31</v>
      </c>
      <c r="RP25" s="149">
        <v>93</v>
      </c>
      <c r="RQ25" s="54" t="s">
        <v>1831</v>
      </c>
      <c r="RR25" s="54" t="s">
        <v>4138</v>
      </c>
      <c r="RS25" s="147">
        <v>1</v>
      </c>
      <c r="RT25" s="147">
        <v>0</v>
      </c>
      <c r="RU25" s="147">
        <v>0</v>
      </c>
      <c r="RV25" s="147">
        <v>0</v>
      </c>
      <c r="RW25" s="147">
        <v>0</v>
      </c>
      <c r="RX25" s="147">
        <v>0</v>
      </c>
      <c r="RY25" s="147">
        <v>0</v>
      </c>
      <c r="RZ25" s="147">
        <v>0</v>
      </c>
      <c r="SA25" s="147">
        <v>0</v>
      </c>
      <c r="SB25" s="147">
        <v>0</v>
      </c>
      <c r="SC25" s="147">
        <v>0</v>
      </c>
      <c r="SD25" s="54" t="s">
        <v>2266</v>
      </c>
      <c r="SE25" s="54" t="s">
        <v>1830</v>
      </c>
      <c r="TI25" s="54" t="s">
        <v>3862</v>
      </c>
      <c r="TK25" s="54" t="s">
        <v>1831</v>
      </c>
      <c r="TL25" s="54" t="s">
        <v>3963</v>
      </c>
      <c r="TM25" s="147">
        <v>0</v>
      </c>
      <c r="TN25" s="147">
        <v>0</v>
      </c>
      <c r="TO25" s="147">
        <v>0</v>
      </c>
      <c r="TP25" s="147">
        <v>0</v>
      </c>
      <c r="TQ25" s="147">
        <v>0</v>
      </c>
      <c r="TR25" s="147">
        <v>0</v>
      </c>
      <c r="TS25" s="147">
        <v>0</v>
      </c>
      <c r="TT25" s="147">
        <v>0</v>
      </c>
      <c r="TU25" s="147">
        <v>1</v>
      </c>
      <c r="TV25" s="147">
        <v>1</v>
      </c>
      <c r="TW25" s="147">
        <v>0</v>
      </c>
      <c r="TX25" s="147">
        <v>0</v>
      </c>
      <c r="TY25" s="147">
        <v>0</v>
      </c>
      <c r="TZ25" s="147">
        <v>0</v>
      </c>
      <c r="UA25" s="147">
        <v>0</v>
      </c>
      <c r="UB25" s="147">
        <v>1</v>
      </c>
      <c r="UC25" s="54" t="s">
        <v>2267</v>
      </c>
      <c r="UD25" s="54" t="s">
        <v>3964</v>
      </c>
      <c r="UE25" s="147">
        <v>1</v>
      </c>
      <c r="UF25" s="147">
        <v>1</v>
      </c>
      <c r="UG25" s="147">
        <v>0</v>
      </c>
      <c r="UH25" s="147">
        <v>0</v>
      </c>
      <c r="UI25" s="147">
        <v>1</v>
      </c>
      <c r="UJ25" s="147">
        <v>1</v>
      </c>
      <c r="UK25" s="147">
        <v>0</v>
      </c>
      <c r="UL25" s="147">
        <v>0</v>
      </c>
      <c r="UM25" s="147">
        <v>1</v>
      </c>
      <c r="UN25" s="147">
        <v>0</v>
      </c>
      <c r="UO25" s="147">
        <v>0</v>
      </c>
      <c r="UP25" s="147">
        <v>0</v>
      </c>
      <c r="UQ25" s="147">
        <v>0</v>
      </c>
      <c r="US25" s="54" t="s">
        <v>1831</v>
      </c>
      <c r="UT25" s="54" t="s">
        <v>1834</v>
      </c>
      <c r="UU25" s="147">
        <v>0</v>
      </c>
      <c r="UV25" s="147">
        <v>0</v>
      </c>
      <c r="UW25" s="147">
        <v>0</v>
      </c>
      <c r="UX25" s="147">
        <v>0</v>
      </c>
      <c r="UY25" s="147">
        <v>1</v>
      </c>
      <c r="UZ25" s="147">
        <v>0</v>
      </c>
      <c r="VA25" s="147">
        <v>0</v>
      </c>
      <c r="VC25" s="54" t="s">
        <v>3965</v>
      </c>
      <c r="VD25" s="147">
        <v>0</v>
      </c>
      <c r="VE25" s="147">
        <v>0</v>
      </c>
      <c r="VF25" s="147">
        <v>1</v>
      </c>
      <c r="VG25" s="147">
        <v>1</v>
      </c>
      <c r="VH25" s="147">
        <v>0</v>
      </c>
      <c r="VI25" s="147">
        <v>0</v>
      </c>
      <c r="VJ25" s="147">
        <v>0</v>
      </c>
      <c r="VK25" s="147">
        <v>1</v>
      </c>
      <c r="VL25" s="147">
        <v>0</v>
      </c>
      <c r="VM25" s="147">
        <v>0</v>
      </c>
      <c r="VN25" s="147">
        <v>0</v>
      </c>
      <c r="VO25" s="147">
        <v>0</v>
      </c>
      <c r="VP25" s="147">
        <v>1</v>
      </c>
      <c r="VQ25" s="54" t="s">
        <v>4618</v>
      </c>
      <c r="VR25" s="54" t="s">
        <v>1831</v>
      </c>
      <c r="VZ25" s="54" t="s">
        <v>3966</v>
      </c>
      <c r="WA25" s="147">
        <v>0</v>
      </c>
      <c r="WB25" s="147">
        <v>0</v>
      </c>
      <c r="WC25" s="147">
        <v>0</v>
      </c>
      <c r="WD25" s="147">
        <v>0</v>
      </c>
      <c r="WE25" s="147">
        <v>1</v>
      </c>
      <c r="WF25" s="147">
        <v>1</v>
      </c>
      <c r="WG25" s="147">
        <v>0</v>
      </c>
      <c r="WH25" s="147">
        <v>0</v>
      </c>
      <c r="WI25" s="147">
        <v>0</v>
      </c>
      <c r="WJ25" s="147">
        <v>0</v>
      </c>
      <c r="WK25" s="147">
        <v>0</v>
      </c>
      <c r="WL25" s="147">
        <v>0</v>
      </c>
      <c r="WM25" s="147">
        <v>0</v>
      </c>
      <c r="WP25" s="54" t="s">
        <v>1831</v>
      </c>
      <c r="WQ25" s="54" t="s">
        <v>1833</v>
      </c>
      <c r="WR25" s="147">
        <v>0</v>
      </c>
      <c r="WS25" s="147">
        <v>0</v>
      </c>
      <c r="WT25" s="147">
        <v>0</v>
      </c>
      <c r="WU25" s="147">
        <v>0</v>
      </c>
      <c r="WV25" s="147">
        <v>0</v>
      </c>
      <c r="WW25" s="147">
        <v>0</v>
      </c>
      <c r="WX25" s="147">
        <v>0</v>
      </c>
      <c r="WY25" s="147">
        <v>1</v>
      </c>
      <c r="WZ25" s="54" t="s">
        <v>2268</v>
      </c>
      <c r="XA25" s="54" t="s">
        <v>1831</v>
      </c>
      <c r="XB25" s="54" t="s">
        <v>1831</v>
      </c>
      <c r="XC25" s="54" t="s">
        <v>1831</v>
      </c>
      <c r="XD25" s="54" t="s">
        <v>1831</v>
      </c>
      <c r="XE25" s="54" t="s">
        <v>1833</v>
      </c>
      <c r="XF25" s="147">
        <v>0</v>
      </c>
      <c r="XG25" s="147">
        <v>0</v>
      </c>
      <c r="XH25" s="147">
        <v>0</v>
      </c>
      <c r="XI25" s="147">
        <v>0</v>
      </c>
      <c r="XJ25" s="147">
        <v>0</v>
      </c>
      <c r="XK25" s="147">
        <v>0</v>
      </c>
      <c r="XL25" s="147">
        <v>0</v>
      </c>
      <c r="XM25" s="147">
        <v>1</v>
      </c>
      <c r="XN25" s="54" t="s">
        <v>2269</v>
      </c>
      <c r="XO25" s="54" t="s">
        <v>1831</v>
      </c>
      <c r="XP25" s="54" t="s">
        <v>3967</v>
      </c>
      <c r="XQ25" s="147">
        <v>0</v>
      </c>
      <c r="XR25" s="147">
        <v>0</v>
      </c>
      <c r="XS25" s="147">
        <v>1</v>
      </c>
      <c r="XT25" s="147">
        <v>0</v>
      </c>
      <c r="XU25" s="147">
        <v>0</v>
      </c>
      <c r="XW25" s="54" t="s">
        <v>1831</v>
      </c>
      <c r="XX25" s="147">
        <v>10</v>
      </c>
      <c r="YB25" s="54" t="s">
        <v>1831</v>
      </c>
      <c r="YC25" s="147">
        <v>100</v>
      </c>
      <c r="YD25" s="147">
        <v>0</v>
      </c>
      <c r="YE25" s="54" t="s">
        <v>1849</v>
      </c>
      <c r="YG25" s="54" t="s">
        <v>1831</v>
      </c>
      <c r="YH25" s="54" t="s">
        <v>1831</v>
      </c>
      <c r="YI25" s="54" t="s">
        <v>1831</v>
      </c>
      <c r="YJ25" s="54" t="s">
        <v>1831</v>
      </c>
      <c r="YK25" s="54" t="s">
        <v>1831</v>
      </c>
      <c r="YL25" s="147">
        <v>15</v>
      </c>
      <c r="YM25" s="54" t="s">
        <v>1830</v>
      </c>
      <c r="AEM25" s="169"/>
      <c r="ATY25"/>
      <c r="ATZ25" s="54" t="s">
        <v>3968</v>
      </c>
      <c r="AUB25" s="54" t="s">
        <v>3854</v>
      </c>
      <c r="AUC25" s="54" t="s">
        <v>2271</v>
      </c>
      <c r="AUD25" s="54" t="s">
        <v>3855</v>
      </c>
      <c r="AUG25" s="54" t="s">
        <v>2111</v>
      </c>
    </row>
    <row r="26" spans="1:1024 1026:1229" ht="14.5" customHeight="1" x14ac:dyDescent="0.35">
      <c r="A26" s="1" t="s">
        <v>2277</v>
      </c>
      <c r="B26" s="1" t="s">
        <v>2272</v>
      </c>
      <c r="C26" s="1" t="s">
        <v>2273</v>
      </c>
      <c r="D26" s="1" t="s">
        <v>2072</v>
      </c>
      <c r="E26" s="1" t="s">
        <v>1941</v>
      </c>
      <c r="F26" s="1" t="s">
        <v>2072</v>
      </c>
      <c r="I26" s="1" t="s">
        <v>1942</v>
      </c>
      <c r="J26" s="1" t="s">
        <v>1943</v>
      </c>
      <c r="K26" s="1" t="s">
        <v>1943</v>
      </c>
      <c r="N26" s="1" t="s">
        <v>3846</v>
      </c>
      <c r="O26" s="2">
        <v>1</v>
      </c>
      <c r="P26" s="2">
        <v>0</v>
      </c>
      <c r="Q26" s="2">
        <v>0</v>
      </c>
      <c r="R26" s="2">
        <v>0</v>
      </c>
      <c r="S26" s="2">
        <v>0</v>
      </c>
      <c r="U26" s="1" t="s">
        <v>1831</v>
      </c>
      <c r="AC26" s="1" t="s">
        <v>3856</v>
      </c>
      <c r="AE26" s="1" t="s">
        <v>1830</v>
      </c>
      <c r="AF26" s="1" t="s">
        <v>1831</v>
      </c>
      <c r="AS26" s="1" t="s">
        <v>3895</v>
      </c>
      <c r="AT26" s="156" t="s">
        <v>1840</v>
      </c>
      <c r="AU26" s="1" t="s">
        <v>3857</v>
      </c>
      <c r="AW26" s="1" t="s">
        <v>1840</v>
      </c>
      <c r="AX26" s="1" t="s">
        <v>3890</v>
      </c>
      <c r="AY26" s="1" t="s">
        <v>1830</v>
      </c>
      <c r="BT26" s="1" t="s">
        <v>3874</v>
      </c>
      <c r="BU26" s="2">
        <v>0</v>
      </c>
      <c r="BV26" s="2">
        <v>0</v>
      </c>
      <c r="BW26" s="2">
        <v>0</v>
      </c>
      <c r="BX26" s="2">
        <v>0</v>
      </c>
      <c r="BY26" s="2">
        <v>1</v>
      </c>
      <c r="BZ26" s="2">
        <v>0</v>
      </c>
      <c r="CA26" s="2">
        <v>0</v>
      </c>
      <c r="CB26" s="2">
        <v>0</v>
      </c>
      <c r="CC26" s="2">
        <v>0</v>
      </c>
      <c r="CD26" s="2">
        <v>0</v>
      </c>
      <c r="CE26" s="2">
        <v>0</v>
      </c>
      <c r="CG26" s="1" t="s">
        <v>1830</v>
      </c>
      <c r="DU26" s="164" t="s">
        <v>4355</v>
      </c>
      <c r="DV26" s="2">
        <v>0</v>
      </c>
      <c r="DW26" s="2">
        <v>0</v>
      </c>
      <c r="DX26" s="2">
        <v>0</v>
      </c>
      <c r="DY26" s="2">
        <v>0</v>
      </c>
      <c r="DZ26" s="2">
        <v>0</v>
      </c>
      <c r="EA26" s="2">
        <v>1</v>
      </c>
      <c r="EB26" s="2">
        <v>0</v>
      </c>
      <c r="EC26" s="2">
        <v>1</v>
      </c>
      <c r="ED26" s="2">
        <v>0</v>
      </c>
      <c r="EE26" s="2">
        <v>0</v>
      </c>
      <c r="EF26" s="2">
        <v>0</v>
      </c>
      <c r="EG26" s="2">
        <v>0</v>
      </c>
      <c r="EH26" s="1" t="s">
        <v>2275</v>
      </c>
      <c r="EI26" s="1" t="s">
        <v>1835</v>
      </c>
      <c r="EJ26" s="2">
        <v>0</v>
      </c>
      <c r="EK26" s="2">
        <v>0</v>
      </c>
      <c r="EL26" s="2">
        <v>0</v>
      </c>
      <c r="EM26" s="2">
        <v>0</v>
      </c>
      <c r="EN26" s="2">
        <v>0</v>
      </c>
      <c r="EO26" s="2">
        <v>0</v>
      </c>
      <c r="EP26" s="2">
        <v>0</v>
      </c>
      <c r="EQ26" s="2">
        <v>0</v>
      </c>
      <c r="ER26" s="2">
        <v>0</v>
      </c>
      <c r="ES26" s="2">
        <v>0</v>
      </c>
      <c r="ET26" s="2">
        <v>1</v>
      </c>
      <c r="EU26" s="2">
        <v>0</v>
      </c>
      <c r="EV26" s="2">
        <v>0</v>
      </c>
      <c r="EX26" s="1" t="s">
        <v>1830</v>
      </c>
      <c r="GE26" s="1" t="s">
        <v>3852</v>
      </c>
      <c r="GF26" s="2">
        <v>0</v>
      </c>
      <c r="GG26" s="2">
        <v>0</v>
      </c>
      <c r="GH26" s="2">
        <v>0</v>
      </c>
      <c r="GI26" s="2">
        <v>0</v>
      </c>
      <c r="GJ26" s="2">
        <v>0</v>
      </c>
      <c r="GK26" s="2">
        <v>0</v>
      </c>
      <c r="GL26" s="2">
        <v>1</v>
      </c>
      <c r="GM26" s="2">
        <v>0</v>
      </c>
      <c r="GN26" s="2">
        <v>0</v>
      </c>
      <c r="GO26" s="2">
        <v>0</v>
      </c>
      <c r="GP26" s="2">
        <v>0</v>
      </c>
      <c r="GQ26" s="2">
        <v>0</v>
      </c>
      <c r="GR26" s="2">
        <v>1</v>
      </c>
      <c r="GS26" s="155" t="s">
        <v>2276</v>
      </c>
      <c r="AAU26" s="1"/>
      <c r="ATY26"/>
      <c r="ATZ26" s="1" t="s">
        <v>3969</v>
      </c>
      <c r="AUB26" s="1" t="s">
        <v>3854</v>
      </c>
      <c r="AUC26" s="1" t="s">
        <v>2278</v>
      </c>
      <c r="AUD26" s="1" t="s">
        <v>3855</v>
      </c>
      <c r="AUG26" s="1" t="s">
        <v>2183</v>
      </c>
    </row>
    <row r="27" spans="1:1024 1026:1229" s="155" customFormat="1" ht="14.5" customHeight="1" x14ac:dyDescent="0.35">
      <c r="A27" s="155" t="s">
        <v>2284</v>
      </c>
      <c r="B27" s="155" t="s">
        <v>2279</v>
      </c>
      <c r="C27" s="155" t="s">
        <v>2280</v>
      </c>
      <c r="D27" s="155" t="s">
        <v>2072</v>
      </c>
      <c r="E27" s="155" t="s">
        <v>2025</v>
      </c>
      <c r="F27" s="155" t="s">
        <v>2072</v>
      </c>
      <c r="I27" s="155" t="s">
        <v>1942</v>
      </c>
      <c r="J27" s="155" t="s">
        <v>1943</v>
      </c>
      <c r="K27" s="155" t="s">
        <v>1943</v>
      </c>
      <c r="N27" s="155" t="s">
        <v>3846</v>
      </c>
      <c r="O27" s="156">
        <v>1</v>
      </c>
      <c r="P27" s="156">
        <v>0</v>
      </c>
      <c r="Q27" s="156">
        <v>0</v>
      </c>
      <c r="R27" s="156">
        <v>0</v>
      </c>
      <c r="S27" s="156">
        <v>0</v>
      </c>
      <c r="U27" s="155" t="s">
        <v>1831</v>
      </c>
      <c r="AC27" s="155" t="s">
        <v>4631</v>
      </c>
      <c r="AE27" s="155" t="s">
        <v>1831</v>
      </c>
      <c r="AF27" s="155" t="s">
        <v>1831</v>
      </c>
      <c r="AS27" s="155" t="s">
        <v>3847</v>
      </c>
      <c r="AT27" s="156">
        <v>50</v>
      </c>
      <c r="AU27" s="155" t="s">
        <v>3857</v>
      </c>
      <c r="AW27" s="155" t="s">
        <v>3849</v>
      </c>
      <c r="AX27" s="155" t="s">
        <v>1835</v>
      </c>
      <c r="AY27" s="155" t="s">
        <v>1831</v>
      </c>
      <c r="AZ27" s="155" t="s">
        <v>1837</v>
      </c>
      <c r="BK27" s="155" t="s">
        <v>3970</v>
      </c>
      <c r="BL27" s="156">
        <v>1</v>
      </c>
      <c r="BM27" s="156">
        <v>0</v>
      </c>
      <c r="BN27" s="156">
        <v>0</v>
      </c>
      <c r="BO27" s="156">
        <v>0</v>
      </c>
      <c r="BP27" s="156">
        <v>0</v>
      </c>
      <c r="BQ27" s="156">
        <v>0</v>
      </c>
      <c r="BR27" s="156">
        <v>0</v>
      </c>
      <c r="BT27" s="155" t="s">
        <v>1834</v>
      </c>
      <c r="BU27" s="156">
        <v>0</v>
      </c>
      <c r="BV27" s="156">
        <v>0</v>
      </c>
      <c r="BW27" s="156">
        <v>0</v>
      </c>
      <c r="BX27" s="156">
        <v>0</v>
      </c>
      <c r="BY27" s="156">
        <v>0</v>
      </c>
      <c r="BZ27" s="156">
        <v>0</v>
      </c>
      <c r="CA27" s="156">
        <v>0</v>
      </c>
      <c r="CB27" s="156">
        <v>1</v>
      </c>
      <c r="CC27" s="156">
        <v>0</v>
      </c>
      <c r="CD27" s="156">
        <v>0</v>
      </c>
      <c r="CE27" s="156">
        <v>0</v>
      </c>
      <c r="CG27" s="155" t="s">
        <v>1830</v>
      </c>
      <c r="DU27" s="167" t="s">
        <v>4651</v>
      </c>
      <c r="DV27" s="156">
        <v>0</v>
      </c>
      <c r="DW27" s="156">
        <v>1</v>
      </c>
      <c r="DX27" s="156">
        <v>1</v>
      </c>
      <c r="DY27" s="156">
        <v>0</v>
      </c>
      <c r="DZ27" s="156">
        <v>0</v>
      </c>
      <c r="EA27" s="156">
        <v>0</v>
      </c>
      <c r="EB27" s="156">
        <v>0</v>
      </c>
      <c r="EC27" s="156">
        <v>0</v>
      </c>
      <c r="ED27" s="156">
        <v>0</v>
      </c>
      <c r="EE27" s="156">
        <v>0</v>
      </c>
      <c r="EF27" s="156">
        <v>0</v>
      </c>
      <c r="EG27" s="156">
        <v>0</v>
      </c>
      <c r="EH27" s="155" t="s">
        <v>2283</v>
      </c>
      <c r="EI27" s="155" t="s">
        <v>1857</v>
      </c>
      <c r="EJ27" s="156">
        <v>0</v>
      </c>
      <c r="EK27" s="156">
        <v>0</v>
      </c>
      <c r="EL27" s="156">
        <v>0</v>
      </c>
      <c r="EM27" s="156">
        <v>0</v>
      </c>
      <c r="EN27" s="156">
        <v>1</v>
      </c>
      <c r="EO27" s="156">
        <v>0</v>
      </c>
      <c r="EP27" s="156">
        <v>0</v>
      </c>
      <c r="EQ27" s="156">
        <v>0</v>
      </c>
      <c r="ER27" s="156">
        <v>0</v>
      </c>
      <c r="ES27" s="156">
        <v>0</v>
      </c>
      <c r="ET27" s="156">
        <v>0</v>
      </c>
      <c r="EU27" s="156">
        <v>0</v>
      </c>
      <c r="EV27" s="156">
        <v>0</v>
      </c>
      <c r="EX27" s="155" t="s">
        <v>1830</v>
      </c>
      <c r="GE27" s="155" t="s">
        <v>3971</v>
      </c>
      <c r="GF27" s="156">
        <v>1</v>
      </c>
      <c r="GG27" s="156">
        <v>0</v>
      </c>
      <c r="GH27" s="156">
        <v>1</v>
      </c>
      <c r="GI27" s="156">
        <v>0</v>
      </c>
      <c r="GJ27" s="156">
        <v>0</v>
      </c>
      <c r="GK27" s="156">
        <v>0</v>
      </c>
      <c r="GL27" s="156">
        <v>0</v>
      </c>
      <c r="GM27" s="156">
        <v>0</v>
      </c>
      <c r="GN27" s="156">
        <v>0</v>
      </c>
      <c r="GO27" s="156">
        <v>1</v>
      </c>
      <c r="GP27" s="156">
        <v>1</v>
      </c>
      <c r="GQ27" s="156">
        <v>0</v>
      </c>
      <c r="GR27" s="156">
        <v>0</v>
      </c>
      <c r="ATY27"/>
      <c r="ATZ27" s="155" t="s">
        <v>3972</v>
      </c>
      <c r="AUB27" s="155" t="s">
        <v>3854</v>
      </c>
      <c r="AUC27" s="155" t="s">
        <v>2285</v>
      </c>
      <c r="AUD27" s="155" t="s">
        <v>3855</v>
      </c>
      <c r="AUG27" s="155" t="s">
        <v>3973</v>
      </c>
    </row>
    <row r="28" spans="1:1024 1026:1229" s="54" customFormat="1" ht="14.5" customHeight="1" x14ac:dyDescent="0.35">
      <c r="A28" s="54" t="s">
        <v>1937</v>
      </c>
      <c r="B28" s="54" t="s">
        <v>1938</v>
      </c>
      <c r="C28" s="54" t="s">
        <v>1939</v>
      </c>
      <c r="D28" s="54" t="s">
        <v>1940</v>
      </c>
      <c r="E28" s="54" t="s">
        <v>1941</v>
      </c>
      <c r="F28" s="54" t="s">
        <v>1940</v>
      </c>
      <c r="I28" s="54" t="s">
        <v>1942</v>
      </c>
      <c r="J28" s="54" t="s">
        <v>1943</v>
      </c>
      <c r="K28" s="54" t="s">
        <v>1943</v>
      </c>
      <c r="N28" s="54" t="s">
        <v>1842</v>
      </c>
      <c r="O28" s="147">
        <v>0</v>
      </c>
      <c r="P28" s="147">
        <v>0</v>
      </c>
      <c r="Q28" s="147">
        <v>0</v>
      </c>
      <c r="R28" s="147">
        <v>1</v>
      </c>
      <c r="S28" s="147">
        <v>0</v>
      </c>
      <c r="U28" s="54" t="s">
        <v>1831</v>
      </c>
      <c r="NT28" s="54" t="s">
        <v>1917</v>
      </c>
      <c r="NV28" s="54" t="s">
        <v>1944</v>
      </c>
      <c r="NW28" s="54" t="s">
        <v>1831</v>
      </c>
      <c r="OO28" s="54" t="s">
        <v>1831</v>
      </c>
      <c r="OP28" s="147">
        <v>5</v>
      </c>
      <c r="OQ28" s="54" t="s">
        <v>1831</v>
      </c>
      <c r="OR28" s="147">
        <v>2</v>
      </c>
      <c r="OS28" s="147">
        <v>3</v>
      </c>
      <c r="OT28" s="54" t="s">
        <v>1830</v>
      </c>
      <c r="OU28" s="54" t="s">
        <v>1830</v>
      </c>
      <c r="OX28" s="54" t="s">
        <v>1830</v>
      </c>
      <c r="PA28" s="54" t="s">
        <v>1830</v>
      </c>
      <c r="PC28" s="54" t="s">
        <v>1945</v>
      </c>
      <c r="PD28" s="147">
        <v>1</v>
      </c>
      <c r="PE28" s="147">
        <v>1</v>
      </c>
      <c r="PF28" s="147">
        <v>0</v>
      </c>
      <c r="PG28" s="147">
        <v>0</v>
      </c>
      <c r="PH28" s="147">
        <v>0</v>
      </c>
      <c r="PI28" s="147">
        <v>0</v>
      </c>
      <c r="PJ28" s="147">
        <v>1</v>
      </c>
      <c r="PK28" s="147">
        <v>0</v>
      </c>
      <c r="PL28" s="147">
        <v>0</v>
      </c>
      <c r="PM28" s="147">
        <v>1</v>
      </c>
      <c r="PN28" s="147">
        <v>0</v>
      </c>
      <c r="PO28" s="147">
        <v>0</v>
      </c>
      <c r="PP28" s="147">
        <v>0</v>
      </c>
      <c r="PR28" s="54" t="s">
        <v>1831</v>
      </c>
      <c r="PS28" s="54" t="s">
        <v>1946</v>
      </c>
      <c r="PT28" s="147">
        <v>0</v>
      </c>
      <c r="PU28" s="147">
        <v>1</v>
      </c>
      <c r="PV28" s="147">
        <v>1</v>
      </c>
      <c r="PW28" s="147">
        <v>1</v>
      </c>
      <c r="PX28" s="147">
        <v>0</v>
      </c>
      <c r="PY28" s="147">
        <v>1</v>
      </c>
      <c r="PZ28" s="54" t="s">
        <v>1947</v>
      </c>
      <c r="QA28" s="54" t="s">
        <v>1830</v>
      </c>
      <c r="QI28" s="147">
        <v>30</v>
      </c>
      <c r="QJ28" s="54" t="s">
        <v>1831</v>
      </c>
      <c r="QK28" s="54" t="s">
        <v>1832</v>
      </c>
      <c r="QX28" s="54" t="s">
        <v>1948</v>
      </c>
      <c r="QY28" s="147">
        <v>0</v>
      </c>
      <c r="QZ28" s="147">
        <v>0</v>
      </c>
      <c r="RA28" s="147">
        <v>0</v>
      </c>
      <c r="RB28" s="147">
        <v>1</v>
      </c>
      <c r="RC28" s="147">
        <v>0</v>
      </c>
      <c r="RD28" s="147">
        <v>0</v>
      </c>
      <c r="RE28" s="147">
        <v>0</v>
      </c>
      <c r="RG28" s="54" t="s">
        <v>1949</v>
      </c>
      <c r="RH28" s="147">
        <v>6</v>
      </c>
      <c r="RI28" s="147">
        <v>0</v>
      </c>
      <c r="RJ28" s="147">
        <v>0</v>
      </c>
      <c r="RK28" s="147">
        <v>3</v>
      </c>
      <c r="RL28" s="147">
        <v>0</v>
      </c>
      <c r="RM28" s="147">
        <v>0</v>
      </c>
      <c r="RN28" s="147">
        <v>1</v>
      </c>
      <c r="RO28" s="147">
        <v>2</v>
      </c>
      <c r="RP28" s="147">
        <v>6</v>
      </c>
      <c r="RQ28" s="54" t="s">
        <v>1831</v>
      </c>
      <c r="RR28" s="54" t="s">
        <v>1840</v>
      </c>
      <c r="RS28" s="147">
        <v>0</v>
      </c>
      <c r="RT28" s="147">
        <v>0</v>
      </c>
      <c r="RU28" s="147">
        <v>0</v>
      </c>
      <c r="RV28" s="147">
        <v>0</v>
      </c>
      <c r="RW28" s="147">
        <v>0</v>
      </c>
      <c r="RX28" s="147">
        <v>0</v>
      </c>
      <c r="RY28" s="147">
        <v>0</v>
      </c>
      <c r="RZ28" s="147">
        <v>0</v>
      </c>
      <c r="SA28" s="147">
        <v>0</v>
      </c>
      <c r="SB28" s="147">
        <v>1</v>
      </c>
      <c r="SC28" s="147">
        <v>0</v>
      </c>
      <c r="SE28" s="54" t="s">
        <v>1831</v>
      </c>
      <c r="SM28" s="54" t="s">
        <v>1830</v>
      </c>
      <c r="TI28" s="54" t="s">
        <v>1841</v>
      </c>
      <c r="TK28" s="54" t="s">
        <v>1831</v>
      </c>
      <c r="TL28" s="54" t="s">
        <v>3974</v>
      </c>
      <c r="TM28" s="147">
        <v>1</v>
      </c>
      <c r="TN28" s="147">
        <v>0</v>
      </c>
      <c r="TO28" s="147">
        <v>1</v>
      </c>
      <c r="TP28" s="147">
        <v>0</v>
      </c>
      <c r="TQ28" s="147">
        <v>0</v>
      </c>
      <c r="TR28" s="147">
        <v>0</v>
      </c>
      <c r="TS28" s="147">
        <v>1</v>
      </c>
      <c r="TT28" s="147">
        <v>1</v>
      </c>
      <c r="TU28" s="147">
        <v>0</v>
      </c>
      <c r="TV28" s="147">
        <v>1</v>
      </c>
      <c r="TW28" s="147">
        <v>0</v>
      </c>
      <c r="TX28" s="147">
        <v>0</v>
      </c>
      <c r="TY28" s="147">
        <v>0</v>
      </c>
      <c r="TZ28" s="147">
        <v>0</v>
      </c>
      <c r="UA28" s="147">
        <v>0</v>
      </c>
      <c r="UB28" s="147">
        <v>0</v>
      </c>
      <c r="UD28" s="54" t="s">
        <v>1835</v>
      </c>
      <c r="UE28" s="147">
        <v>0</v>
      </c>
      <c r="UF28" s="147">
        <v>0</v>
      </c>
      <c r="UG28" s="147">
        <v>0</v>
      </c>
      <c r="UH28" s="147">
        <v>0</v>
      </c>
      <c r="UI28" s="147">
        <v>0</v>
      </c>
      <c r="UJ28" s="147">
        <v>0</v>
      </c>
      <c r="UK28" s="147">
        <v>0</v>
      </c>
      <c r="UL28" s="147">
        <v>0</v>
      </c>
      <c r="UM28" s="147">
        <v>0</v>
      </c>
      <c r="UN28" s="147">
        <v>0</v>
      </c>
      <c r="UO28" s="147">
        <v>1</v>
      </c>
      <c r="UP28" s="147">
        <v>0</v>
      </c>
      <c r="UQ28" s="147">
        <v>0</v>
      </c>
      <c r="US28" s="54" t="s">
        <v>1830</v>
      </c>
      <c r="VZ28" s="54" t="s">
        <v>1950</v>
      </c>
      <c r="WA28" s="147">
        <v>1</v>
      </c>
      <c r="WB28" s="147">
        <v>0</v>
      </c>
      <c r="WC28" s="147">
        <v>0</v>
      </c>
      <c r="WD28" s="147">
        <v>1</v>
      </c>
      <c r="WE28" s="147">
        <v>1</v>
      </c>
      <c r="WF28" s="147">
        <v>1</v>
      </c>
      <c r="WG28" s="147">
        <v>0</v>
      </c>
      <c r="WH28" s="147">
        <v>1</v>
      </c>
      <c r="WI28" s="147">
        <v>0</v>
      </c>
      <c r="WJ28" s="147">
        <v>0</v>
      </c>
      <c r="WK28" s="147">
        <v>0</v>
      </c>
      <c r="WL28" s="147">
        <v>0</v>
      </c>
      <c r="WM28" s="147">
        <v>0</v>
      </c>
      <c r="WP28" s="54" t="s">
        <v>1831</v>
      </c>
      <c r="WQ28" s="54" t="s">
        <v>4622</v>
      </c>
      <c r="WR28" s="147">
        <v>1</v>
      </c>
      <c r="WS28" s="147">
        <v>1</v>
      </c>
      <c r="WT28" s="147">
        <v>1</v>
      </c>
      <c r="WU28" s="147">
        <v>0</v>
      </c>
      <c r="WV28" s="147">
        <v>0</v>
      </c>
      <c r="WW28" s="147">
        <v>0</v>
      </c>
      <c r="WX28" s="147">
        <v>0</v>
      </c>
      <c r="WY28" s="147">
        <v>0</v>
      </c>
      <c r="XA28" s="54" t="s">
        <v>1830</v>
      </c>
      <c r="XB28" s="54" t="s">
        <v>1830</v>
      </c>
      <c r="XD28" s="54" t="s">
        <v>1830</v>
      </c>
      <c r="XW28" s="54" t="s">
        <v>1831</v>
      </c>
      <c r="XX28" s="147" t="s">
        <v>1840</v>
      </c>
      <c r="YB28" s="54" t="s">
        <v>1830</v>
      </c>
      <c r="YD28" s="147">
        <v>0.5</v>
      </c>
      <c r="YE28" s="54" t="s">
        <v>1849</v>
      </c>
      <c r="YG28" s="54" t="s">
        <v>1830</v>
      </c>
      <c r="YH28" s="54" t="s">
        <v>1831</v>
      </c>
      <c r="YI28" s="54" t="s">
        <v>1831</v>
      </c>
      <c r="YJ28" s="54" t="s">
        <v>1830</v>
      </c>
      <c r="YK28" s="54" t="s">
        <v>1831</v>
      </c>
      <c r="YL28" s="147">
        <v>1</v>
      </c>
      <c r="YM28" s="54" t="s">
        <v>1830</v>
      </c>
      <c r="AEM28" s="169"/>
      <c r="ATY28"/>
      <c r="ATZ28" s="54" t="s">
        <v>3975</v>
      </c>
      <c r="AUB28" s="54" t="s">
        <v>3854</v>
      </c>
      <c r="AUC28" s="54" t="s">
        <v>1951</v>
      </c>
      <c r="AUD28" s="54" t="s">
        <v>3855</v>
      </c>
      <c r="AUG28" s="54" t="s">
        <v>3976</v>
      </c>
    </row>
    <row r="29" spans="1:1024 1026:1229" s="169" customFormat="1" ht="28" customHeight="1" x14ac:dyDescent="0.35">
      <c r="A29" s="169" t="s">
        <v>1952</v>
      </c>
      <c r="B29" s="169" t="s">
        <v>1953</v>
      </c>
      <c r="C29" s="169" t="s">
        <v>1954</v>
      </c>
      <c r="D29" s="169" t="s">
        <v>1940</v>
      </c>
      <c r="E29" s="169" t="s">
        <v>1955</v>
      </c>
      <c r="F29" s="169" t="s">
        <v>1940</v>
      </c>
      <c r="I29" s="169" t="s">
        <v>1942</v>
      </c>
      <c r="J29" s="169" t="s">
        <v>1943</v>
      </c>
      <c r="K29" s="169" t="s">
        <v>1943</v>
      </c>
      <c r="N29" s="169" t="s">
        <v>1842</v>
      </c>
      <c r="O29" s="149">
        <v>0</v>
      </c>
      <c r="P29" s="149">
        <v>0</v>
      </c>
      <c r="Q29" s="149">
        <v>0</v>
      </c>
      <c r="R29" s="149">
        <v>1</v>
      </c>
      <c r="S29" s="149">
        <v>0</v>
      </c>
      <c r="U29" s="169" t="s">
        <v>1831</v>
      </c>
      <c r="NT29" s="169" t="s">
        <v>1917</v>
      </c>
      <c r="NV29" s="169" t="s">
        <v>1956</v>
      </c>
      <c r="NW29" s="169" t="s">
        <v>1831</v>
      </c>
      <c r="OO29" s="169" t="s">
        <v>1831</v>
      </c>
      <c r="OP29" s="149">
        <v>4</v>
      </c>
      <c r="OQ29" s="169" t="s">
        <v>1831</v>
      </c>
      <c r="OR29" s="149">
        <v>2</v>
      </c>
      <c r="OS29" s="149">
        <v>2</v>
      </c>
      <c r="OT29" s="169" t="s">
        <v>1831</v>
      </c>
      <c r="OU29" s="169" t="s">
        <v>1831</v>
      </c>
      <c r="OV29" s="169" t="s">
        <v>1957</v>
      </c>
      <c r="OX29" s="169" t="s">
        <v>1830</v>
      </c>
      <c r="PA29" s="169" t="s">
        <v>1831</v>
      </c>
      <c r="PB29" s="169" t="s">
        <v>1958</v>
      </c>
      <c r="PC29" s="169" t="s">
        <v>4613</v>
      </c>
      <c r="PD29" s="149">
        <v>1</v>
      </c>
      <c r="PE29" s="149">
        <v>1</v>
      </c>
      <c r="PF29" s="149">
        <v>1</v>
      </c>
      <c r="PG29" s="149">
        <v>1</v>
      </c>
      <c r="PH29" s="149">
        <v>1</v>
      </c>
      <c r="PI29" s="149">
        <v>1</v>
      </c>
      <c r="PJ29" s="149">
        <v>1</v>
      </c>
      <c r="PK29" s="149">
        <v>1</v>
      </c>
      <c r="PL29" s="149">
        <v>0</v>
      </c>
      <c r="PM29" s="149">
        <v>1</v>
      </c>
      <c r="PN29" s="149">
        <v>1</v>
      </c>
      <c r="PO29" s="149">
        <v>0</v>
      </c>
      <c r="PP29" s="149">
        <v>0</v>
      </c>
      <c r="PR29" s="169" t="s">
        <v>1831</v>
      </c>
      <c r="PS29" s="169" t="s">
        <v>1844</v>
      </c>
      <c r="PT29" s="149">
        <v>1</v>
      </c>
      <c r="PU29" s="149">
        <v>1</v>
      </c>
      <c r="PV29" s="149">
        <v>1</v>
      </c>
      <c r="PW29" s="149">
        <v>1</v>
      </c>
      <c r="PX29" s="149">
        <v>0</v>
      </c>
      <c r="PY29" s="149">
        <v>1</v>
      </c>
      <c r="PZ29" s="170" t="s">
        <v>4629</v>
      </c>
      <c r="QA29" s="169" t="s">
        <v>1831</v>
      </c>
      <c r="QB29" s="169" t="s">
        <v>1845</v>
      </c>
      <c r="QC29" s="149">
        <v>0</v>
      </c>
      <c r="QD29" s="149">
        <v>0</v>
      </c>
      <c r="QE29" s="149">
        <v>1</v>
      </c>
      <c r="QF29" s="149">
        <v>0</v>
      </c>
      <c r="QG29" s="149">
        <v>0</v>
      </c>
      <c r="QI29" s="149">
        <v>60</v>
      </c>
      <c r="QJ29" s="169" t="s">
        <v>1831</v>
      </c>
      <c r="QK29" s="169" t="s">
        <v>1838</v>
      </c>
      <c r="QL29" s="169" t="s">
        <v>1948</v>
      </c>
      <c r="QM29" s="149">
        <v>1</v>
      </c>
      <c r="QN29" s="149">
        <v>0</v>
      </c>
      <c r="QO29" s="149">
        <v>0</v>
      </c>
      <c r="QP29" s="149">
        <v>0</v>
      </c>
      <c r="QQ29" s="149">
        <v>0</v>
      </c>
      <c r="QR29" s="149">
        <v>0</v>
      </c>
      <c r="QS29" s="149">
        <v>0</v>
      </c>
      <c r="QT29" s="149">
        <v>0</v>
      </c>
      <c r="QU29" s="149">
        <v>0</v>
      </c>
      <c r="QV29" s="149">
        <v>0</v>
      </c>
      <c r="RG29" s="169" t="s">
        <v>1959</v>
      </c>
      <c r="RH29" s="149">
        <v>13</v>
      </c>
      <c r="RI29" s="149">
        <v>0</v>
      </c>
      <c r="RJ29" s="149">
        <v>1</v>
      </c>
      <c r="RK29" s="149">
        <v>4</v>
      </c>
      <c r="RL29" s="149">
        <v>0</v>
      </c>
      <c r="RM29" s="149">
        <v>0</v>
      </c>
      <c r="RN29" s="149">
        <v>7</v>
      </c>
      <c r="RO29" s="149">
        <v>1</v>
      </c>
      <c r="RP29" s="149">
        <v>13</v>
      </c>
      <c r="RQ29" s="169" t="s">
        <v>1831</v>
      </c>
      <c r="RR29" s="169" t="s">
        <v>1834</v>
      </c>
      <c r="RS29" s="149">
        <v>0</v>
      </c>
      <c r="RT29" s="149">
        <v>0</v>
      </c>
      <c r="RU29" s="149">
        <v>0</v>
      </c>
      <c r="RV29" s="149">
        <v>0</v>
      </c>
      <c r="RW29" s="149">
        <v>0</v>
      </c>
      <c r="RX29" s="149">
        <v>0</v>
      </c>
      <c r="RY29" s="149">
        <v>0</v>
      </c>
      <c r="RZ29" s="149">
        <v>1</v>
      </c>
      <c r="SA29" s="149">
        <v>0</v>
      </c>
      <c r="SB29" s="149">
        <v>0</v>
      </c>
      <c r="SC29" s="149">
        <v>0</v>
      </c>
      <c r="SE29" s="169" t="s">
        <v>1830</v>
      </c>
      <c r="TI29" s="169" t="s">
        <v>1845</v>
      </c>
      <c r="TK29" s="169" t="s">
        <v>1831</v>
      </c>
      <c r="TL29" s="169" t="s">
        <v>1960</v>
      </c>
      <c r="TM29" s="149">
        <v>0</v>
      </c>
      <c r="TN29" s="149">
        <v>1</v>
      </c>
      <c r="TO29" s="149">
        <v>1</v>
      </c>
      <c r="TP29" s="149">
        <v>0</v>
      </c>
      <c r="TQ29" s="149">
        <v>0</v>
      </c>
      <c r="TR29" s="149">
        <v>1</v>
      </c>
      <c r="TS29" s="149">
        <v>1</v>
      </c>
      <c r="TT29" s="149">
        <v>1</v>
      </c>
      <c r="TU29" s="149">
        <v>0</v>
      </c>
      <c r="TV29" s="149">
        <v>0</v>
      </c>
      <c r="TW29" s="149">
        <v>0</v>
      </c>
      <c r="TX29" s="149">
        <v>0</v>
      </c>
      <c r="TY29" s="149">
        <v>0</v>
      </c>
      <c r="TZ29" s="149">
        <v>0</v>
      </c>
      <c r="UA29" s="149">
        <v>0</v>
      </c>
      <c r="UB29" s="149">
        <v>1</v>
      </c>
      <c r="UC29" s="169" t="s">
        <v>4616</v>
      </c>
      <c r="UD29" s="169" t="s">
        <v>1961</v>
      </c>
      <c r="UE29" s="149">
        <v>0</v>
      </c>
      <c r="UF29" s="149">
        <v>0</v>
      </c>
      <c r="UG29" s="149">
        <v>0</v>
      </c>
      <c r="UH29" s="149">
        <v>0</v>
      </c>
      <c r="UI29" s="149">
        <v>1</v>
      </c>
      <c r="UJ29" s="149">
        <v>0</v>
      </c>
      <c r="UK29" s="149">
        <v>1</v>
      </c>
      <c r="UL29" s="149">
        <v>0</v>
      </c>
      <c r="UM29" s="149">
        <v>0</v>
      </c>
      <c r="UN29" s="149">
        <v>0</v>
      </c>
      <c r="UO29" s="149">
        <v>0</v>
      </c>
      <c r="UP29" s="149">
        <v>0</v>
      </c>
      <c r="UQ29" s="149">
        <v>0</v>
      </c>
      <c r="US29" s="169" t="s">
        <v>1831</v>
      </c>
      <c r="UT29" s="169" t="s">
        <v>1834</v>
      </c>
      <c r="UU29" s="149">
        <v>0</v>
      </c>
      <c r="UV29" s="149">
        <v>0</v>
      </c>
      <c r="UW29" s="149">
        <v>0</v>
      </c>
      <c r="UX29" s="149">
        <v>0</v>
      </c>
      <c r="UY29" s="149">
        <v>1</v>
      </c>
      <c r="UZ29" s="149">
        <v>0</v>
      </c>
      <c r="VA29" s="149">
        <v>0</v>
      </c>
      <c r="VC29" s="169" t="s">
        <v>1836</v>
      </c>
      <c r="VD29" s="149">
        <v>0</v>
      </c>
      <c r="VE29" s="149">
        <v>0</v>
      </c>
      <c r="VF29" s="149">
        <v>1</v>
      </c>
      <c r="VG29" s="149">
        <v>0</v>
      </c>
      <c r="VH29" s="149">
        <v>0</v>
      </c>
      <c r="VI29" s="149">
        <v>0</v>
      </c>
      <c r="VJ29" s="149">
        <v>0</v>
      </c>
      <c r="VK29" s="149">
        <v>0</v>
      </c>
      <c r="VL29" s="149">
        <v>0</v>
      </c>
      <c r="VM29" s="149">
        <v>0</v>
      </c>
      <c r="VN29" s="149">
        <v>0</v>
      </c>
      <c r="VO29" s="149">
        <v>0</v>
      </c>
      <c r="VP29" s="149">
        <v>0</v>
      </c>
      <c r="VR29" s="169" t="s">
        <v>1831</v>
      </c>
      <c r="VZ29" s="169" t="s">
        <v>1962</v>
      </c>
      <c r="WA29" s="149">
        <v>0</v>
      </c>
      <c r="WB29" s="149">
        <v>0</v>
      </c>
      <c r="WC29" s="149">
        <v>0</v>
      </c>
      <c r="WD29" s="149">
        <v>0</v>
      </c>
      <c r="WE29" s="149">
        <v>0</v>
      </c>
      <c r="WF29" s="149">
        <v>0</v>
      </c>
      <c r="WG29" s="149">
        <v>1</v>
      </c>
      <c r="WH29" s="149">
        <v>1</v>
      </c>
      <c r="WI29" s="149">
        <v>0</v>
      </c>
      <c r="WJ29" s="149">
        <v>0</v>
      </c>
      <c r="WK29" s="149">
        <v>0</v>
      </c>
      <c r="WL29" s="149">
        <v>0</v>
      </c>
      <c r="WM29" s="149">
        <v>1</v>
      </c>
      <c r="WN29" s="169" t="s">
        <v>4621</v>
      </c>
      <c r="WP29" s="169" t="s">
        <v>1831</v>
      </c>
      <c r="WQ29" s="169" t="s">
        <v>1963</v>
      </c>
      <c r="WR29" s="149">
        <v>1</v>
      </c>
      <c r="WS29" s="149">
        <v>1</v>
      </c>
      <c r="WT29" s="149">
        <v>1</v>
      </c>
      <c r="WU29" s="149">
        <v>1</v>
      </c>
      <c r="WV29" s="149">
        <v>1</v>
      </c>
      <c r="WW29" s="149">
        <v>0</v>
      </c>
      <c r="WX29" s="149">
        <v>0</v>
      </c>
      <c r="WY29" s="149">
        <v>0</v>
      </c>
      <c r="XA29" s="169" t="s">
        <v>1831</v>
      </c>
      <c r="XB29" s="169" t="s">
        <v>1831</v>
      </c>
      <c r="XC29" s="169" t="s">
        <v>1831</v>
      </c>
      <c r="XD29" s="169" t="s">
        <v>1831</v>
      </c>
      <c r="XE29" s="169" t="s">
        <v>1847</v>
      </c>
      <c r="XF29" s="149">
        <v>1</v>
      </c>
      <c r="XG29" s="149">
        <v>1</v>
      </c>
      <c r="XH29" s="149">
        <v>1</v>
      </c>
      <c r="XI29" s="149">
        <v>1</v>
      </c>
      <c r="XJ29" s="149">
        <v>1</v>
      </c>
      <c r="XK29" s="149">
        <v>1</v>
      </c>
      <c r="XL29" s="149">
        <v>0</v>
      </c>
      <c r="XM29" s="149">
        <v>0</v>
      </c>
      <c r="XO29" s="169" t="s">
        <v>1830</v>
      </c>
      <c r="XW29" s="169" t="s">
        <v>1831</v>
      </c>
      <c r="XX29" s="149">
        <v>7</v>
      </c>
      <c r="YB29" s="169" t="s">
        <v>1830</v>
      </c>
      <c r="YD29" s="149">
        <v>0</v>
      </c>
      <c r="YE29" s="169" t="s">
        <v>1849</v>
      </c>
      <c r="YG29" s="169" t="s">
        <v>1830</v>
      </c>
      <c r="YH29" s="169" t="s">
        <v>1831</v>
      </c>
      <c r="YI29" s="169" t="s">
        <v>1830</v>
      </c>
      <c r="YJ29" s="169" t="s">
        <v>1831</v>
      </c>
      <c r="YK29" s="169" t="s">
        <v>1831</v>
      </c>
      <c r="YL29" s="149">
        <v>3</v>
      </c>
      <c r="YM29" s="169" t="s">
        <v>1830</v>
      </c>
      <c r="ATY29"/>
      <c r="ATZ29" s="169" t="s">
        <v>3977</v>
      </c>
      <c r="AUB29" s="169" t="s">
        <v>3854</v>
      </c>
      <c r="AUC29" s="169" t="s">
        <v>1964</v>
      </c>
      <c r="AUD29" s="169" t="s">
        <v>3855</v>
      </c>
      <c r="AUG29" s="169" t="s">
        <v>2839</v>
      </c>
    </row>
    <row r="30" spans="1:1024 1026:1229" s="54" customFormat="1" ht="14.5" customHeight="1" x14ac:dyDescent="0.35">
      <c r="A30" s="54" t="s">
        <v>1965</v>
      </c>
      <c r="B30" s="54" t="s">
        <v>1966</v>
      </c>
      <c r="C30" s="54" t="s">
        <v>1967</v>
      </c>
      <c r="D30" s="54" t="s">
        <v>1940</v>
      </c>
      <c r="E30" s="54" t="s">
        <v>1955</v>
      </c>
      <c r="F30" s="54" t="s">
        <v>1940</v>
      </c>
      <c r="I30" s="54" t="s">
        <v>1942</v>
      </c>
      <c r="J30" s="54" t="s">
        <v>1943</v>
      </c>
      <c r="K30" s="54" t="s">
        <v>1943</v>
      </c>
      <c r="N30" s="54" t="s">
        <v>1842</v>
      </c>
      <c r="O30" s="147">
        <v>0</v>
      </c>
      <c r="P30" s="147">
        <v>0</v>
      </c>
      <c r="Q30" s="147">
        <v>0</v>
      </c>
      <c r="R30" s="147">
        <v>1</v>
      </c>
      <c r="S30" s="147">
        <v>0</v>
      </c>
      <c r="U30" s="54" t="s">
        <v>1831</v>
      </c>
      <c r="NT30" s="54" t="s">
        <v>1968</v>
      </c>
      <c r="NV30" s="54" t="s">
        <v>1969</v>
      </c>
      <c r="NW30" s="54" t="s">
        <v>1831</v>
      </c>
      <c r="OO30" s="54" t="s">
        <v>1831</v>
      </c>
      <c r="OP30" s="147">
        <v>1</v>
      </c>
      <c r="OQ30" s="54" t="s">
        <v>1830</v>
      </c>
      <c r="OT30" s="54" t="s">
        <v>1830</v>
      </c>
      <c r="OU30" s="54" t="s">
        <v>1830</v>
      </c>
      <c r="OX30" s="54" t="s">
        <v>1830</v>
      </c>
      <c r="PA30" s="54" t="s">
        <v>1831</v>
      </c>
      <c r="PB30" s="54" t="s">
        <v>1843</v>
      </c>
      <c r="PC30" s="54" t="s">
        <v>1970</v>
      </c>
      <c r="PD30" s="147">
        <v>0</v>
      </c>
      <c r="PE30" s="147">
        <v>0</v>
      </c>
      <c r="PF30" s="147">
        <v>0</v>
      </c>
      <c r="PG30" s="147">
        <v>0</v>
      </c>
      <c r="PH30" s="147">
        <v>0</v>
      </c>
      <c r="PI30" s="147">
        <v>0</v>
      </c>
      <c r="PJ30" s="147">
        <v>1</v>
      </c>
      <c r="PK30" s="147">
        <v>1</v>
      </c>
      <c r="PL30" s="147">
        <v>0</v>
      </c>
      <c r="PM30" s="147">
        <v>0</v>
      </c>
      <c r="PN30" s="147">
        <v>0</v>
      </c>
      <c r="PO30" s="147">
        <v>0</v>
      </c>
      <c r="PP30" s="147">
        <v>0</v>
      </c>
      <c r="PR30" s="54" t="s">
        <v>1830</v>
      </c>
      <c r="QA30" s="54" t="s">
        <v>1830</v>
      </c>
      <c r="QI30" s="147">
        <v>8</v>
      </c>
      <c r="QJ30" s="54" t="s">
        <v>1831</v>
      </c>
      <c r="QK30" s="54" t="s">
        <v>1832</v>
      </c>
      <c r="QX30" s="54" t="s">
        <v>1971</v>
      </c>
      <c r="QY30" s="147">
        <v>0</v>
      </c>
      <c r="QZ30" s="147">
        <v>1</v>
      </c>
      <c r="RA30" s="147">
        <v>0</v>
      </c>
      <c r="RB30" s="147">
        <v>0</v>
      </c>
      <c r="RC30" s="147">
        <v>0</v>
      </c>
      <c r="RD30" s="147">
        <v>0</v>
      </c>
      <c r="RE30" s="147">
        <v>0</v>
      </c>
      <c r="RG30" s="54" t="s">
        <v>1972</v>
      </c>
      <c r="RH30" s="147">
        <v>4</v>
      </c>
      <c r="RI30" s="147">
        <v>0</v>
      </c>
      <c r="RJ30" s="147">
        <v>0</v>
      </c>
      <c r="RK30" s="147">
        <v>0</v>
      </c>
      <c r="RL30" s="147">
        <v>0</v>
      </c>
      <c r="RM30" s="147">
        <v>0</v>
      </c>
      <c r="RN30" s="147">
        <v>4</v>
      </c>
      <c r="RO30" s="147">
        <v>0</v>
      </c>
      <c r="RP30" s="147">
        <v>4</v>
      </c>
      <c r="RQ30" s="54" t="s">
        <v>1831</v>
      </c>
      <c r="RR30" s="54" t="s">
        <v>1973</v>
      </c>
      <c r="RS30" s="147">
        <v>0</v>
      </c>
      <c r="RT30" s="147">
        <v>0</v>
      </c>
      <c r="RU30" s="147">
        <v>0</v>
      </c>
      <c r="RV30" s="147">
        <v>0</v>
      </c>
      <c r="RW30" s="147">
        <v>0</v>
      </c>
      <c r="RX30" s="147">
        <v>0</v>
      </c>
      <c r="RY30" s="147">
        <v>1</v>
      </c>
      <c r="RZ30" s="147">
        <v>0</v>
      </c>
      <c r="SA30" s="147">
        <v>0</v>
      </c>
      <c r="SB30" s="147">
        <v>0</v>
      </c>
      <c r="SC30" s="147">
        <v>0</v>
      </c>
      <c r="SE30" s="54" t="s">
        <v>1831</v>
      </c>
      <c r="SM30" s="54" t="s">
        <v>1830</v>
      </c>
      <c r="TI30" s="54" t="s">
        <v>1845</v>
      </c>
      <c r="TK30" s="54" t="s">
        <v>1830</v>
      </c>
      <c r="TL30" s="54" t="s">
        <v>1974</v>
      </c>
      <c r="TM30" s="147">
        <v>1</v>
      </c>
      <c r="TN30" s="147">
        <v>0</v>
      </c>
      <c r="TO30" s="147">
        <v>1</v>
      </c>
      <c r="TP30" s="147">
        <v>0</v>
      </c>
      <c r="TQ30" s="147">
        <v>1</v>
      </c>
      <c r="TR30" s="147">
        <v>1</v>
      </c>
      <c r="TS30" s="147">
        <v>0</v>
      </c>
      <c r="TT30" s="147">
        <v>0</v>
      </c>
      <c r="TU30" s="147">
        <v>1</v>
      </c>
      <c r="TV30" s="147">
        <v>0</v>
      </c>
      <c r="TW30" s="147">
        <v>0</v>
      </c>
      <c r="TX30" s="147">
        <v>1</v>
      </c>
      <c r="TY30" s="147">
        <v>0</v>
      </c>
      <c r="TZ30" s="147">
        <v>0</v>
      </c>
      <c r="UA30" s="147">
        <v>0</v>
      </c>
      <c r="UB30" s="147">
        <v>0</v>
      </c>
      <c r="UD30" s="54" t="s">
        <v>1835</v>
      </c>
      <c r="UE30" s="147">
        <v>0</v>
      </c>
      <c r="UF30" s="147">
        <v>0</v>
      </c>
      <c r="UG30" s="147">
        <v>0</v>
      </c>
      <c r="UH30" s="147">
        <v>0</v>
      </c>
      <c r="UI30" s="147">
        <v>0</v>
      </c>
      <c r="UJ30" s="147">
        <v>0</v>
      </c>
      <c r="UK30" s="147">
        <v>0</v>
      </c>
      <c r="UL30" s="147">
        <v>0</v>
      </c>
      <c r="UM30" s="147">
        <v>0</v>
      </c>
      <c r="UN30" s="147">
        <v>0</v>
      </c>
      <c r="UO30" s="147">
        <v>1</v>
      </c>
      <c r="UP30" s="147">
        <v>0</v>
      </c>
      <c r="UQ30" s="147">
        <v>0</v>
      </c>
      <c r="US30" s="54" t="s">
        <v>1831</v>
      </c>
      <c r="UT30" s="54" t="s">
        <v>1834</v>
      </c>
      <c r="UU30" s="147">
        <v>0</v>
      </c>
      <c r="UV30" s="147">
        <v>0</v>
      </c>
      <c r="UW30" s="147">
        <v>0</v>
      </c>
      <c r="UX30" s="147">
        <v>0</v>
      </c>
      <c r="UY30" s="147">
        <v>1</v>
      </c>
      <c r="UZ30" s="147">
        <v>0</v>
      </c>
      <c r="VA30" s="147">
        <v>0</v>
      </c>
      <c r="VC30" s="169" t="s">
        <v>1836</v>
      </c>
      <c r="VD30" s="147">
        <v>0</v>
      </c>
      <c r="VE30" s="147">
        <v>0</v>
      </c>
      <c r="VF30" s="147">
        <v>1</v>
      </c>
      <c r="VG30" s="147">
        <v>0</v>
      </c>
      <c r="VH30" s="147">
        <v>0</v>
      </c>
      <c r="VI30" s="147">
        <v>0</v>
      </c>
      <c r="VJ30" s="147">
        <v>0</v>
      </c>
      <c r="VK30" s="147">
        <v>0</v>
      </c>
      <c r="VL30" s="147">
        <v>0</v>
      </c>
      <c r="VM30" s="147">
        <v>0</v>
      </c>
      <c r="VN30" s="147">
        <v>0</v>
      </c>
      <c r="VO30" s="147">
        <v>0</v>
      </c>
      <c r="VP30" s="147">
        <v>0</v>
      </c>
      <c r="VQ30" s="54" t="s">
        <v>1975</v>
      </c>
      <c r="VR30" s="54" t="s">
        <v>1831</v>
      </c>
      <c r="VZ30" s="54" t="s">
        <v>1976</v>
      </c>
      <c r="WA30" s="147">
        <v>0</v>
      </c>
      <c r="WB30" s="147">
        <v>0</v>
      </c>
      <c r="WC30" s="147">
        <v>0</v>
      </c>
      <c r="WD30" s="147">
        <v>1</v>
      </c>
      <c r="WE30" s="147">
        <v>0</v>
      </c>
      <c r="WF30" s="147">
        <v>0</v>
      </c>
      <c r="WG30" s="147">
        <v>1</v>
      </c>
      <c r="WH30" s="147">
        <v>0</v>
      </c>
      <c r="WI30" s="147">
        <v>1</v>
      </c>
      <c r="WJ30" s="147">
        <v>0</v>
      </c>
      <c r="WK30" s="147">
        <v>1</v>
      </c>
      <c r="WL30" s="147">
        <v>0</v>
      </c>
      <c r="WM30" s="147">
        <v>1</v>
      </c>
      <c r="WN30" s="54" t="s">
        <v>1977</v>
      </c>
      <c r="WP30" s="54" t="s">
        <v>1831</v>
      </c>
      <c r="WQ30" s="54" t="s">
        <v>1963</v>
      </c>
      <c r="WR30" s="147">
        <v>1</v>
      </c>
      <c r="WS30" s="147">
        <v>1</v>
      </c>
      <c r="WT30" s="147">
        <v>1</v>
      </c>
      <c r="WU30" s="147">
        <v>1</v>
      </c>
      <c r="WV30" s="147">
        <v>1</v>
      </c>
      <c r="WW30" s="147">
        <v>0</v>
      </c>
      <c r="WX30" s="147">
        <v>0</v>
      </c>
      <c r="WY30" s="147">
        <v>0</v>
      </c>
      <c r="XA30" s="54" t="s">
        <v>1831</v>
      </c>
      <c r="XB30" s="54" t="s">
        <v>1830</v>
      </c>
      <c r="XD30" s="54" t="s">
        <v>1830</v>
      </c>
      <c r="XW30" s="54" t="s">
        <v>1831</v>
      </c>
      <c r="XX30" s="147">
        <v>1</v>
      </c>
      <c r="YB30" s="54" t="s">
        <v>1830</v>
      </c>
      <c r="YD30" s="147">
        <v>0</v>
      </c>
      <c r="YE30" s="54" t="s">
        <v>1849</v>
      </c>
      <c r="YG30" s="54" t="s">
        <v>1830</v>
      </c>
      <c r="YH30" s="54" t="s">
        <v>1831</v>
      </c>
      <c r="YI30" s="54" t="s">
        <v>1830</v>
      </c>
      <c r="YJ30" s="54" t="s">
        <v>1830</v>
      </c>
      <c r="YK30" s="54" t="s">
        <v>1831</v>
      </c>
      <c r="YL30" s="147">
        <v>10</v>
      </c>
      <c r="YM30" s="54" t="s">
        <v>1830</v>
      </c>
      <c r="AEM30" s="169"/>
      <c r="ATY30"/>
      <c r="ATZ30" s="54" t="s">
        <v>3978</v>
      </c>
      <c r="AUB30" s="54" t="s">
        <v>3854</v>
      </c>
      <c r="AUC30" s="54" t="s">
        <v>1978</v>
      </c>
      <c r="AUD30" s="54" t="s">
        <v>3855</v>
      </c>
      <c r="AUG30" s="54" t="s">
        <v>3979</v>
      </c>
    </row>
    <row r="31" spans="1:1024 1026:1229" ht="14.5" x14ac:dyDescent="0.35">
      <c r="A31" s="1" t="s">
        <v>1979</v>
      </c>
      <c r="B31" s="1" t="s">
        <v>1980</v>
      </c>
      <c r="C31" s="1" t="s">
        <v>1981</v>
      </c>
      <c r="D31" s="1" t="s">
        <v>1940</v>
      </c>
      <c r="E31" s="1" t="s">
        <v>1982</v>
      </c>
      <c r="F31" s="1" t="s">
        <v>1940</v>
      </c>
      <c r="I31" s="1" t="s">
        <v>1942</v>
      </c>
      <c r="J31" s="1" t="s">
        <v>1943</v>
      </c>
      <c r="K31" s="1" t="s">
        <v>1943</v>
      </c>
      <c r="N31" s="1" t="s">
        <v>1849</v>
      </c>
      <c r="O31" s="2">
        <v>0</v>
      </c>
      <c r="P31" s="2">
        <v>0</v>
      </c>
      <c r="Q31" s="2">
        <v>0</v>
      </c>
      <c r="R31" s="2">
        <v>0</v>
      </c>
      <c r="S31" s="2">
        <v>1</v>
      </c>
      <c r="U31" s="1" t="s">
        <v>1831</v>
      </c>
      <c r="AT31" s="1"/>
      <c r="BJ31" s="1"/>
      <c r="DU31" s="1"/>
      <c r="GS31" s="1"/>
      <c r="AAU31" s="1"/>
      <c r="AJH31" s="1" t="s">
        <v>1983</v>
      </c>
      <c r="AJI31" s="1" t="s">
        <v>1831</v>
      </c>
      <c r="AJT31" s="1" t="s">
        <v>1831</v>
      </c>
      <c r="AJU31" s="1" t="s">
        <v>1831</v>
      </c>
      <c r="AKB31" s="1" t="s">
        <v>1984</v>
      </c>
      <c r="AKC31" s="2">
        <v>1</v>
      </c>
      <c r="AKD31" s="2">
        <v>1</v>
      </c>
      <c r="AKE31" s="2">
        <v>1</v>
      </c>
      <c r="AKF31" s="2">
        <v>1</v>
      </c>
      <c r="AKG31" s="2">
        <v>1</v>
      </c>
      <c r="AKH31" s="2">
        <v>1</v>
      </c>
      <c r="AKI31" s="2">
        <v>1</v>
      </c>
      <c r="AKJ31" s="2">
        <v>0</v>
      </c>
      <c r="AKL31" s="1" t="s">
        <v>1850</v>
      </c>
      <c r="AKM31" s="2">
        <v>1</v>
      </c>
      <c r="AKN31" s="2">
        <v>1</v>
      </c>
      <c r="AKO31" s="2">
        <v>1</v>
      </c>
      <c r="AKP31" s="2">
        <v>1</v>
      </c>
      <c r="AKQ31" s="2">
        <v>1</v>
      </c>
      <c r="AKR31" s="2">
        <v>1</v>
      </c>
      <c r="AKS31" s="2">
        <v>1</v>
      </c>
      <c r="AKT31" s="1" t="s">
        <v>1851</v>
      </c>
      <c r="AKU31" s="2">
        <v>0</v>
      </c>
      <c r="AKV31" s="2">
        <v>1</v>
      </c>
      <c r="AKW31" s="2">
        <v>0</v>
      </c>
      <c r="AKX31" s="2">
        <v>0</v>
      </c>
      <c r="AKY31" s="2">
        <v>0</v>
      </c>
      <c r="ALA31" s="1" t="s">
        <v>1830</v>
      </c>
      <c r="ALK31" s="2">
        <v>250</v>
      </c>
      <c r="ALL31" s="1" t="s">
        <v>1831</v>
      </c>
      <c r="ALM31" s="1" t="s">
        <v>1832</v>
      </c>
      <c r="ALY31" s="1" t="s">
        <v>1852</v>
      </c>
      <c r="ALZ31" s="2">
        <v>1</v>
      </c>
      <c r="AMA31" s="2">
        <v>0</v>
      </c>
      <c r="AMB31" s="2">
        <v>0</v>
      </c>
      <c r="AMC31" s="2">
        <v>0</v>
      </c>
      <c r="AMD31" s="2">
        <v>0</v>
      </c>
      <c r="AME31" s="2">
        <v>0</v>
      </c>
      <c r="AMF31" s="2">
        <v>0</v>
      </c>
      <c r="AMG31" s="2">
        <v>0</v>
      </c>
      <c r="AMH31" s="2">
        <v>0</v>
      </c>
      <c r="AMI31" s="2">
        <v>0</v>
      </c>
      <c r="AMJ31" s="2">
        <v>0</v>
      </c>
      <c r="AML31" s="1" t="s">
        <v>1831</v>
      </c>
      <c r="AMM31" s="2">
        <v>10</v>
      </c>
      <c r="AMN31" s="1" t="s">
        <v>1985</v>
      </c>
      <c r="AMO31" s="2">
        <v>1</v>
      </c>
      <c r="AMP31" s="2">
        <v>1</v>
      </c>
      <c r="AMQ31" s="2">
        <v>0</v>
      </c>
      <c r="AMR31" s="2">
        <v>1</v>
      </c>
      <c r="AMS31" s="2">
        <v>0</v>
      </c>
      <c r="AMT31" s="2">
        <v>0</v>
      </c>
      <c r="AMU31" s="2">
        <v>0</v>
      </c>
      <c r="AMV31" s="2">
        <v>0</v>
      </c>
      <c r="AMX31" s="1" t="s">
        <v>1833</v>
      </c>
      <c r="AMY31" s="1" t="s">
        <v>1986</v>
      </c>
      <c r="AMZ31" s="1" t="s">
        <v>1854</v>
      </c>
      <c r="ANC31" s="1" t="s">
        <v>4624</v>
      </c>
      <c r="AND31" s="2">
        <v>0</v>
      </c>
      <c r="ANE31" s="2">
        <v>1</v>
      </c>
      <c r="ANF31" s="2">
        <v>0</v>
      </c>
      <c r="ANG31" s="2">
        <v>1</v>
      </c>
      <c r="ANH31" s="2">
        <v>0</v>
      </c>
      <c r="ANI31" s="2">
        <v>0</v>
      </c>
      <c r="ANJ31" s="2">
        <v>0</v>
      </c>
      <c r="ANK31" s="2">
        <v>0</v>
      </c>
      <c r="ANM31" s="1" t="s">
        <v>1833</v>
      </c>
      <c r="ANN31" s="1" t="s">
        <v>1987</v>
      </c>
      <c r="ANO31" s="1" t="s">
        <v>1988</v>
      </c>
      <c r="ANR31" s="1" t="s">
        <v>1833</v>
      </c>
      <c r="ANS31" s="1" t="s">
        <v>1989</v>
      </c>
      <c r="ANT31" s="1" t="s">
        <v>1831</v>
      </c>
      <c r="ANU31" s="1" t="s">
        <v>1839</v>
      </c>
      <c r="ANV31" s="1" t="s">
        <v>1990</v>
      </c>
      <c r="ANW31" s="2">
        <v>0</v>
      </c>
      <c r="ANX31" s="2">
        <v>0</v>
      </c>
      <c r="ANY31" s="2">
        <v>0</v>
      </c>
      <c r="ANZ31" s="2">
        <v>1</v>
      </c>
      <c r="AOA31" s="2">
        <v>0</v>
      </c>
      <c r="AOB31" s="2">
        <v>0</v>
      </c>
      <c r="AOC31" s="2">
        <v>0</v>
      </c>
      <c r="AON31" s="1" t="s">
        <v>4625</v>
      </c>
      <c r="AOO31" s="2">
        <v>1</v>
      </c>
      <c r="AOP31" s="2">
        <v>1</v>
      </c>
      <c r="AOQ31" s="2">
        <v>0</v>
      </c>
      <c r="AOR31" s="2">
        <v>0</v>
      </c>
      <c r="AOS31" s="2">
        <v>0</v>
      </c>
      <c r="AOT31" s="2">
        <v>0</v>
      </c>
      <c r="AOU31" s="2">
        <v>1</v>
      </c>
      <c r="AOV31" s="1" t="s">
        <v>1833</v>
      </c>
      <c r="AOW31" s="1" t="s">
        <v>1991</v>
      </c>
      <c r="AOX31" s="2">
        <v>5000</v>
      </c>
      <c r="AOY31" s="1" t="s">
        <v>1859</v>
      </c>
      <c r="APC31" s="1">
        <v>1500</v>
      </c>
      <c r="APP31" s="1" t="s">
        <v>4626</v>
      </c>
      <c r="APQ31" s="1" t="s">
        <v>1833</v>
      </c>
      <c r="APR31" s="1" t="s">
        <v>4627</v>
      </c>
      <c r="APS31" s="1" t="s">
        <v>4628</v>
      </c>
      <c r="APT31" s="1" t="s">
        <v>1859</v>
      </c>
      <c r="APV31" s="1" t="s">
        <v>1834</v>
      </c>
      <c r="APW31" s="2">
        <v>0</v>
      </c>
      <c r="APX31" s="2">
        <v>0</v>
      </c>
      <c r="APY31" s="2">
        <v>0</v>
      </c>
      <c r="APZ31" s="2">
        <v>0</v>
      </c>
      <c r="AQA31" s="2">
        <v>0</v>
      </c>
      <c r="AQB31" s="2">
        <v>0</v>
      </c>
      <c r="AQC31" s="2">
        <v>0</v>
      </c>
      <c r="AQD31" s="2">
        <v>1</v>
      </c>
      <c r="AQE31" s="2">
        <v>0</v>
      </c>
      <c r="AQF31" s="2">
        <v>0</v>
      </c>
      <c r="AQG31" s="2">
        <v>0</v>
      </c>
      <c r="AQI31" s="1" t="s">
        <v>1992</v>
      </c>
      <c r="AQJ31" s="2">
        <v>0</v>
      </c>
      <c r="AQK31" s="2">
        <v>0</v>
      </c>
      <c r="AQL31" s="2">
        <v>1</v>
      </c>
      <c r="AQM31" s="2">
        <v>0</v>
      </c>
      <c r="AQN31" s="2">
        <v>0</v>
      </c>
      <c r="AQO31" s="2">
        <v>0</v>
      </c>
      <c r="AQP31" s="2">
        <v>0</v>
      </c>
      <c r="AQR31" s="1" t="s">
        <v>1840</v>
      </c>
      <c r="ARB31" s="1" t="s">
        <v>1857</v>
      </c>
      <c r="ARC31" s="2">
        <v>0</v>
      </c>
      <c r="ARD31" s="2">
        <v>0</v>
      </c>
      <c r="ARE31" s="2">
        <v>0</v>
      </c>
      <c r="ARF31" s="2">
        <v>0</v>
      </c>
      <c r="ARG31" s="2">
        <v>1</v>
      </c>
      <c r="ARH31" s="2">
        <v>0</v>
      </c>
      <c r="ARI31" s="2">
        <v>0</v>
      </c>
      <c r="ARJ31" s="2">
        <v>0</v>
      </c>
      <c r="ARK31" s="2">
        <v>0</v>
      </c>
      <c r="ARL31" s="2">
        <v>0</v>
      </c>
      <c r="ARM31" s="2">
        <v>0</v>
      </c>
      <c r="ARN31" s="2">
        <v>0</v>
      </c>
      <c r="ARO31" s="2">
        <v>0</v>
      </c>
      <c r="ARQ31" s="1" t="s">
        <v>1993</v>
      </c>
      <c r="ARR31" s="2">
        <v>0</v>
      </c>
      <c r="ARS31" s="2">
        <v>0</v>
      </c>
      <c r="ART31" s="2">
        <v>0</v>
      </c>
      <c r="ARU31" s="2">
        <v>0</v>
      </c>
      <c r="ARV31" s="2">
        <v>1</v>
      </c>
      <c r="ARW31" s="2">
        <v>0</v>
      </c>
      <c r="ARX31" s="2">
        <v>0</v>
      </c>
      <c r="ARY31" s="2">
        <v>0</v>
      </c>
      <c r="ARZ31" s="2">
        <v>0</v>
      </c>
      <c r="ASA31" s="2">
        <v>0</v>
      </c>
      <c r="ASB31" s="2">
        <v>0</v>
      </c>
      <c r="ASC31" s="2">
        <v>0</v>
      </c>
      <c r="ASD31" s="2">
        <v>0</v>
      </c>
      <c r="ASE31" s="2">
        <v>0</v>
      </c>
      <c r="ASF31" s="2">
        <v>0</v>
      </c>
      <c r="ASG31" s="2">
        <v>0</v>
      </c>
      <c r="ASI31" s="1" t="s">
        <v>1831</v>
      </c>
      <c r="ASJ31" s="1" t="s">
        <v>1994</v>
      </c>
      <c r="ASK31" s="2">
        <v>0</v>
      </c>
      <c r="ASL31" s="2">
        <v>0</v>
      </c>
      <c r="ASM31" s="2">
        <v>0</v>
      </c>
      <c r="ASN31" s="2">
        <v>0</v>
      </c>
      <c r="ASO31" s="2">
        <v>1</v>
      </c>
      <c r="ASP31" s="2">
        <v>0</v>
      </c>
      <c r="ASQ31" s="2">
        <v>0</v>
      </c>
      <c r="ASR31" s="2">
        <v>0</v>
      </c>
      <c r="AST31" s="1" t="s">
        <v>1995</v>
      </c>
      <c r="ASU31" s="2">
        <v>0</v>
      </c>
      <c r="ASV31" s="2">
        <v>0</v>
      </c>
      <c r="ASW31" s="2">
        <v>1</v>
      </c>
      <c r="ASX31" s="2">
        <v>0</v>
      </c>
      <c r="ASY31" s="2">
        <v>0</v>
      </c>
      <c r="ASZ31" s="2">
        <v>0</v>
      </c>
      <c r="ATA31" s="2">
        <v>0</v>
      </c>
      <c r="ATB31" s="2">
        <v>0</v>
      </c>
      <c r="ATC31" s="2">
        <v>0</v>
      </c>
      <c r="ATE31" s="1" t="s">
        <v>1831</v>
      </c>
      <c r="ATM31" s="1" t="s">
        <v>1995</v>
      </c>
      <c r="ATN31" s="2">
        <v>0</v>
      </c>
      <c r="ATO31" s="2">
        <v>0</v>
      </c>
      <c r="ATP31" s="2">
        <v>1</v>
      </c>
      <c r="ATQ31" s="2">
        <v>0</v>
      </c>
      <c r="ATR31" s="2">
        <v>0</v>
      </c>
      <c r="ATS31" s="2">
        <v>0</v>
      </c>
      <c r="ATT31" s="2">
        <v>0</v>
      </c>
      <c r="ATU31" s="2">
        <v>0</v>
      </c>
      <c r="ATV31" s="2">
        <v>0</v>
      </c>
      <c r="ATY31"/>
      <c r="ATZ31" s="1" t="s">
        <v>3980</v>
      </c>
      <c r="AUB31" s="1" t="s">
        <v>3854</v>
      </c>
      <c r="AUC31" s="1" t="s">
        <v>1996</v>
      </c>
      <c r="AUD31" s="1" t="s">
        <v>3855</v>
      </c>
      <c r="AUG31" s="1" t="s">
        <v>2287</v>
      </c>
    </row>
    <row r="32" spans="1:1024 1026:1229" ht="14.5" x14ac:dyDescent="0.35">
      <c r="A32" s="1" t="s">
        <v>1997</v>
      </c>
      <c r="B32" s="1" t="s">
        <v>1998</v>
      </c>
      <c r="C32" s="1" t="s">
        <v>1999</v>
      </c>
      <c r="D32" s="1" t="s">
        <v>1940</v>
      </c>
      <c r="E32" s="1" t="s">
        <v>1982</v>
      </c>
      <c r="F32" s="1" t="s">
        <v>1940</v>
      </c>
      <c r="I32" s="1" t="s">
        <v>1942</v>
      </c>
      <c r="J32" s="1" t="s">
        <v>1943</v>
      </c>
      <c r="K32" s="1" t="s">
        <v>1943</v>
      </c>
      <c r="N32" s="1" t="s">
        <v>1849</v>
      </c>
      <c r="O32" s="2">
        <v>0</v>
      </c>
      <c r="P32" s="2">
        <v>0</v>
      </c>
      <c r="Q32" s="2">
        <v>0</v>
      </c>
      <c r="R32" s="2">
        <v>0</v>
      </c>
      <c r="S32" s="2">
        <v>1</v>
      </c>
      <c r="U32" s="1" t="s">
        <v>1831</v>
      </c>
      <c r="AT32" s="1"/>
      <c r="BJ32" s="1"/>
      <c r="DU32" s="1"/>
      <c r="GS32" s="1"/>
      <c r="AAU32" s="1"/>
      <c r="AJH32" s="1" t="s">
        <v>2000</v>
      </c>
      <c r="AJI32" s="1" t="s">
        <v>1831</v>
      </c>
      <c r="AJT32" s="1" t="s">
        <v>1831</v>
      </c>
      <c r="AJU32" s="1" t="s">
        <v>1831</v>
      </c>
      <c r="AKB32" s="1" t="s">
        <v>2001</v>
      </c>
      <c r="AKC32" s="2">
        <v>1</v>
      </c>
      <c r="AKD32" s="2">
        <v>1</v>
      </c>
      <c r="AKE32" s="2">
        <v>1</v>
      </c>
      <c r="AKF32" s="2">
        <v>1</v>
      </c>
      <c r="AKG32" s="2">
        <v>1</v>
      </c>
      <c r="AKH32" s="2">
        <v>0</v>
      </c>
      <c r="AKI32" s="2">
        <v>1</v>
      </c>
      <c r="AKJ32" s="2">
        <v>0</v>
      </c>
      <c r="AKL32" s="1" t="s">
        <v>1850</v>
      </c>
      <c r="AKM32" s="2">
        <v>1</v>
      </c>
      <c r="AKN32" s="2">
        <v>1</v>
      </c>
      <c r="AKO32" s="2">
        <v>1</v>
      </c>
      <c r="AKP32" s="2">
        <v>1</v>
      </c>
      <c r="AKQ32" s="2">
        <v>1</v>
      </c>
      <c r="AKR32" s="2">
        <v>1</v>
      </c>
      <c r="AKS32" s="2">
        <v>1</v>
      </c>
      <c r="AKT32" s="1" t="s">
        <v>1851</v>
      </c>
      <c r="AKU32" s="2">
        <v>0</v>
      </c>
      <c r="AKV32" s="2">
        <v>1</v>
      </c>
      <c r="AKW32" s="2">
        <v>0</v>
      </c>
      <c r="AKX32" s="2">
        <v>0</v>
      </c>
      <c r="AKY32" s="2">
        <v>0</v>
      </c>
      <c r="ALA32" s="1" t="s">
        <v>1830</v>
      </c>
      <c r="ALK32" s="2">
        <v>20</v>
      </c>
      <c r="ALL32" s="1" t="s">
        <v>1831</v>
      </c>
      <c r="ALM32" s="1" t="s">
        <v>1832</v>
      </c>
      <c r="ALY32" s="1" t="s">
        <v>2002</v>
      </c>
      <c r="ALZ32" s="2">
        <v>0</v>
      </c>
      <c r="AMA32" s="2">
        <v>0</v>
      </c>
      <c r="AMB32" s="2">
        <v>0</v>
      </c>
      <c r="AMC32" s="2">
        <v>0</v>
      </c>
      <c r="AMD32" s="2">
        <v>0</v>
      </c>
      <c r="AME32" s="2">
        <v>0</v>
      </c>
      <c r="AMF32" s="2">
        <v>0</v>
      </c>
      <c r="AMG32" s="2">
        <v>0</v>
      </c>
      <c r="AMH32" s="2">
        <v>1</v>
      </c>
      <c r="AMI32" s="2">
        <v>0</v>
      </c>
      <c r="AMJ32" s="2">
        <v>0</v>
      </c>
      <c r="AML32" s="1" t="s">
        <v>1830</v>
      </c>
      <c r="AMN32" s="1" t="s">
        <v>2003</v>
      </c>
      <c r="AMO32" s="2">
        <v>1</v>
      </c>
      <c r="AMP32" s="2">
        <v>1</v>
      </c>
      <c r="AMQ32" s="2">
        <v>0</v>
      </c>
      <c r="AMR32" s="2">
        <v>0</v>
      </c>
      <c r="AMS32" s="2">
        <v>0</v>
      </c>
      <c r="AMT32" s="2">
        <v>0</v>
      </c>
      <c r="AMU32" s="2">
        <v>0</v>
      </c>
      <c r="AMV32" s="2">
        <v>0</v>
      </c>
      <c r="AMX32" s="1" t="s">
        <v>1833</v>
      </c>
      <c r="AMY32" s="1" t="s">
        <v>2294</v>
      </c>
      <c r="AMZ32" s="1" t="s">
        <v>1854</v>
      </c>
      <c r="ANC32" s="1" t="s">
        <v>2004</v>
      </c>
      <c r="AND32" s="2">
        <v>0</v>
      </c>
      <c r="ANE32" s="2">
        <v>1</v>
      </c>
      <c r="ANF32" s="2">
        <v>0</v>
      </c>
      <c r="ANG32" s="2">
        <v>0</v>
      </c>
      <c r="ANH32" s="2">
        <v>0</v>
      </c>
      <c r="ANI32" s="2">
        <v>0</v>
      </c>
      <c r="ANJ32" s="2">
        <v>0</v>
      </c>
      <c r="ANK32" s="2">
        <v>0</v>
      </c>
      <c r="ANM32" s="1" t="s">
        <v>1833</v>
      </c>
      <c r="ANN32" s="1" t="s">
        <v>2295</v>
      </c>
      <c r="ANO32" s="1" t="s">
        <v>1854</v>
      </c>
      <c r="ANR32" s="2">
        <v>20</v>
      </c>
      <c r="ANT32" s="1" t="s">
        <v>1831</v>
      </c>
      <c r="ANU32" s="1" t="s">
        <v>1832</v>
      </c>
      <c r="AOE32" s="1" t="s">
        <v>1852</v>
      </c>
      <c r="AOF32" s="2">
        <v>0</v>
      </c>
      <c r="AOG32" s="2">
        <v>0</v>
      </c>
      <c r="AOH32" s="2">
        <v>0</v>
      </c>
      <c r="AOI32" s="2">
        <v>1</v>
      </c>
      <c r="AOJ32" s="2">
        <v>0</v>
      </c>
      <c r="AOK32" s="2">
        <v>0</v>
      </c>
      <c r="AOL32" s="2">
        <v>0</v>
      </c>
      <c r="AON32" s="1" t="s">
        <v>2005</v>
      </c>
      <c r="AOO32" s="2">
        <v>0</v>
      </c>
      <c r="AOP32" s="2">
        <v>1</v>
      </c>
      <c r="AOQ32" s="2">
        <v>0</v>
      </c>
      <c r="AOR32" s="2">
        <v>0</v>
      </c>
      <c r="AOS32" s="2">
        <v>0</v>
      </c>
      <c r="AOT32" s="2">
        <v>0</v>
      </c>
      <c r="AOU32" s="2">
        <v>0</v>
      </c>
      <c r="APA32" s="1" t="s">
        <v>2006</v>
      </c>
      <c r="APC32" s="2">
        <v>1000</v>
      </c>
      <c r="APD32" s="1" t="s">
        <v>1859</v>
      </c>
      <c r="APV32" s="1" t="s">
        <v>1834</v>
      </c>
      <c r="APW32" s="2">
        <v>0</v>
      </c>
      <c r="APX32" s="2">
        <v>0</v>
      </c>
      <c r="APY32" s="2">
        <v>0</v>
      </c>
      <c r="APZ32" s="2">
        <v>0</v>
      </c>
      <c r="AQA32" s="2">
        <v>0</v>
      </c>
      <c r="AQB32" s="2">
        <v>0</v>
      </c>
      <c r="AQC32" s="2">
        <v>0</v>
      </c>
      <c r="AQD32" s="2">
        <v>1</v>
      </c>
      <c r="AQE32" s="2">
        <v>0</v>
      </c>
      <c r="AQF32" s="2">
        <v>0</v>
      </c>
      <c r="AQG32" s="2">
        <v>0</v>
      </c>
      <c r="AQI32" s="1" t="s">
        <v>1835</v>
      </c>
      <c r="AQJ32" s="2">
        <v>0</v>
      </c>
      <c r="AQK32" s="2">
        <v>0</v>
      </c>
      <c r="AQL32" s="2">
        <v>0</v>
      </c>
      <c r="AQM32" s="2">
        <v>0</v>
      </c>
      <c r="AQN32" s="2">
        <v>1</v>
      </c>
      <c r="AQO32" s="2">
        <v>0</v>
      </c>
      <c r="AQP32" s="2">
        <v>0</v>
      </c>
      <c r="AQR32" s="1" t="s">
        <v>1830</v>
      </c>
      <c r="ARB32" s="1" t="s">
        <v>1857</v>
      </c>
      <c r="ARC32" s="2">
        <v>0</v>
      </c>
      <c r="ARD32" s="2">
        <v>0</v>
      </c>
      <c r="ARE32" s="2">
        <v>0</v>
      </c>
      <c r="ARF32" s="2">
        <v>0</v>
      </c>
      <c r="ARG32" s="2">
        <v>1</v>
      </c>
      <c r="ARH32" s="2">
        <v>0</v>
      </c>
      <c r="ARI32" s="2">
        <v>0</v>
      </c>
      <c r="ARJ32" s="2">
        <v>0</v>
      </c>
      <c r="ARK32" s="2">
        <v>0</v>
      </c>
      <c r="ARL32" s="2">
        <v>0</v>
      </c>
      <c r="ARM32" s="2">
        <v>0</v>
      </c>
      <c r="ARN32" s="2">
        <v>0</v>
      </c>
      <c r="ARO32" s="2">
        <v>0</v>
      </c>
      <c r="ARQ32" s="1" t="s">
        <v>2007</v>
      </c>
      <c r="ARR32" s="2">
        <v>0</v>
      </c>
      <c r="ARS32" s="2">
        <v>0</v>
      </c>
      <c r="ART32" s="2">
        <v>0</v>
      </c>
      <c r="ARU32" s="2">
        <v>0</v>
      </c>
      <c r="ARV32" s="2">
        <v>0</v>
      </c>
      <c r="ARW32" s="2">
        <v>0</v>
      </c>
      <c r="ARX32" s="2">
        <v>0</v>
      </c>
      <c r="ARY32" s="2">
        <v>0</v>
      </c>
      <c r="ARZ32" s="2">
        <v>0</v>
      </c>
      <c r="ASA32" s="2">
        <v>0</v>
      </c>
      <c r="ASB32" s="2">
        <v>0</v>
      </c>
      <c r="ASC32" s="2">
        <v>1</v>
      </c>
      <c r="ASD32" s="2">
        <v>0</v>
      </c>
      <c r="ASE32" s="2">
        <v>0</v>
      </c>
      <c r="ASF32" s="2">
        <v>0</v>
      </c>
      <c r="ASG32" s="2">
        <v>0</v>
      </c>
      <c r="ASI32" s="1" t="s">
        <v>1831</v>
      </c>
      <c r="ASJ32" s="1" t="s">
        <v>1994</v>
      </c>
      <c r="ASK32" s="2">
        <v>0</v>
      </c>
      <c r="ASL32" s="2">
        <v>0</v>
      </c>
      <c r="ASM32" s="2">
        <v>0</v>
      </c>
      <c r="ASN32" s="2">
        <v>0</v>
      </c>
      <c r="ASO32" s="2">
        <v>1</v>
      </c>
      <c r="ASP32" s="2">
        <v>0</v>
      </c>
      <c r="ASQ32" s="2">
        <v>0</v>
      </c>
      <c r="ASR32" s="2">
        <v>0</v>
      </c>
      <c r="AST32" s="1" t="s">
        <v>1995</v>
      </c>
      <c r="ASU32" s="2">
        <v>0</v>
      </c>
      <c r="ASV32" s="2">
        <v>0</v>
      </c>
      <c r="ASW32" s="2">
        <v>1</v>
      </c>
      <c r="ASX32" s="2">
        <v>0</v>
      </c>
      <c r="ASY32" s="2">
        <v>0</v>
      </c>
      <c r="ASZ32" s="2">
        <v>0</v>
      </c>
      <c r="ATA32" s="2">
        <v>0</v>
      </c>
      <c r="ATB32" s="2">
        <v>0</v>
      </c>
      <c r="ATC32" s="2">
        <v>0</v>
      </c>
      <c r="ATE32" s="1" t="s">
        <v>1831</v>
      </c>
      <c r="ATM32" s="1" t="s">
        <v>1995</v>
      </c>
      <c r="ATN32" s="2">
        <v>0</v>
      </c>
      <c r="ATO32" s="2">
        <v>0</v>
      </c>
      <c r="ATP32" s="2">
        <v>1</v>
      </c>
      <c r="ATQ32" s="2">
        <v>0</v>
      </c>
      <c r="ATR32" s="2">
        <v>0</v>
      </c>
      <c r="ATS32" s="2">
        <v>0</v>
      </c>
      <c r="ATT32" s="2">
        <v>0</v>
      </c>
      <c r="ATU32" s="2">
        <v>0</v>
      </c>
      <c r="ATV32" s="2">
        <v>0</v>
      </c>
      <c r="ATY32"/>
      <c r="ATZ32" s="1" t="s">
        <v>3981</v>
      </c>
      <c r="AUB32" s="1" t="s">
        <v>3854</v>
      </c>
      <c r="AUC32" s="1" t="s">
        <v>2008</v>
      </c>
      <c r="AUD32" s="1" t="s">
        <v>3855</v>
      </c>
      <c r="AUG32" s="1" t="s">
        <v>2264</v>
      </c>
    </row>
    <row r="33" spans="1:1024 1026:1229" ht="14.5" x14ac:dyDescent="0.35">
      <c r="A33" s="1" t="s">
        <v>2009</v>
      </c>
      <c r="B33" s="1" t="s">
        <v>2010</v>
      </c>
      <c r="C33" s="1" t="s">
        <v>2011</v>
      </c>
      <c r="D33" s="1" t="s">
        <v>1940</v>
      </c>
      <c r="E33" s="1" t="s">
        <v>1982</v>
      </c>
      <c r="F33" s="1" t="s">
        <v>1940</v>
      </c>
      <c r="I33" s="1" t="s">
        <v>1942</v>
      </c>
      <c r="J33" s="1" t="s">
        <v>1943</v>
      </c>
      <c r="K33" s="1" t="s">
        <v>1943</v>
      </c>
      <c r="N33" s="1" t="s">
        <v>1849</v>
      </c>
      <c r="O33" s="2">
        <v>0</v>
      </c>
      <c r="P33" s="2">
        <v>0</v>
      </c>
      <c r="Q33" s="2">
        <v>0</v>
      </c>
      <c r="R33" s="2">
        <v>0</v>
      </c>
      <c r="S33" s="2">
        <v>1</v>
      </c>
      <c r="U33" s="1" t="s">
        <v>1831</v>
      </c>
      <c r="AT33" s="1"/>
      <c r="BJ33" s="1"/>
      <c r="DU33" s="1"/>
      <c r="GS33" s="1"/>
      <c r="AAU33" s="1"/>
      <c r="AJH33" s="1" t="s">
        <v>2012</v>
      </c>
      <c r="AJI33" s="1" t="s">
        <v>1831</v>
      </c>
      <c r="AJT33" s="1" t="s">
        <v>1831</v>
      </c>
      <c r="AJU33" s="1" t="s">
        <v>1831</v>
      </c>
      <c r="AKB33" s="1" t="s">
        <v>2001</v>
      </c>
      <c r="AKC33" s="2">
        <v>1</v>
      </c>
      <c r="AKD33" s="2">
        <v>1</v>
      </c>
      <c r="AKE33" s="2">
        <v>1</v>
      </c>
      <c r="AKF33" s="2">
        <v>1</v>
      </c>
      <c r="AKG33" s="2">
        <v>1</v>
      </c>
      <c r="AKH33" s="2">
        <v>0</v>
      </c>
      <c r="AKI33" s="2">
        <v>1</v>
      </c>
      <c r="AKJ33" s="2">
        <v>0</v>
      </c>
      <c r="AKL33" s="1" t="s">
        <v>1850</v>
      </c>
      <c r="AKM33" s="2">
        <v>1</v>
      </c>
      <c r="AKN33" s="2">
        <v>1</v>
      </c>
      <c r="AKO33" s="2">
        <v>1</v>
      </c>
      <c r="AKP33" s="2">
        <v>1</v>
      </c>
      <c r="AKQ33" s="2">
        <v>1</v>
      </c>
      <c r="AKR33" s="2">
        <v>1</v>
      </c>
      <c r="AKS33" s="2">
        <v>1</v>
      </c>
      <c r="AKT33" s="1" t="s">
        <v>1851</v>
      </c>
      <c r="AKU33" s="2">
        <v>0</v>
      </c>
      <c r="AKV33" s="2">
        <v>1</v>
      </c>
      <c r="AKW33" s="2">
        <v>0</v>
      </c>
      <c r="AKX33" s="2">
        <v>0</v>
      </c>
      <c r="AKY33" s="2">
        <v>0</v>
      </c>
      <c r="ALA33" s="1" t="s">
        <v>1830</v>
      </c>
      <c r="ALK33" s="2">
        <v>500</v>
      </c>
      <c r="ALL33" s="1" t="s">
        <v>1831</v>
      </c>
      <c r="ALM33" s="1" t="s">
        <v>1832</v>
      </c>
      <c r="ALY33" s="1" t="s">
        <v>2013</v>
      </c>
      <c r="ALZ33" s="2">
        <v>0</v>
      </c>
      <c r="AMA33" s="2">
        <v>0</v>
      </c>
      <c r="AMB33" s="2">
        <v>0</v>
      </c>
      <c r="AMC33" s="2">
        <v>0</v>
      </c>
      <c r="AMD33" s="2">
        <v>0</v>
      </c>
      <c r="AME33" s="2">
        <v>0</v>
      </c>
      <c r="AMF33" s="2">
        <v>0</v>
      </c>
      <c r="AMG33" s="2">
        <v>1</v>
      </c>
      <c r="AMH33" s="2">
        <v>0</v>
      </c>
      <c r="AMI33" s="2">
        <v>0</v>
      </c>
      <c r="AMJ33" s="2">
        <v>0</v>
      </c>
      <c r="AML33" s="1" t="s">
        <v>1830</v>
      </c>
      <c r="AMN33" s="1" t="s">
        <v>2003</v>
      </c>
      <c r="AMO33" s="2">
        <v>1</v>
      </c>
      <c r="AMP33" s="2">
        <v>1</v>
      </c>
      <c r="AMQ33" s="2">
        <v>0</v>
      </c>
      <c r="AMR33" s="2">
        <v>0</v>
      </c>
      <c r="AMS33" s="2">
        <v>0</v>
      </c>
      <c r="AMT33" s="2">
        <v>0</v>
      </c>
      <c r="AMU33" s="2">
        <v>0</v>
      </c>
      <c r="AMV33" s="2">
        <v>0</v>
      </c>
      <c r="AMX33" s="1" t="s">
        <v>1833</v>
      </c>
      <c r="AMY33" s="1" t="s">
        <v>2014</v>
      </c>
      <c r="AMZ33" s="1" t="s">
        <v>1854</v>
      </c>
      <c r="ANC33" s="1" t="s">
        <v>2003</v>
      </c>
      <c r="AND33" s="2">
        <v>1</v>
      </c>
      <c r="ANE33" s="2">
        <v>1</v>
      </c>
      <c r="ANF33" s="2">
        <v>0</v>
      </c>
      <c r="ANG33" s="2">
        <v>0</v>
      </c>
      <c r="ANH33" s="2">
        <v>0</v>
      </c>
      <c r="ANI33" s="2">
        <v>0</v>
      </c>
      <c r="ANJ33" s="2">
        <v>0</v>
      </c>
      <c r="ANK33" s="2">
        <v>0</v>
      </c>
      <c r="ANM33" s="1" t="s">
        <v>2015</v>
      </c>
      <c r="ANO33" s="1" t="s">
        <v>1988</v>
      </c>
      <c r="ANR33" s="2">
        <v>100</v>
      </c>
      <c r="ANT33" s="1" t="s">
        <v>1831</v>
      </c>
      <c r="ANU33" s="1" t="s">
        <v>1832</v>
      </c>
      <c r="AOE33" s="1" t="s">
        <v>2016</v>
      </c>
      <c r="AOF33" s="2">
        <v>0</v>
      </c>
      <c r="AOG33" s="2">
        <v>0</v>
      </c>
      <c r="AOH33" s="2">
        <v>0</v>
      </c>
      <c r="AOI33" s="2">
        <v>1</v>
      </c>
      <c r="AOJ33" s="2">
        <v>0</v>
      </c>
      <c r="AOK33" s="2">
        <v>0</v>
      </c>
      <c r="AOL33" s="2">
        <v>1</v>
      </c>
      <c r="AOM33" s="1" t="s">
        <v>2017</v>
      </c>
      <c r="AON33" s="1" t="s">
        <v>2005</v>
      </c>
      <c r="AOO33" s="2">
        <v>0</v>
      </c>
      <c r="AOP33" s="2">
        <v>1</v>
      </c>
      <c r="AOQ33" s="2">
        <v>0</v>
      </c>
      <c r="AOR33" s="2">
        <v>0</v>
      </c>
      <c r="AOS33" s="2">
        <v>0</v>
      </c>
      <c r="AOT33" s="2">
        <v>0</v>
      </c>
      <c r="AOU33" s="2">
        <v>0</v>
      </c>
      <c r="APA33" s="1" t="s">
        <v>1833</v>
      </c>
      <c r="APB33" s="1" t="s">
        <v>2018</v>
      </c>
      <c r="APC33" s="2">
        <v>2000</v>
      </c>
      <c r="APD33" s="1" t="s">
        <v>1859</v>
      </c>
      <c r="APV33" s="1" t="s">
        <v>1858</v>
      </c>
      <c r="APW33" s="2">
        <v>0</v>
      </c>
      <c r="APX33" s="2">
        <v>0</v>
      </c>
      <c r="APY33" s="2">
        <v>1</v>
      </c>
      <c r="APZ33" s="2">
        <v>0</v>
      </c>
      <c r="AQA33" s="2">
        <v>0</v>
      </c>
      <c r="AQB33" s="2">
        <v>0</v>
      </c>
      <c r="AQC33" s="2">
        <v>0</v>
      </c>
      <c r="AQD33" s="2">
        <v>0</v>
      </c>
      <c r="AQE33" s="2">
        <v>0</v>
      </c>
      <c r="AQF33" s="2">
        <v>0</v>
      </c>
      <c r="AQG33" s="2">
        <v>0</v>
      </c>
      <c r="AQI33" s="1" t="s">
        <v>1835</v>
      </c>
      <c r="AQJ33" s="2">
        <v>0</v>
      </c>
      <c r="AQK33" s="2">
        <v>0</v>
      </c>
      <c r="AQL33" s="2">
        <v>0</v>
      </c>
      <c r="AQM33" s="2">
        <v>0</v>
      </c>
      <c r="AQN33" s="2">
        <v>1</v>
      </c>
      <c r="AQO33" s="2">
        <v>0</v>
      </c>
      <c r="AQP33" s="2">
        <v>0</v>
      </c>
      <c r="AQR33" s="1" t="s">
        <v>1831</v>
      </c>
      <c r="AQS33" s="1" t="s">
        <v>1856</v>
      </c>
      <c r="AQT33" s="2">
        <v>1</v>
      </c>
      <c r="AQU33" s="2">
        <v>0</v>
      </c>
      <c r="AQV33" s="2">
        <v>0</v>
      </c>
      <c r="AQW33" s="2">
        <v>0</v>
      </c>
      <c r="AQX33" s="2">
        <v>0</v>
      </c>
      <c r="AQY33" s="2">
        <v>0</v>
      </c>
      <c r="AQZ33" s="2">
        <v>0</v>
      </c>
      <c r="ARB33" s="1" t="s">
        <v>1835</v>
      </c>
      <c r="ARC33" s="2">
        <v>0</v>
      </c>
      <c r="ARD33" s="2">
        <v>0</v>
      </c>
      <c r="ARE33" s="2">
        <v>0</v>
      </c>
      <c r="ARF33" s="2">
        <v>0</v>
      </c>
      <c r="ARG33" s="2">
        <v>0</v>
      </c>
      <c r="ARH33" s="2">
        <v>0</v>
      </c>
      <c r="ARI33" s="2">
        <v>0</v>
      </c>
      <c r="ARJ33" s="2">
        <v>0</v>
      </c>
      <c r="ARK33" s="2">
        <v>0</v>
      </c>
      <c r="ARL33" s="2">
        <v>0</v>
      </c>
      <c r="ARM33" s="2">
        <v>1</v>
      </c>
      <c r="ARN33" s="2">
        <v>0</v>
      </c>
      <c r="ARO33" s="2">
        <v>0</v>
      </c>
      <c r="ARQ33" s="1" t="s">
        <v>2019</v>
      </c>
      <c r="ARR33" s="2">
        <v>0</v>
      </c>
      <c r="ARS33" s="2">
        <v>0</v>
      </c>
      <c r="ART33" s="2">
        <v>1</v>
      </c>
      <c r="ARU33" s="2">
        <v>1</v>
      </c>
      <c r="ARV33" s="2">
        <v>0</v>
      </c>
      <c r="ARW33" s="2">
        <v>0</v>
      </c>
      <c r="ARX33" s="2">
        <v>0</v>
      </c>
      <c r="ARY33" s="2">
        <v>0</v>
      </c>
      <c r="ARZ33" s="2">
        <v>0</v>
      </c>
      <c r="ASA33" s="2">
        <v>0</v>
      </c>
      <c r="ASB33" s="2">
        <v>0</v>
      </c>
      <c r="ASC33" s="2">
        <v>0</v>
      </c>
      <c r="ASD33" s="2">
        <v>0</v>
      </c>
      <c r="ASE33" s="2">
        <v>0</v>
      </c>
      <c r="ASF33" s="2">
        <v>0</v>
      </c>
      <c r="ASG33" s="2">
        <v>0</v>
      </c>
      <c r="ASI33" s="1" t="s">
        <v>1830</v>
      </c>
      <c r="ATM33" s="1" t="s">
        <v>2020</v>
      </c>
      <c r="ATN33" s="2">
        <v>1</v>
      </c>
      <c r="ATO33" s="2">
        <v>0</v>
      </c>
      <c r="ATP33" s="2">
        <v>1</v>
      </c>
      <c r="ATQ33" s="2">
        <v>1</v>
      </c>
      <c r="ATR33" s="2">
        <v>0</v>
      </c>
      <c r="ATS33" s="2">
        <v>0</v>
      </c>
      <c r="ATT33" s="2">
        <v>0</v>
      </c>
      <c r="ATU33" s="2">
        <v>0</v>
      </c>
      <c r="ATV33" s="2">
        <v>0</v>
      </c>
      <c r="ATY33"/>
      <c r="ATZ33" s="1" t="s">
        <v>3982</v>
      </c>
      <c r="AUB33" s="1" t="s">
        <v>3854</v>
      </c>
      <c r="AUC33" s="1" t="s">
        <v>2021</v>
      </c>
      <c r="AUD33" s="1" t="s">
        <v>3855</v>
      </c>
      <c r="AUG33" s="1" t="s">
        <v>3083</v>
      </c>
    </row>
    <row r="34" spans="1:1024 1026:1229" ht="14.5" x14ac:dyDescent="0.35">
      <c r="A34" s="181" t="s">
        <v>2022</v>
      </c>
      <c r="B34" s="1" t="s">
        <v>2023</v>
      </c>
      <c r="C34" s="1" t="s">
        <v>2024</v>
      </c>
      <c r="D34" s="1" t="s">
        <v>1940</v>
      </c>
      <c r="E34" s="1" t="s">
        <v>2025</v>
      </c>
      <c r="F34" s="1" t="s">
        <v>1940</v>
      </c>
      <c r="I34" s="1" t="s">
        <v>1942</v>
      </c>
      <c r="J34" s="1" t="s">
        <v>1943</v>
      </c>
      <c r="K34" s="1" t="s">
        <v>1943</v>
      </c>
      <c r="N34" s="1" t="s">
        <v>1849</v>
      </c>
      <c r="O34" s="2">
        <v>0</v>
      </c>
      <c r="P34" s="2">
        <v>0</v>
      </c>
      <c r="Q34" s="2">
        <v>0</v>
      </c>
      <c r="R34" s="2">
        <v>0</v>
      </c>
      <c r="S34" s="2">
        <v>1</v>
      </c>
      <c r="U34" s="1" t="s">
        <v>1831</v>
      </c>
      <c r="AT34" s="1"/>
      <c r="BJ34" s="1"/>
      <c r="DU34" s="1"/>
      <c r="GS34" s="1"/>
      <c r="AAU34" s="1"/>
      <c r="AJH34" s="1" t="s">
        <v>2026</v>
      </c>
      <c r="AJI34" s="1" t="s">
        <v>1831</v>
      </c>
      <c r="AJT34" s="1" t="s">
        <v>1831</v>
      </c>
      <c r="AJU34" s="1" t="s">
        <v>1831</v>
      </c>
      <c r="AKB34" s="1" t="s">
        <v>2027</v>
      </c>
      <c r="AKC34" s="2">
        <v>1</v>
      </c>
      <c r="AKD34" s="2">
        <v>0</v>
      </c>
      <c r="AKE34" s="2">
        <v>0</v>
      </c>
      <c r="AKF34" s="2">
        <v>0</v>
      </c>
      <c r="AKG34" s="2">
        <v>0</v>
      </c>
      <c r="AKH34" s="2">
        <v>0</v>
      </c>
      <c r="AKI34" s="2">
        <v>0</v>
      </c>
      <c r="AKJ34" s="2">
        <v>0</v>
      </c>
      <c r="AKL34" s="1" t="s">
        <v>1850</v>
      </c>
      <c r="AKM34" s="2">
        <v>1</v>
      </c>
      <c r="AKN34" s="2">
        <v>1</v>
      </c>
      <c r="AKO34" s="2">
        <v>1</v>
      </c>
      <c r="AKP34" s="2">
        <v>1</v>
      </c>
      <c r="AKQ34" s="2">
        <v>1</v>
      </c>
      <c r="AKR34" s="2">
        <v>1</v>
      </c>
      <c r="AKS34" s="2">
        <v>1</v>
      </c>
      <c r="AKT34" s="1" t="s">
        <v>1851</v>
      </c>
      <c r="AKU34" s="2">
        <v>0</v>
      </c>
      <c r="AKV34" s="2">
        <v>1</v>
      </c>
      <c r="AKW34" s="2">
        <v>0</v>
      </c>
      <c r="AKX34" s="2">
        <v>0</v>
      </c>
      <c r="AKY34" s="2">
        <v>0</v>
      </c>
      <c r="ALA34" s="1" t="s">
        <v>1830</v>
      </c>
      <c r="ALK34" s="2">
        <v>20</v>
      </c>
      <c r="ALL34" s="1" t="s">
        <v>1831</v>
      </c>
      <c r="ALM34" s="1" t="s">
        <v>1838</v>
      </c>
      <c r="ALN34" s="1" t="s">
        <v>2028</v>
      </c>
      <c r="ALO34" s="2">
        <v>0</v>
      </c>
      <c r="ALP34" s="2">
        <v>0</v>
      </c>
      <c r="ALQ34" s="2">
        <v>0</v>
      </c>
      <c r="ALR34" s="2">
        <v>0</v>
      </c>
      <c r="ALS34" s="2">
        <v>0</v>
      </c>
      <c r="ALT34" s="2">
        <v>1</v>
      </c>
      <c r="ALU34" s="2">
        <v>0</v>
      </c>
      <c r="ALV34" s="2">
        <v>0</v>
      </c>
      <c r="ALW34" s="2">
        <v>0</v>
      </c>
      <c r="AML34" s="1" t="s">
        <v>1830</v>
      </c>
      <c r="AMN34" s="1" t="s">
        <v>2003</v>
      </c>
      <c r="AMO34" s="2">
        <v>1</v>
      </c>
      <c r="AMP34" s="2">
        <v>1</v>
      </c>
      <c r="AMQ34" s="2">
        <v>0</v>
      </c>
      <c r="AMR34" s="2">
        <v>0</v>
      </c>
      <c r="AMS34" s="2">
        <v>0</v>
      </c>
      <c r="AMT34" s="2">
        <v>0</v>
      </c>
      <c r="AMU34" s="2">
        <v>0</v>
      </c>
      <c r="AMV34" s="2">
        <v>0</v>
      </c>
      <c r="AMX34" s="1" t="s">
        <v>1853</v>
      </c>
      <c r="AMZ34" s="1" t="s">
        <v>1854</v>
      </c>
      <c r="ANC34" s="1" t="s">
        <v>1840</v>
      </c>
      <c r="AND34" s="2">
        <v>0</v>
      </c>
      <c r="ANE34" s="2">
        <v>0</v>
      </c>
      <c r="ANF34" s="2">
        <v>0</v>
      </c>
      <c r="ANG34" s="2">
        <v>0</v>
      </c>
      <c r="ANH34" s="2">
        <v>0</v>
      </c>
      <c r="ANI34" s="2">
        <v>0</v>
      </c>
      <c r="ANJ34" s="2">
        <v>1</v>
      </c>
      <c r="ANK34" s="2">
        <v>0</v>
      </c>
      <c r="ANM34" s="1" t="s">
        <v>2029</v>
      </c>
      <c r="ANO34" s="1" t="s">
        <v>1988</v>
      </c>
      <c r="ANR34" s="1" t="s">
        <v>2030</v>
      </c>
      <c r="ANT34" s="1" t="s">
        <v>1830</v>
      </c>
      <c r="AON34" s="1" t="s">
        <v>2031</v>
      </c>
      <c r="AOO34" s="2">
        <v>0</v>
      </c>
      <c r="AOP34" s="2">
        <v>0</v>
      </c>
      <c r="AOQ34" s="2">
        <v>0</v>
      </c>
      <c r="AOR34" s="2">
        <v>0</v>
      </c>
      <c r="AOS34" s="2">
        <v>1</v>
      </c>
      <c r="AOT34" s="2">
        <v>0</v>
      </c>
      <c r="AOU34" s="2">
        <v>0</v>
      </c>
      <c r="APV34" s="1" t="s">
        <v>1855</v>
      </c>
      <c r="APW34" s="2">
        <v>0</v>
      </c>
      <c r="APX34" s="2">
        <v>1</v>
      </c>
      <c r="APY34" s="2">
        <v>0</v>
      </c>
      <c r="APZ34" s="2">
        <v>0</v>
      </c>
      <c r="AQA34" s="2">
        <v>0</v>
      </c>
      <c r="AQB34" s="2">
        <v>0</v>
      </c>
      <c r="AQC34" s="2">
        <v>0</v>
      </c>
      <c r="AQD34" s="2">
        <v>0</v>
      </c>
      <c r="AQE34" s="2">
        <v>0</v>
      </c>
      <c r="AQF34" s="2">
        <v>0</v>
      </c>
      <c r="AQG34" s="2">
        <v>0</v>
      </c>
      <c r="AQI34" s="1" t="s">
        <v>1855</v>
      </c>
      <c r="AQJ34" s="2">
        <v>1</v>
      </c>
      <c r="AQK34" s="2">
        <v>0</v>
      </c>
      <c r="AQL34" s="2">
        <v>0</v>
      </c>
      <c r="AQM34" s="2">
        <v>0</v>
      </c>
      <c r="AQN34" s="2">
        <v>0</v>
      </c>
      <c r="AQO34" s="2">
        <v>0</v>
      </c>
      <c r="AQP34" s="2">
        <v>0</v>
      </c>
      <c r="AQR34" s="1" t="s">
        <v>1830</v>
      </c>
      <c r="ARB34" s="1" t="s">
        <v>1835</v>
      </c>
      <c r="ARC34" s="2">
        <v>0</v>
      </c>
      <c r="ARD34" s="2">
        <v>0</v>
      </c>
      <c r="ARE34" s="2">
        <v>0</v>
      </c>
      <c r="ARF34" s="2">
        <v>0</v>
      </c>
      <c r="ARG34" s="2">
        <v>0</v>
      </c>
      <c r="ARH34" s="2">
        <v>0</v>
      </c>
      <c r="ARI34" s="2">
        <v>0</v>
      </c>
      <c r="ARJ34" s="2">
        <v>0</v>
      </c>
      <c r="ARK34" s="2">
        <v>0</v>
      </c>
      <c r="ARL34" s="2">
        <v>0</v>
      </c>
      <c r="ARM34" s="2">
        <v>1</v>
      </c>
      <c r="ARN34" s="2">
        <v>0</v>
      </c>
      <c r="ARO34" s="2">
        <v>0</v>
      </c>
      <c r="ARQ34" s="1" t="s">
        <v>1833</v>
      </c>
      <c r="ARR34" s="2">
        <v>0</v>
      </c>
      <c r="ARS34" s="2">
        <v>0</v>
      </c>
      <c r="ART34" s="2">
        <v>0</v>
      </c>
      <c r="ARU34" s="2">
        <v>0</v>
      </c>
      <c r="ARV34" s="2">
        <v>0</v>
      </c>
      <c r="ARW34" s="2">
        <v>0</v>
      </c>
      <c r="ARX34" s="2">
        <v>0</v>
      </c>
      <c r="ARY34" s="2">
        <v>0</v>
      </c>
      <c r="ARZ34" s="2">
        <v>0</v>
      </c>
      <c r="ASA34" s="2">
        <v>0</v>
      </c>
      <c r="ASB34" s="2">
        <v>0</v>
      </c>
      <c r="ASC34" s="2">
        <v>0</v>
      </c>
      <c r="ASD34" s="2">
        <v>0</v>
      </c>
      <c r="ASE34" s="2">
        <v>0</v>
      </c>
      <c r="ASF34" s="2">
        <v>0</v>
      </c>
      <c r="ASG34" s="2">
        <v>1</v>
      </c>
      <c r="ASH34" s="1" t="s">
        <v>2032</v>
      </c>
      <c r="ASI34" s="1" t="s">
        <v>1831</v>
      </c>
      <c r="ASJ34" s="1" t="s">
        <v>1994</v>
      </c>
      <c r="ASK34" s="2">
        <v>0</v>
      </c>
      <c r="ASL34" s="2">
        <v>0</v>
      </c>
      <c r="ASM34" s="2">
        <v>0</v>
      </c>
      <c r="ASN34" s="2">
        <v>0</v>
      </c>
      <c r="ASO34" s="2">
        <v>1</v>
      </c>
      <c r="ASP34" s="2">
        <v>0</v>
      </c>
      <c r="ASQ34" s="2">
        <v>0</v>
      </c>
      <c r="ASR34" s="2">
        <v>0</v>
      </c>
      <c r="AST34" s="1" t="s">
        <v>1995</v>
      </c>
      <c r="ASU34" s="2">
        <v>0</v>
      </c>
      <c r="ASV34" s="2">
        <v>0</v>
      </c>
      <c r="ASW34" s="2">
        <v>1</v>
      </c>
      <c r="ASX34" s="2">
        <v>0</v>
      </c>
      <c r="ASY34" s="2">
        <v>0</v>
      </c>
      <c r="ASZ34" s="2">
        <v>0</v>
      </c>
      <c r="ATA34" s="2">
        <v>0</v>
      </c>
      <c r="ATB34" s="2">
        <v>0</v>
      </c>
      <c r="ATC34" s="2">
        <v>0</v>
      </c>
      <c r="ATE34" s="1" t="s">
        <v>1830</v>
      </c>
      <c r="ATF34" s="1" t="s">
        <v>1846</v>
      </c>
      <c r="ATG34" s="2">
        <v>1</v>
      </c>
      <c r="ATH34" s="2">
        <v>0</v>
      </c>
      <c r="ATI34" s="2">
        <v>0</v>
      </c>
      <c r="ATJ34" s="2">
        <v>0</v>
      </c>
      <c r="ATK34" s="2">
        <v>0</v>
      </c>
      <c r="ATM34" s="1" t="s">
        <v>1848</v>
      </c>
      <c r="ATN34" s="2">
        <v>1</v>
      </c>
      <c r="ATO34" s="2">
        <v>0</v>
      </c>
      <c r="ATP34" s="2">
        <v>0</v>
      </c>
      <c r="ATQ34" s="2">
        <v>0</v>
      </c>
      <c r="ATR34" s="2">
        <v>0</v>
      </c>
      <c r="ATS34" s="2">
        <v>0</v>
      </c>
      <c r="ATT34" s="2">
        <v>0</v>
      </c>
      <c r="ATU34" s="2">
        <v>0</v>
      </c>
      <c r="ATV34" s="2">
        <v>0</v>
      </c>
      <c r="ATY34"/>
      <c r="ATZ34" s="1" t="s">
        <v>3983</v>
      </c>
      <c r="AUB34" s="1" t="s">
        <v>3854</v>
      </c>
      <c r="AUC34" s="1" t="s">
        <v>2033</v>
      </c>
      <c r="AUD34" s="1" t="s">
        <v>3855</v>
      </c>
      <c r="AUG34" s="1" t="s">
        <v>3984</v>
      </c>
    </row>
    <row r="35" spans="1:1024 1026:1229" ht="14.5" x14ac:dyDescent="0.35">
      <c r="A35" s="1" t="s">
        <v>2034</v>
      </c>
      <c r="B35" s="1" t="s">
        <v>2035</v>
      </c>
      <c r="C35" s="1" t="s">
        <v>2036</v>
      </c>
      <c r="D35" s="1" t="s">
        <v>1940</v>
      </c>
      <c r="E35" s="1" t="s">
        <v>2025</v>
      </c>
      <c r="F35" s="1" t="s">
        <v>1940</v>
      </c>
      <c r="I35" s="1" t="s">
        <v>1942</v>
      </c>
      <c r="J35" s="1" t="s">
        <v>1943</v>
      </c>
      <c r="K35" s="1" t="s">
        <v>1943</v>
      </c>
      <c r="N35" s="1" t="s">
        <v>1849</v>
      </c>
      <c r="O35" s="2">
        <v>0</v>
      </c>
      <c r="P35" s="2">
        <v>0</v>
      </c>
      <c r="Q35" s="2">
        <v>0</v>
      </c>
      <c r="R35" s="2">
        <v>0</v>
      </c>
      <c r="S35" s="2">
        <v>1</v>
      </c>
      <c r="U35" s="1" t="s">
        <v>1831</v>
      </c>
      <c r="AT35" s="1"/>
      <c r="BJ35" s="1"/>
      <c r="DU35" s="1"/>
      <c r="GS35" s="1"/>
      <c r="AAU35" s="1"/>
      <c r="AJH35" s="1" t="s">
        <v>2037</v>
      </c>
      <c r="AJI35" s="1" t="s">
        <v>1831</v>
      </c>
      <c r="AJT35" s="1" t="s">
        <v>1831</v>
      </c>
      <c r="AJU35" s="1" t="s">
        <v>1831</v>
      </c>
      <c r="AKB35" s="1" t="s">
        <v>2027</v>
      </c>
      <c r="AKC35" s="2">
        <v>1</v>
      </c>
      <c r="AKD35" s="2">
        <v>0</v>
      </c>
      <c r="AKE35" s="2">
        <v>0</v>
      </c>
      <c r="AKF35" s="2">
        <v>0</v>
      </c>
      <c r="AKG35" s="2">
        <v>0</v>
      </c>
      <c r="AKH35" s="2">
        <v>0</v>
      </c>
      <c r="AKI35" s="2">
        <v>0</v>
      </c>
      <c r="AKJ35" s="2">
        <v>0</v>
      </c>
      <c r="AKL35" s="1" t="s">
        <v>1850</v>
      </c>
      <c r="AKM35" s="2">
        <v>1</v>
      </c>
      <c r="AKN35" s="2">
        <v>1</v>
      </c>
      <c r="AKO35" s="2">
        <v>1</v>
      </c>
      <c r="AKP35" s="2">
        <v>1</v>
      </c>
      <c r="AKQ35" s="2">
        <v>1</v>
      </c>
      <c r="AKR35" s="2">
        <v>1</v>
      </c>
      <c r="AKS35" s="2">
        <v>1</v>
      </c>
      <c r="AKT35" s="1" t="s">
        <v>1851</v>
      </c>
      <c r="AKU35" s="2">
        <v>0</v>
      </c>
      <c r="AKV35" s="2">
        <v>1</v>
      </c>
      <c r="AKW35" s="2">
        <v>0</v>
      </c>
      <c r="AKX35" s="2">
        <v>0</v>
      </c>
      <c r="AKY35" s="2">
        <v>0</v>
      </c>
      <c r="ALA35" s="1" t="s">
        <v>1830</v>
      </c>
      <c r="ALK35" s="2">
        <v>20</v>
      </c>
      <c r="ALL35" s="1" t="s">
        <v>1831</v>
      </c>
      <c r="ALM35" s="1" t="s">
        <v>1837</v>
      </c>
      <c r="ALY35" s="1" t="s">
        <v>1852</v>
      </c>
      <c r="ALZ35" s="2">
        <v>1</v>
      </c>
      <c r="AMA35" s="2">
        <v>0</v>
      </c>
      <c r="AMB35" s="2">
        <v>0</v>
      </c>
      <c r="AMC35" s="2">
        <v>0</v>
      </c>
      <c r="AMD35" s="2">
        <v>0</v>
      </c>
      <c r="AME35" s="2">
        <v>0</v>
      </c>
      <c r="AMF35" s="2">
        <v>0</v>
      </c>
      <c r="AMG35" s="2">
        <v>0</v>
      </c>
      <c r="AMH35" s="2">
        <v>0</v>
      </c>
      <c r="AMI35" s="2">
        <v>0</v>
      </c>
      <c r="AMJ35" s="2">
        <v>0</v>
      </c>
      <c r="AML35" s="1" t="s">
        <v>1830</v>
      </c>
      <c r="AMN35" s="1" t="s">
        <v>2003</v>
      </c>
      <c r="AMO35" s="2">
        <v>1</v>
      </c>
      <c r="AMP35" s="2">
        <v>1</v>
      </c>
      <c r="AMQ35" s="2">
        <v>0</v>
      </c>
      <c r="AMR35" s="2">
        <v>0</v>
      </c>
      <c r="AMS35" s="2">
        <v>0</v>
      </c>
      <c r="AMT35" s="2">
        <v>0</v>
      </c>
      <c r="AMU35" s="2">
        <v>0</v>
      </c>
      <c r="AMV35" s="2">
        <v>0</v>
      </c>
      <c r="AMX35" s="1" t="s">
        <v>1853</v>
      </c>
      <c r="AMZ35" s="1" t="s">
        <v>1854</v>
      </c>
      <c r="ANC35" s="1" t="s">
        <v>2004</v>
      </c>
      <c r="AND35" s="2">
        <v>0</v>
      </c>
      <c r="ANE35" s="2">
        <v>1</v>
      </c>
      <c r="ANF35" s="2">
        <v>0</v>
      </c>
      <c r="ANG35" s="2">
        <v>0</v>
      </c>
      <c r="ANH35" s="2">
        <v>0</v>
      </c>
      <c r="ANI35" s="2">
        <v>0</v>
      </c>
      <c r="ANJ35" s="2">
        <v>0</v>
      </c>
      <c r="ANK35" s="2">
        <v>0</v>
      </c>
      <c r="ANM35" s="1" t="s">
        <v>1853</v>
      </c>
      <c r="ANO35" s="1" t="s">
        <v>1854</v>
      </c>
      <c r="ANR35" s="1" t="s">
        <v>2030</v>
      </c>
      <c r="ANT35" s="1" t="s">
        <v>1831</v>
      </c>
      <c r="ANU35" s="1" t="s">
        <v>1837</v>
      </c>
      <c r="AOE35" s="1" t="s">
        <v>1833</v>
      </c>
      <c r="AOF35" s="2">
        <v>0</v>
      </c>
      <c r="AOG35" s="2">
        <v>0</v>
      </c>
      <c r="AOH35" s="2">
        <v>0</v>
      </c>
      <c r="AOI35" s="2">
        <v>0</v>
      </c>
      <c r="AOJ35" s="2">
        <v>0</v>
      </c>
      <c r="AOK35" s="2">
        <v>0</v>
      </c>
      <c r="AOL35" s="2">
        <v>1</v>
      </c>
      <c r="AOM35" s="1" t="s">
        <v>2038</v>
      </c>
      <c r="AON35" s="1" t="s">
        <v>2031</v>
      </c>
      <c r="AOO35" s="2">
        <v>0</v>
      </c>
      <c r="AOP35" s="2">
        <v>0</v>
      </c>
      <c r="AOQ35" s="2">
        <v>0</v>
      </c>
      <c r="AOR35" s="2">
        <v>0</v>
      </c>
      <c r="AOS35" s="2">
        <v>1</v>
      </c>
      <c r="AOT35" s="2">
        <v>0</v>
      </c>
      <c r="AOU35" s="2">
        <v>0</v>
      </c>
      <c r="APV35" s="1" t="s">
        <v>1834</v>
      </c>
      <c r="APW35" s="2">
        <v>0</v>
      </c>
      <c r="APX35" s="2">
        <v>0</v>
      </c>
      <c r="APY35" s="2">
        <v>0</v>
      </c>
      <c r="APZ35" s="2">
        <v>0</v>
      </c>
      <c r="AQA35" s="2">
        <v>0</v>
      </c>
      <c r="AQB35" s="2">
        <v>0</v>
      </c>
      <c r="AQC35" s="2">
        <v>0</v>
      </c>
      <c r="AQD35" s="2">
        <v>1</v>
      </c>
      <c r="AQE35" s="2">
        <v>0</v>
      </c>
      <c r="AQF35" s="2">
        <v>0</v>
      </c>
      <c r="AQG35" s="2">
        <v>0</v>
      </c>
      <c r="AQI35" s="1" t="s">
        <v>1992</v>
      </c>
      <c r="AQJ35" s="2">
        <v>0</v>
      </c>
      <c r="AQK35" s="2">
        <v>0</v>
      </c>
      <c r="AQL35" s="2">
        <v>1</v>
      </c>
      <c r="AQM35" s="2">
        <v>0</v>
      </c>
      <c r="AQN35" s="2">
        <v>0</v>
      </c>
      <c r="AQO35" s="2">
        <v>0</v>
      </c>
      <c r="AQP35" s="2">
        <v>0</v>
      </c>
      <c r="AQR35" s="1" t="s">
        <v>1830</v>
      </c>
      <c r="ARB35" s="1" t="s">
        <v>2039</v>
      </c>
      <c r="ARC35" s="2">
        <v>0</v>
      </c>
      <c r="ARD35" s="2">
        <v>0</v>
      </c>
      <c r="ARE35" s="2">
        <v>0</v>
      </c>
      <c r="ARF35" s="2">
        <v>0</v>
      </c>
      <c r="ARG35" s="2">
        <v>0</v>
      </c>
      <c r="ARH35" s="2">
        <v>0</v>
      </c>
      <c r="ARI35" s="2">
        <v>1</v>
      </c>
      <c r="ARJ35" s="2">
        <v>0</v>
      </c>
      <c r="ARK35" s="2">
        <v>0</v>
      </c>
      <c r="ARL35" s="2">
        <v>0</v>
      </c>
      <c r="ARM35" s="2">
        <v>0</v>
      </c>
      <c r="ARN35" s="2">
        <v>0</v>
      </c>
      <c r="ARO35" s="2">
        <v>0</v>
      </c>
      <c r="ARQ35" s="1" t="s">
        <v>1993</v>
      </c>
      <c r="ARR35" s="2">
        <v>0</v>
      </c>
      <c r="ARS35" s="2">
        <v>0</v>
      </c>
      <c r="ART35" s="2">
        <v>0</v>
      </c>
      <c r="ARU35" s="2">
        <v>0</v>
      </c>
      <c r="ARV35" s="2">
        <v>1</v>
      </c>
      <c r="ARW35" s="2">
        <v>0</v>
      </c>
      <c r="ARX35" s="2">
        <v>0</v>
      </c>
      <c r="ARY35" s="2">
        <v>0</v>
      </c>
      <c r="ARZ35" s="2">
        <v>0</v>
      </c>
      <c r="ASA35" s="2">
        <v>0</v>
      </c>
      <c r="ASB35" s="2">
        <v>0</v>
      </c>
      <c r="ASC35" s="2">
        <v>0</v>
      </c>
      <c r="ASD35" s="2">
        <v>0</v>
      </c>
      <c r="ASE35" s="2">
        <v>0</v>
      </c>
      <c r="ASF35" s="2">
        <v>0</v>
      </c>
      <c r="ASG35" s="2">
        <v>0</v>
      </c>
      <c r="ASI35" s="1" t="s">
        <v>1831</v>
      </c>
      <c r="ASJ35" s="1" t="s">
        <v>1994</v>
      </c>
      <c r="ASK35" s="2">
        <v>0</v>
      </c>
      <c r="ASL35" s="2">
        <v>0</v>
      </c>
      <c r="ASM35" s="2">
        <v>0</v>
      </c>
      <c r="ASN35" s="2">
        <v>0</v>
      </c>
      <c r="ASO35" s="2">
        <v>1</v>
      </c>
      <c r="ASP35" s="2">
        <v>0</v>
      </c>
      <c r="ASQ35" s="2">
        <v>0</v>
      </c>
      <c r="ASR35" s="2">
        <v>0</v>
      </c>
      <c r="AST35" s="1" t="s">
        <v>1995</v>
      </c>
      <c r="ASU35" s="2">
        <v>0</v>
      </c>
      <c r="ASV35" s="2">
        <v>0</v>
      </c>
      <c r="ASW35" s="2">
        <v>1</v>
      </c>
      <c r="ASX35" s="2">
        <v>0</v>
      </c>
      <c r="ASY35" s="2">
        <v>0</v>
      </c>
      <c r="ASZ35" s="2">
        <v>0</v>
      </c>
      <c r="ATA35" s="2">
        <v>0</v>
      </c>
      <c r="ATB35" s="2">
        <v>0</v>
      </c>
      <c r="ATC35" s="2">
        <v>0</v>
      </c>
      <c r="ATE35" s="1" t="s">
        <v>1831</v>
      </c>
      <c r="ATM35" s="1" t="s">
        <v>2040</v>
      </c>
      <c r="ATN35" s="2">
        <v>1</v>
      </c>
      <c r="ATO35" s="2">
        <v>0</v>
      </c>
      <c r="ATP35" s="2">
        <v>0</v>
      </c>
      <c r="ATQ35" s="2">
        <v>0</v>
      </c>
      <c r="ATR35" s="2">
        <v>0</v>
      </c>
      <c r="ATS35" s="2">
        <v>0</v>
      </c>
      <c r="ATT35" s="2">
        <v>0</v>
      </c>
      <c r="ATU35" s="2">
        <v>0</v>
      </c>
      <c r="ATV35" s="2">
        <v>1</v>
      </c>
      <c r="ATW35" s="1" t="s">
        <v>2041</v>
      </c>
      <c r="ATY35"/>
      <c r="ATZ35" s="1" t="s">
        <v>3985</v>
      </c>
      <c r="AUB35" s="1" t="s">
        <v>3854</v>
      </c>
      <c r="AUC35" s="1" t="s">
        <v>2042</v>
      </c>
      <c r="AUD35" s="1" t="s">
        <v>3855</v>
      </c>
      <c r="AUG35" s="1" t="s">
        <v>3260</v>
      </c>
    </row>
    <row r="36" spans="1:1024 1026:1229" ht="14.5" customHeight="1" x14ac:dyDescent="0.35">
      <c r="A36" s="1" t="s">
        <v>2300</v>
      </c>
      <c r="B36" s="1" t="s">
        <v>2297</v>
      </c>
      <c r="C36" s="1" t="s">
        <v>2298</v>
      </c>
      <c r="D36" s="1" t="s">
        <v>2072</v>
      </c>
      <c r="E36" s="1" t="s">
        <v>1955</v>
      </c>
      <c r="F36" s="1" t="s">
        <v>2072</v>
      </c>
      <c r="I36" s="1" t="s">
        <v>1942</v>
      </c>
      <c r="J36" s="1" t="s">
        <v>1943</v>
      </c>
      <c r="K36" s="1" t="s">
        <v>1943</v>
      </c>
      <c r="N36" s="1" t="s">
        <v>3846</v>
      </c>
      <c r="O36" s="2">
        <v>1</v>
      </c>
      <c r="P36" s="2">
        <v>0</v>
      </c>
      <c r="Q36" s="2">
        <v>0</v>
      </c>
      <c r="R36" s="2">
        <v>0</v>
      </c>
      <c r="S36" s="2">
        <v>0</v>
      </c>
      <c r="U36" s="1" t="s">
        <v>1831</v>
      </c>
      <c r="AC36" s="1" t="s">
        <v>3908</v>
      </c>
      <c r="AE36" s="1" t="s">
        <v>1831</v>
      </c>
      <c r="AF36" s="1" t="s">
        <v>1831</v>
      </c>
      <c r="AS36" s="1" t="s">
        <v>3847</v>
      </c>
      <c r="AT36" s="156">
        <v>1000</v>
      </c>
      <c r="AU36" s="1" t="s">
        <v>3857</v>
      </c>
      <c r="AW36" s="1" t="s">
        <v>3889</v>
      </c>
      <c r="AX36" s="1" t="s">
        <v>3986</v>
      </c>
      <c r="AY36" s="1" t="s">
        <v>1830</v>
      </c>
      <c r="BT36" s="1" t="s">
        <v>1834</v>
      </c>
      <c r="BU36" s="2">
        <v>0</v>
      </c>
      <c r="BV36" s="2">
        <v>0</v>
      </c>
      <c r="BW36" s="2">
        <v>0</v>
      </c>
      <c r="BX36" s="2">
        <v>0</v>
      </c>
      <c r="BY36" s="2">
        <v>0</v>
      </c>
      <c r="BZ36" s="2">
        <v>0</v>
      </c>
      <c r="CA36" s="2">
        <v>0</v>
      </c>
      <c r="CB36" s="2">
        <v>1</v>
      </c>
      <c r="CC36" s="2">
        <v>0</v>
      </c>
      <c r="CD36" s="2">
        <v>0</v>
      </c>
      <c r="CE36" s="2">
        <v>0</v>
      </c>
      <c r="CG36" s="1" t="s">
        <v>1831</v>
      </c>
      <c r="CH36" s="1" t="s">
        <v>3948</v>
      </c>
      <c r="CJ36" s="2">
        <v>12.5</v>
      </c>
      <c r="CK36" s="1" t="s">
        <v>1830</v>
      </c>
      <c r="DC36" s="1" t="s">
        <v>3949</v>
      </c>
      <c r="DD36" s="2">
        <v>0</v>
      </c>
      <c r="DE36" s="2">
        <v>0</v>
      </c>
      <c r="DF36" s="2">
        <v>0</v>
      </c>
      <c r="DG36" s="2">
        <v>0</v>
      </c>
      <c r="DH36" s="2">
        <v>1</v>
      </c>
      <c r="DI36" s="2">
        <v>0</v>
      </c>
      <c r="DJ36" s="2">
        <v>0</v>
      </c>
      <c r="DK36" s="2">
        <v>0</v>
      </c>
      <c r="DM36" s="1" t="s">
        <v>1830</v>
      </c>
      <c r="DU36" s="1" t="s">
        <v>1835</v>
      </c>
      <c r="DV36" s="2">
        <v>0</v>
      </c>
      <c r="DW36" s="2">
        <v>0</v>
      </c>
      <c r="DX36" s="2">
        <v>0</v>
      </c>
      <c r="DY36" s="2">
        <v>0</v>
      </c>
      <c r="DZ36" s="2">
        <v>0</v>
      </c>
      <c r="EA36" s="2">
        <v>0</v>
      </c>
      <c r="EB36" s="2">
        <v>0</v>
      </c>
      <c r="EC36" s="2">
        <v>0</v>
      </c>
      <c r="ED36" s="2">
        <v>0</v>
      </c>
      <c r="EE36" s="2">
        <v>1</v>
      </c>
      <c r="EF36" s="2">
        <v>0</v>
      </c>
      <c r="EG36" s="2">
        <v>0</v>
      </c>
      <c r="EI36" s="1" t="s">
        <v>1857</v>
      </c>
      <c r="EJ36" s="2">
        <v>0</v>
      </c>
      <c r="EK36" s="2">
        <v>0</v>
      </c>
      <c r="EL36" s="2">
        <v>0</v>
      </c>
      <c r="EM36" s="2">
        <v>0</v>
      </c>
      <c r="EN36" s="2">
        <v>1</v>
      </c>
      <c r="EO36" s="2">
        <v>0</v>
      </c>
      <c r="EP36" s="2">
        <v>0</v>
      </c>
      <c r="EQ36" s="2">
        <v>0</v>
      </c>
      <c r="ER36" s="2">
        <v>0</v>
      </c>
      <c r="ES36" s="2">
        <v>0</v>
      </c>
      <c r="ET36" s="2">
        <v>0</v>
      </c>
      <c r="EU36" s="2">
        <v>0</v>
      </c>
      <c r="EV36" s="2">
        <v>0</v>
      </c>
      <c r="EX36" s="1" t="s">
        <v>1831</v>
      </c>
      <c r="EY36" s="1" t="s">
        <v>1834</v>
      </c>
      <c r="EZ36" s="2">
        <v>0</v>
      </c>
      <c r="FA36" s="2">
        <v>0</v>
      </c>
      <c r="FB36" s="2">
        <v>0</v>
      </c>
      <c r="FC36" s="2">
        <v>0</v>
      </c>
      <c r="FD36" s="2">
        <v>1</v>
      </c>
      <c r="FE36" s="2">
        <v>0</v>
      </c>
      <c r="FF36" s="2">
        <v>0</v>
      </c>
      <c r="FH36" s="1" t="s">
        <v>3987</v>
      </c>
      <c r="FI36" s="2">
        <v>0</v>
      </c>
      <c r="FJ36" s="2">
        <v>0</v>
      </c>
      <c r="FK36" s="2">
        <v>0</v>
      </c>
      <c r="FL36" s="2">
        <v>0</v>
      </c>
      <c r="FM36" s="2">
        <v>1</v>
      </c>
      <c r="FN36" s="2">
        <v>0</v>
      </c>
      <c r="FO36" s="2">
        <v>0</v>
      </c>
      <c r="FP36" s="2">
        <v>0</v>
      </c>
      <c r="FQ36" s="2">
        <v>0</v>
      </c>
      <c r="FR36" s="2">
        <v>0</v>
      </c>
      <c r="FS36" s="2">
        <v>0</v>
      </c>
      <c r="FT36" s="2">
        <v>0</v>
      </c>
      <c r="FU36" s="2">
        <v>0</v>
      </c>
      <c r="FW36" s="1" t="s">
        <v>1831</v>
      </c>
      <c r="GE36" s="1" t="s">
        <v>3906</v>
      </c>
      <c r="GF36" s="2">
        <v>0</v>
      </c>
      <c r="GG36" s="2">
        <v>0</v>
      </c>
      <c r="GH36" s="2">
        <v>0</v>
      </c>
      <c r="GI36" s="2">
        <v>0</v>
      </c>
      <c r="GJ36" s="2">
        <v>0</v>
      </c>
      <c r="GK36" s="2">
        <v>0</v>
      </c>
      <c r="GL36" s="2">
        <v>0</v>
      </c>
      <c r="GM36" s="2">
        <v>1</v>
      </c>
      <c r="GN36" s="2">
        <v>0</v>
      </c>
      <c r="GO36" s="2">
        <v>0</v>
      </c>
      <c r="GP36" s="2">
        <v>0</v>
      </c>
      <c r="GQ36" s="2">
        <v>0</v>
      </c>
      <c r="GR36" s="2">
        <v>0</v>
      </c>
      <c r="AAU36" s="1"/>
      <c r="ATY36"/>
      <c r="ATZ36" s="1" t="s">
        <v>3988</v>
      </c>
      <c r="AUB36" s="1" t="s">
        <v>3854</v>
      </c>
      <c r="AUC36" s="1" t="s">
        <v>2301</v>
      </c>
      <c r="AUD36" s="1" t="s">
        <v>3855</v>
      </c>
      <c r="AUG36" s="1" t="s">
        <v>3184</v>
      </c>
    </row>
    <row r="37" spans="1:1024 1026:1229" s="155" customFormat="1" ht="14.5" customHeight="1" x14ac:dyDescent="0.35">
      <c r="A37" s="155" t="s">
        <v>2308</v>
      </c>
      <c r="B37" s="155" t="s">
        <v>2302</v>
      </c>
      <c r="C37" s="155" t="s">
        <v>2303</v>
      </c>
      <c r="D37" s="155" t="s">
        <v>2072</v>
      </c>
      <c r="E37" s="155" t="s">
        <v>1941</v>
      </c>
      <c r="F37" s="155" t="s">
        <v>2072</v>
      </c>
      <c r="I37" s="155" t="s">
        <v>1942</v>
      </c>
      <c r="J37" s="155" t="s">
        <v>1943</v>
      </c>
      <c r="K37" s="155" t="s">
        <v>1943</v>
      </c>
      <c r="N37" s="155" t="s">
        <v>3846</v>
      </c>
      <c r="O37" s="156">
        <v>1</v>
      </c>
      <c r="P37" s="156">
        <v>0</v>
      </c>
      <c r="Q37" s="156">
        <v>0</v>
      </c>
      <c r="R37" s="156">
        <v>0</v>
      </c>
      <c r="S37" s="156">
        <v>0</v>
      </c>
      <c r="U37" s="155" t="s">
        <v>1831</v>
      </c>
      <c r="AC37" s="155" t="s">
        <v>3856</v>
      </c>
      <c r="AE37" s="155" t="s">
        <v>1830</v>
      </c>
      <c r="AF37" s="155" t="s">
        <v>1831</v>
      </c>
      <c r="AS37" s="155" t="s">
        <v>3887</v>
      </c>
      <c r="AT37" s="156" t="s">
        <v>1840</v>
      </c>
      <c r="AU37" s="155" t="s">
        <v>3857</v>
      </c>
      <c r="AW37" s="155" t="s">
        <v>1840</v>
      </c>
      <c r="AX37" s="155" t="s">
        <v>3890</v>
      </c>
      <c r="AY37" s="155" t="s">
        <v>1830</v>
      </c>
      <c r="BT37" s="155" t="s">
        <v>3874</v>
      </c>
      <c r="BU37" s="156">
        <v>0</v>
      </c>
      <c r="BV37" s="156">
        <v>0</v>
      </c>
      <c r="BW37" s="156">
        <v>0</v>
      </c>
      <c r="BX37" s="156">
        <v>0</v>
      </c>
      <c r="BY37" s="156">
        <v>1</v>
      </c>
      <c r="BZ37" s="156">
        <v>0</v>
      </c>
      <c r="CA37" s="156">
        <v>0</v>
      </c>
      <c r="CB37" s="156">
        <v>0</v>
      </c>
      <c r="CC37" s="156">
        <v>0</v>
      </c>
      <c r="CD37" s="156">
        <v>0</v>
      </c>
      <c r="CE37" s="156">
        <v>0</v>
      </c>
      <c r="CG37" s="155" t="s">
        <v>1830</v>
      </c>
      <c r="DU37" s="155" t="s">
        <v>4490</v>
      </c>
      <c r="DV37" s="156">
        <v>0</v>
      </c>
      <c r="DW37" s="156">
        <v>1</v>
      </c>
      <c r="DX37" s="156">
        <v>0</v>
      </c>
      <c r="DY37" s="156">
        <v>0</v>
      </c>
      <c r="DZ37" s="156">
        <v>0</v>
      </c>
      <c r="EA37" s="156">
        <v>1</v>
      </c>
      <c r="EB37" s="156">
        <v>0</v>
      </c>
      <c r="EC37" s="156">
        <v>0</v>
      </c>
      <c r="ED37" s="156">
        <v>0</v>
      </c>
      <c r="EE37" s="156">
        <v>0</v>
      </c>
      <c r="EF37" s="156">
        <v>0</v>
      </c>
      <c r="EG37" s="156">
        <v>0</v>
      </c>
      <c r="EH37" s="155" t="s">
        <v>2305</v>
      </c>
      <c r="EI37" s="155" t="s">
        <v>1833</v>
      </c>
      <c r="EJ37" s="156">
        <v>0</v>
      </c>
      <c r="EK37" s="156">
        <v>0</v>
      </c>
      <c r="EL37" s="156">
        <v>0</v>
      </c>
      <c r="EM37" s="156">
        <v>0</v>
      </c>
      <c r="EN37" s="156">
        <v>0</v>
      </c>
      <c r="EO37" s="156">
        <v>0</v>
      </c>
      <c r="EP37" s="156">
        <v>0</v>
      </c>
      <c r="EQ37" s="156">
        <v>0</v>
      </c>
      <c r="ER37" s="156">
        <v>0</v>
      </c>
      <c r="ES37" s="156">
        <v>0</v>
      </c>
      <c r="ET37" s="156">
        <v>0</v>
      </c>
      <c r="EU37" s="156">
        <v>0</v>
      </c>
      <c r="EV37" s="156">
        <v>1</v>
      </c>
      <c r="EW37" s="155" t="s">
        <v>2306</v>
      </c>
      <c r="EX37" s="155" t="s">
        <v>1830</v>
      </c>
      <c r="GE37" s="166" t="s">
        <v>4664</v>
      </c>
      <c r="GF37" s="156">
        <v>0</v>
      </c>
      <c r="GG37" s="156">
        <v>0</v>
      </c>
      <c r="GH37" s="156">
        <v>1</v>
      </c>
      <c r="GI37" s="156">
        <v>0</v>
      </c>
      <c r="GJ37" s="156">
        <v>0</v>
      </c>
      <c r="GK37" s="156">
        <v>0</v>
      </c>
      <c r="GL37" s="156">
        <v>1</v>
      </c>
      <c r="GM37" s="156">
        <v>0</v>
      </c>
      <c r="GN37" s="156">
        <v>0</v>
      </c>
      <c r="GO37" s="156">
        <v>0</v>
      </c>
      <c r="GP37" s="156">
        <v>0</v>
      </c>
      <c r="GQ37" s="156">
        <v>0</v>
      </c>
      <c r="GR37" s="156">
        <v>0</v>
      </c>
      <c r="GS37" s="155" t="s">
        <v>2307</v>
      </c>
      <c r="ATY37"/>
      <c r="ATZ37" s="155" t="s">
        <v>3989</v>
      </c>
      <c r="AUB37" s="155" t="s">
        <v>3854</v>
      </c>
      <c r="AUC37" s="155" t="s">
        <v>2309</v>
      </c>
      <c r="AUD37" s="155" t="s">
        <v>3855</v>
      </c>
      <c r="AUG37" s="155" t="s">
        <v>3990</v>
      </c>
    </row>
    <row r="38" spans="1:1024 1026:1229" s="155" customFormat="1" ht="14.5" customHeight="1" x14ac:dyDescent="0.35">
      <c r="A38" s="155" t="s">
        <v>2314</v>
      </c>
      <c r="B38" s="155" t="s">
        <v>2310</v>
      </c>
      <c r="C38" s="155" t="s">
        <v>2311</v>
      </c>
      <c r="D38" s="155" t="s">
        <v>2072</v>
      </c>
      <c r="E38" s="155" t="s">
        <v>2025</v>
      </c>
      <c r="F38" s="155" t="s">
        <v>2072</v>
      </c>
      <c r="I38" s="155" t="s">
        <v>1942</v>
      </c>
      <c r="J38" s="155" t="s">
        <v>1943</v>
      </c>
      <c r="K38" s="155" t="s">
        <v>1943</v>
      </c>
      <c r="N38" s="155" t="s">
        <v>3846</v>
      </c>
      <c r="O38" s="156">
        <v>1</v>
      </c>
      <c r="P38" s="156">
        <v>0</v>
      </c>
      <c r="Q38" s="156">
        <v>0</v>
      </c>
      <c r="R38" s="156">
        <v>0</v>
      </c>
      <c r="S38" s="156">
        <v>0</v>
      </c>
      <c r="U38" s="155" t="s">
        <v>1831</v>
      </c>
      <c r="AC38" s="155" t="s">
        <v>3856</v>
      </c>
      <c r="AE38" s="155" t="s">
        <v>1830</v>
      </c>
      <c r="AF38" s="155" t="s">
        <v>1831</v>
      </c>
      <c r="AS38" s="155" t="s">
        <v>3847</v>
      </c>
      <c r="AT38" s="156">
        <v>100</v>
      </c>
      <c r="AU38" s="155" t="s">
        <v>3857</v>
      </c>
      <c r="AW38" s="155" t="s">
        <v>3849</v>
      </c>
      <c r="AX38" s="155" t="s">
        <v>1835</v>
      </c>
      <c r="AY38" s="155" t="s">
        <v>1831</v>
      </c>
      <c r="AZ38" s="155" t="s">
        <v>1838</v>
      </c>
      <c r="BA38" s="155" t="s">
        <v>3957</v>
      </c>
      <c r="BB38" s="156">
        <v>1</v>
      </c>
      <c r="BC38" s="156">
        <v>0</v>
      </c>
      <c r="BD38" s="156">
        <v>0</v>
      </c>
      <c r="BE38" s="156">
        <v>0</v>
      </c>
      <c r="BF38" s="156">
        <v>0</v>
      </c>
      <c r="BG38" s="156">
        <v>0</v>
      </c>
      <c r="BH38" s="156">
        <v>0</v>
      </c>
      <c r="BI38" s="156">
        <v>0</v>
      </c>
      <c r="BJ38" s="155" t="s">
        <v>4634</v>
      </c>
      <c r="BT38" s="155" t="s">
        <v>3874</v>
      </c>
      <c r="BU38" s="156">
        <v>0</v>
      </c>
      <c r="BV38" s="156">
        <v>0</v>
      </c>
      <c r="BW38" s="156">
        <v>0</v>
      </c>
      <c r="BX38" s="156">
        <v>0</v>
      </c>
      <c r="BY38" s="156">
        <v>1</v>
      </c>
      <c r="BZ38" s="156">
        <v>0</v>
      </c>
      <c r="CA38" s="156">
        <v>0</v>
      </c>
      <c r="CB38" s="156">
        <v>0</v>
      </c>
      <c r="CC38" s="156">
        <v>0</v>
      </c>
      <c r="CD38" s="156">
        <v>0</v>
      </c>
      <c r="CE38" s="156">
        <v>0</v>
      </c>
      <c r="CG38" s="155" t="s">
        <v>1830</v>
      </c>
      <c r="DU38" s="155" t="s">
        <v>3991</v>
      </c>
      <c r="DV38" s="156">
        <v>1</v>
      </c>
      <c r="DW38" s="156">
        <v>1</v>
      </c>
      <c r="DX38" s="156">
        <v>0</v>
      </c>
      <c r="DY38" s="156">
        <v>0</v>
      </c>
      <c r="DZ38" s="156">
        <v>0</v>
      </c>
      <c r="EA38" s="156">
        <v>0</v>
      </c>
      <c r="EB38" s="156">
        <v>0</v>
      </c>
      <c r="EC38" s="156">
        <v>0</v>
      </c>
      <c r="ED38" s="156">
        <v>0</v>
      </c>
      <c r="EE38" s="156">
        <v>0</v>
      </c>
      <c r="EF38" s="156">
        <v>0</v>
      </c>
      <c r="EG38" s="156">
        <v>0</v>
      </c>
      <c r="EI38" s="155" t="s">
        <v>1835</v>
      </c>
      <c r="EJ38" s="156">
        <v>0</v>
      </c>
      <c r="EK38" s="156">
        <v>0</v>
      </c>
      <c r="EL38" s="156">
        <v>0</v>
      </c>
      <c r="EM38" s="156">
        <v>0</v>
      </c>
      <c r="EN38" s="156">
        <v>0</v>
      </c>
      <c r="EO38" s="156">
        <v>0</v>
      </c>
      <c r="EP38" s="156">
        <v>0</v>
      </c>
      <c r="EQ38" s="156">
        <v>0</v>
      </c>
      <c r="ER38" s="156">
        <v>0</v>
      </c>
      <c r="ES38" s="156">
        <v>0</v>
      </c>
      <c r="ET38" s="156">
        <v>1</v>
      </c>
      <c r="EU38" s="156">
        <v>0</v>
      </c>
      <c r="EV38" s="156">
        <v>0</v>
      </c>
      <c r="EX38" s="155" t="s">
        <v>1830</v>
      </c>
      <c r="GE38" s="165" t="s">
        <v>1836</v>
      </c>
      <c r="GF38" s="156">
        <v>0</v>
      </c>
      <c r="GG38" s="156">
        <v>0</v>
      </c>
      <c r="GH38" s="156">
        <v>1</v>
      </c>
      <c r="GI38" s="156">
        <v>0</v>
      </c>
      <c r="GJ38" s="156">
        <v>0</v>
      </c>
      <c r="GK38" s="156">
        <v>0</v>
      </c>
      <c r="GL38" s="156">
        <v>0</v>
      </c>
      <c r="GM38" s="156">
        <v>0</v>
      </c>
      <c r="GN38" s="156">
        <v>0</v>
      </c>
      <c r="GO38" s="156">
        <v>0</v>
      </c>
      <c r="GP38" s="156">
        <v>0</v>
      </c>
      <c r="GQ38" s="156">
        <v>0</v>
      </c>
      <c r="GR38" s="156">
        <v>0</v>
      </c>
      <c r="GS38" s="155" t="s">
        <v>2313</v>
      </c>
      <c r="ATY38"/>
      <c r="ATZ38" s="155" t="s">
        <v>3992</v>
      </c>
      <c r="AUB38" s="155" t="s">
        <v>3854</v>
      </c>
      <c r="AUC38" s="155" t="s">
        <v>2315</v>
      </c>
      <c r="AUD38" s="155" t="s">
        <v>3855</v>
      </c>
      <c r="AUG38" s="155" t="s">
        <v>3993</v>
      </c>
    </row>
    <row r="39" spans="1:1024 1026:1229" ht="14.5" customHeight="1" x14ac:dyDescent="0.35">
      <c r="A39" s="1" t="s">
        <v>2319</v>
      </c>
      <c r="B39" s="1" t="s">
        <v>2316</v>
      </c>
      <c r="C39" s="1" t="s">
        <v>2317</v>
      </c>
      <c r="D39" s="1" t="s">
        <v>2131</v>
      </c>
      <c r="E39" s="1" t="s">
        <v>2132</v>
      </c>
      <c r="F39" s="1" t="s">
        <v>2131</v>
      </c>
      <c r="I39" s="1" t="s">
        <v>1942</v>
      </c>
      <c r="J39" s="1" t="s">
        <v>1943</v>
      </c>
      <c r="K39" s="1" t="s">
        <v>1943</v>
      </c>
      <c r="N39" s="1" t="s">
        <v>3846</v>
      </c>
      <c r="O39" s="2">
        <v>1</v>
      </c>
      <c r="P39" s="2">
        <v>0</v>
      </c>
      <c r="Q39" s="2">
        <v>0</v>
      </c>
      <c r="R39" s="2">
        <v>0</v>
      </c>
      <c r="S39" s="2">
        <v>0</v>
      </c>
      <c r="U39" s="1" t="s">
        <v>1831</v>
      </c>
      <c r="AC39" s="1" t="s">
        <v>3920</v>
      </c>
      <c r="AE39" s="1" t="s">
        <v>1830</v>
      </c>
      <c r="AF39" s="1" t="s">
        <v>1831</v>
      </c>
      <c r="AS39" s="1" t="s">
        <v>3887</v>
      </c>
      <c r="AT39" s="156" t="s">
        <v>1840</v>
      </c>
      <c r="AU39" s="1" t="s">
        <v>3914</v>
      </c>
      <c r="AW39" s="1" t="s">
        <v>3849</v>
      </c>
      <c r="AX39" s="1" t="s">
        <v>3890</v>
      </c>
      <c r="AY39" s="1" t="s">
        <v>1831</v>
      </c>
      <c r="AZ39" s="1" t="s">
        <v>1839</v>
      </c>
      <c r="BA39" s="1" t="s">
        <v>3883</v>
      </c>
      <c r="BB39" s="2">
        <v>0</v>
      </c>
      <c r="BC39" s="2">
        <v>0</v>
      </c>
      <c r="BD39" s="2">
        <v>0</v>
      </c>
      <c r="BE39" s="2">
        <v>1</v>
      </c>
      <c r="BF39" s="2">
        <v>0</v>
      </c>
      <c r="BG39" s="2">
        <v>0</v>
      </c>
      <c r="BH39" s="2">
        <v>0</v>
      </c>
      <c r="BI39" s="2">
        <v>0</v>
      </c>
      <c r="BT39" s="1" t="s">
        <v>3874</v>
      </c>
      <c r="BU39" s="2">
        <v>0</v>
      </c>
      <c r="BV39" s="2">
        <v>0</v>
      </c>
      <c r="BW39" s="2">
        <v>0</v>
      </c>
      <c r="BX39" s="2">
        <v>0</v>
      </c>
      <c r="BY39" s="2">
        <v>1</v>
      </c>
      <c r="BZ39" s="2">
        <v>0</v>
      </c>
      <c r="CA39" s="2">
        <v>0</v>
      </c>
      <c r="CB39" s="2">
        <v>0</v>
      </c>
      <c r="CC39" s="2">
        <v>0</v>
      </c>
      <c r="CD39" s="2">
        <v>0</v>
      </c>
      <c r="CE39" s="2">
        <v>0</v>
      </c>
      <c r="CG39" s="1" t="s">
        <v>1830</v>
      </c>
      <c r="DU39" s="1" t="s">
        <v>3892</v>
      </c>
      <c r="DV39" s="2">
        <v>0</v>
      </c>
      <c r="DW39" s="2">
        <v>0</v>
      </c>
      <c r="DX39" s="2">
        <v>0</v>
      </c>
      <c r="DY39" s="2">
        <v>0</v>
      </c>
      <c r="DZ39" s="2">
        <v>0</v>
      </c>
      <c r="EA39" s="2">
        <v>0</v>
      </c>
      <c r="EB39" s="2">
        <v>0</v>
      </c>
      <c r="EC39" s="2">
        <v>1</v>
      </c>
      <c r="ED39" s="2">
        <v>0</v>
      </c>
      <c r="EE39" s="2">
        <v>0</v>
      </c>
      <c r="EF39" s="2">
        <v>0</v>
      </c>
      <c r="EG39" s="2">
        <v>0</v>
      </c>
      <c r="EI39" s="1" t="s">
        <v>1835</v>
      </c>
      <c r="EJ39" s="2">
        <v>0</v>
      </c>
      <c r="EK39" s="2">
        <v>0</v>
      </c>
      <c r="EL39" s="2">
        <v>0</v>
      </c>
      <c r="EM39" s="2">
        <v>0</v>
      </c>
      <c r="EN39" s="2">
        <v>0</v>
      </c>
      <c r="EO39" s="2">
        <v>0</v>
      </c>
      <c r="EP39" s="2">
        <v>0</v>
      </c>
      <c r="EQ39" s="2">
        <v>0</v>
      </c>
      <c r="ER39" s="2">
        <v>0</v>
      </c>
      <c r="ES39" s="2">
        <v>0</v>
      </c>
      <c r="ET39" s="2">
        <v>1</v>
      </c>
      <c r="EU39" s="2">
        <v>0</v>
      </c>
      <c r="EV39" s="2">
        <v>0</v>
      </c>
      <c r="EX39" s="1" t="s">
        <v>1830</v>
      </c>
      <c r="GE39" s="1" t="s">
        <v>3893</v>
      </c>
      <c r="GF39" s="2">
        <v>0</v>
      </c>
      <c r="GG39" s="2">
        <v>0</v>
      </c>
      <c r="GH39" s="2">
        <v>0</v>
      </c>
      <c r="GI39" s="2">
        <v>0</v>
      </c>
      <c r="GJ39" s="2">
        <v>0</v>
      </c>
      <c r="GK39" s="2">
        <v>0</v>
      </c>
      <c r="GL39" s="2">
        <v>1</v>
      </c>
      <c r="GM39" s="2">
        <v>0</v>
      </c>
      <c r="GN39" s="2">
        <v>0</v>
      </c>
      <c r="GO39" s="2">
        <v>0</v>
      </c>
      <c r="GP39" s="2">
        <v>0</v>
      </c>
      <c r="GQ39" s="2">
        <v>0</v>
      </c>
      <c r="GR39" s="2">
        <v>0</v>
      </c>
      <c r="AAU39" s="1"/>
      <c r="ATY39"/>
      <c r="ATZ39" s="1" t="s">
        <v>3994</v>
      </c>
      <c r="AUB39" s="1" t="s">
        <v>3854</v>
      </c>
      <c r="AUC39" s="1" t="s">
        <v>2315</v>
      </c>
      <c r="AUD39" s="1" t="s">
        <v>3855</v>
      </c>
      <c r="AUG39" s="1" t="s">
        <v>3995</v>
      </c>
    </row>
    <row r="40" spans="1:1024 1026:1229" ht="14.5" customHeight="1" x14ac:dyDescent="0.35">
      <c r="A40" s="1" t="s">
        <v>2323</v>
      </c>
      <c r="B40" s="1" t="s">
        <v>2320</v>
      </c>
      <c r="C40" s="1" t="s">
        <v>2321</v>
      </c>
      <c r="D40" s="1" t="s">
        <v>2072</v>
      </c>
      <c r="E40" s="1" t="s">
        <v>1941</v>
      </c>
      <c r="F40" s="1" t="s">
        <v>2072</v>
      </c>
      <c r="I40" s="1" t="s">
        <v>1942</v>
      </c>
      <c r="J40" s="1" t="s">
        <v>1943</v>
      </c>
      <c r="K40" s="1" t="s">
        <v>1943</v>
      </c>
      <c r="N40" s="1" t="s">
        <v>3846</v>
      </c>
      <c r="O40" s="2">
        <v>1</v>
      </c>
      <c r="P40" s="2">
        <v>0</v>
      </c>
      <c r="Q40" s="2">
        <v>0</v>
      </c>
      <c r="R40" s="2">
        <v>0</v>
      </c>
      <c r="S40" s="2">
        <v>0</v>
      </c>
      <c r="U40" s="1" t="s">
        <v>1831</v>
      </c>
      <c r="AC40" s="1" t="s">
        <v>3856</v>
      </c>
      <c r="AE40" s="1" t="s">
        <v>1830</v>
      </c>
      <c r="AF40" s="1" t="s">
        <v>1831</v>
      </c>
      <c r="AS40" s="1" t="s">
        <v>3895</v>
      </c>
      <c r="AT40" s="156" t="s">
        <v>1840</v>
      </c>
      <c r="AU40" s="1" t="s">
        <v>3857</v>
      </c>
      <c r="AW40" s="1" t="s">
        <v>3889</v>
      </c>
      <c r="AX40" s="1" t="s">
        <v>3850</v>
      </c>
      <c r="AY40" s="1" t="s">
        <v>1830</v>
      </c>
      <c r="BT40" s="1" t="s">
        <v>3874</v>
      </c>
      <c r="BU40" s="2">
        <v>0</v>
      </c>
      <c r="BV40" s="2">
        <v>0</v>
      </c>
      <c r="BW40" s="2">
        <v>0</v>
      </c>
      <c r="BX40" s="2">
        <v>0</v>
      </c>
      <c r="BY40" s="2">
        <v>1</v>
      </c>
      <c r="BZ40" s="2">
        <v>0</v>
      </c>
      <c r="CA40" s="2">
        <v>0</v>
      </c>
      <c r="CB40" s="2">
        <v>0</v>
      </c>
      <c r="CC40" s="2">
        <v>0</v>
      </c>
      <c r="CD40" s="2">
        <v>0</v>
      </c>
      <c r="CE40" s="2">
        <v>0</v>
      </c>
      <c r="CG40" s="1" t="s">
        <v>1830</v>
      </c>
      <c r="DU40" s="1" t="s">
        <v>3851</v>
      </c>
      <c r="DV40" s="2">
        <v>0</v>
      </c>
      <c r="DW40" s="2">
        <v>0</v>
      </c>
      <c r="DX40" s="2">
        <v>0</v>
      </c>
      <c r="DY40" s="2">
        <v>0</v>
      </c>
      <c r="DZ40" s="2">
        <v>0</v>
      </c>
      <c r="EA40" s="2">
        <v>1</v>
      </c>
      <c r="EB40" s="2">
        <v>0</v>
      </c>
      <c r="EC40" s="2">
        <v>0</v>
      </c>
      <c r="ED40" s="2">
        <v>0</v>
      </c>
      <c r="EE40" s="2">
        <v>0</v>
      </c>
      <c r="EF40" s="2">
        <v>0</v>
      </c>
      <c r="EG40" s="2">
        <v>0</v>
      </c>
      <c r="EI40" s="1" t="s">
        <v>1835</v>
      </c>
      <c r="EJ40" s="2">
        <v>0</v>
      </c>
      <c r="EK40" s="2">
        <v>0</v>
      </c>
      <c r="EL40" s="2">
        <v>0</v>
      </c>
      <c r="EM40" s="2">
        <v>0</v>
      </c>
      <c r="EN40" s="2">
        <v>0</v>
      </c>
      <c r="EO40" s="2">
        <v>0</v>
      </c>
      <c r="EP40" s="2">
        <v>0</v>
      </c>
      <c r="EQ40" s="2">
        <v>0</v>
      </c>
      <c r="ER40" s="2">
        <v>0</v>
      </c>
      <c r="ES40" s="2">
        <v>0</v>
      </c>
      <c r="ET40" s="2">
        <v>1</v>
      </c>
      <c r="EU40" s="2">
        <v>0</v>
      </c>
      <c r="EV40" s="2">
        <v>0</v>
      </c>
      <c r="EX40" s="1" t="s">
        <v>1830</v>
      </c>
      <c r="GE40" s="1" t="s">
        <v>3893</v>
      </c>
      <c r="GF40" s="2">
        <v>0</v>
      </c>
      <c r="GG40" s="2">
        <v>0</v>
      </c>
      <c r="GH40" s="2">
        <v>0</v>
      </c>
      <c r="GI40" s="2">
        <v>0</v>
      </c>
      <c r="GJ40" s="2">
        <v>0</v>
      </c>
      <c r="GK40" s="2">
        <v>0</v>
      </c>
      <c r="GL40" s="2">
        <v>1</v>
      </c>
      <c r="GM40" s="2">
        <v>0</v>
      </c>
      <c r="GN40" s="2">
        <v>0</v>
      </c>
      <c r="GO40" s="2">
        <v>0</v>
      </c>
      <c r="GP40" s="2">
        <v>0</v>
      </c>
      <c r="GQ40" s="2">
        <v>0</v>
      </c>
      <c r="GR40" s="2">
        <v>0</v>
      </c>
      <c r="AAU40" s="1"/>
      <c r="ATY40"/>
      <c r="ATZ40" s="1" t="s">
        <v>3996</v>
      </c>
      <c r="AUB40" s="1" t="s">
        <v>3854</v>
      </c>
      <c r="AUC40" s="1" t="s">
        <v>2324</v>
      </c>
      <c r="AUD40" s="1" t="s">
        <v>3855</v>
      </c>
      <c r="AUG40" s="1" t="s">
        <v>3997</v>
      </c>
    </row>
    <row r="41" spans="1:1024 1026:1229" s="155" customFormat="1" ht="14.5" customHeight="1" x14ac:dyDescent="0.35">
      <c r="A41" s="155" t="s">
        <v>2329</v>
      </c>
      <c r="B41" s="155" t="s">
        <v>2325</v>
      </c>
      <c r="C41" s="155" t="s">
        <v>2326</v>
      </c>
      <c r="D41" s="155" t="s">
        <v>2072</v>
      </c>
      <c r="E41" s="155" t="s">
        <v>2025</v>
      </c>
      <c r="F41" s="155" t="s">
        <v>2072</v>
      </c>
      <c r="I41" s="155" t="s">
        <v>1942</v>
      </c>
      <c r="J41" s="155" t="s">
        <v>1943</v>
      </c>
      <c r="K41" s="155" t="s">
        <v>1943</v>
      </c>
      <c r="N41" s="155" t="s">
        <v>3846</v>
      </c>
      <c r="O41" s="156">
        <v>1</v>
      </c>
      <c r="P41" s="156">
        <v>0</v>
      </c>
      <c r="Q41" s="156">
        <v>0</v>
      </c>
      <c r="R41" s="156">
        <v>0</v>
      </c>
      <c r="S41" s="156">
        <v>0</v>
      </c>
      <c r="U41" s="155" t="s">
        <v>1831</v>
      </c>
      <c r="AC41" s="155" t="s">
        <v>3856</v>
      </c>
      <c r="AE41" s="155" t="s">
        <v>1830</v>
      </c>
      <c r="AF41" s="155" t="s">
        <v>1831</v>
      </c>
      <c r="AS41" s="155" t="s">
        <v>3847</v>
      </c>
      <c r="AT41" s="156">
        <v>30</v>
      </c>
      <c r="AU41" s="155" t="s">
        <v>3888</v>
      </c>
      <c r="AW41" s="155" t="s">
        <v>1840</v>
      </c>
      <c r="AX41" s="155" t="s">
        <v>1835</v>
      </c>
      <c r="AY41" s="155" t="s">
        <v>1830</v>
      </c>
      <c r="BT41" s="155" t="s">
        <v>3874</v>
      </c>
      <c r="BU41" s="156">
        <v>0</v>
      </c>
      <c r="BV41" s="156">
        <v>0</v>
      </c>
      <c r="BW41" s="156">
        <v>0</v>
      </c>
      <c r="BX41" s="156">
        <v>0</v>
      </c>
      <c r="BY41" s="156">
        <v>1</v>
      </c>
      <c r="BZ41" s="156">
        <v>0</v>
      </c>
      <c r="CA41" s="156">
        <v>0</v>
      </c>
      <c r="CB41" s="156">
        <v>0</v>
      </c>
      <c r="CC41" s="156">
        <v>0</v>
      </c>
      <c r="CD41" s="156">
        <v>0</v>
      </c>
      <c r="CE41" s="156">
        <v>0</v>
      </c>
      <c r="CG41" s="155" t="s">
        <v>1830</v>
      </c>
      <c r="DU41" s="155" t="s">
        <v>1835</v>
      </c>
      <c r="DV41" s="156">
        <v>0</v>
      </c>
      <c r="DW41" s="156">
        <v>0</v>
      </c>
      <c r="DX41" s="156">
        <v>0</v>
      </c>
      <c r="DY41" s="156">
        <v>0</v>
      </c>
      <c r="DZ41" s="156">
        <v>0</v>
      </c>
      <c r="EA41" s="156">
        <v>0</v>
      </c>
      <c r="EB41" s="156">
        <v>0</v>
      </c>
      <c r="EC41" s="156">
        <v>0</v>
      </c>
      <c r="ED41" s="156">
        <v>0</v>
      </c>
      <c r="EE41" s="156">
        <v>1</v>
      </c>
      <c r="EF41" s="156">
        <v>0</v>
      </c>
      <c r="EG41" s="156">
        <v>0</v>
      </c>
      <c r="EI41" s="155" t="s">
        <v>1857</v>
      </c>
      <c r="EJ41" s="156">
        <v>0</v>
      </c>
      <c r="EK41" s="156">
        <v>0</v>
      </c>
      <c r="EL41" s="156">
        <v>0</v>
      </c>
      <c r="EM41" s="156">
        <v>0</v>
      </c>
      <c r="EN41" s="156">
        <v>1</v>
      </c>
      <c r="EO41" s="156">
        <v>0</v>
      </c>
      <c r="EP41" s="156">
        <v>0</v>
      </c>
      <c r="EQ41" s="156">
        <v>0</v>
      </c>
      <c r="ER41" s="156">
        <v>0</v>
      </c>
      <c r="ES41" s="156">
        <v>0</v>
      </c>
      <c r="ET41" s="156">
        <v>0</v>
      </c>
      <c r="EU41" s="156">
        <v>0</v>
      </c>
      <c r="EV41" s="156">
        <v>0</v>
      </c>
      <c r="EX41" s="155" t="s">
        <v>1831</v>
      </c>
      <c r="EY41" s="155" t="s">
        <v>1834</v>
      </c>
      <c r="EZ41" s="156">
        <v>0</v>
      </c>
      <c r="FA41" s="156">
        <v>0</v>
      </c>
      <c r="FB41" s="156">
        <v>0</v>
      </c>
      <c r="FC41" s="156">
        <v>0</v>
      </c>
      <c r="FD41" s="156">
        <v>1</v>
      </c>
      <c r="FE41" s="156">
        <v>0</v>
      </c>
      <c r="FF41" s="156">
        <v>0</v>
      </c>
      <c r="FH41" s="155" t="s">
        <v>1836</v>
      </c>
      <c r="FI41" s="156">
        <v>0</v>
      </c>
      <c r="FJ41" s="156">
        <v>0</v>
      </c>
      <c r="FK41" s="156">
        <v>1</v>
      </c>
      <c r="FL41" s="156">
        <v>0</v>
      </c>
      <c r="FM41" s="156">
        <v>0</v>
      </c>
      <c r="FN41" s="156">
        <v>0</v>
      </c>
      <c r="FO41" s="156">
        <v>0</v>
      </c>
      <c r="FP41" s="156">
        <v>0</v>
      </c>
      <c r="FQ41" s="156">
        <v>0</v>
      </c>
      <c r="FR41" s="156">
        <v>0</v>
      </c>
      <c r="FS41" s="156">
        <v>0</v>
      </c>
      <c r="FT41" s="156">
        <v>0</v>
      </c>
      <c r="FU41" s="156">
        <v>0</v>
      </c>
      <c r="FV41" s="155" t="s">
        <v>2328</v>
      </c>
      <c r="FW41" s="155" t="s">
        <v>1831</v>
      </c>
      <c r="GE41" s="155" t="s">
        <v>1833</v>
      </c>
      <c r="GF41" s="156">
        <v>0</v>
      </c>
      <c r="GG41" s="156">
        <v>0</v>
      </c>
      <c r="GH41" s="156">
        <v>0</v>
      </c>
      <c r="GI41" s="156">
        <v>0</v>
      </c>
      <c r="GJ41" s="156">
        <v>0</v>
      </c>
      <c r="GK41" s="156">
        <v>0</v>
      </c>
      <c r="GL41" s="156">
        <v>0</v>
      </c>
      <c r="GM41" s="156">
        <v>0</v>
      </c>
      <c r="GN41" s="156">
        <v>0</v>
      </c>
      <c r="GO41" s="156">
        <v>0</v>
      </c>
      <c r="GP41" s="156">
        <v>0</v>
      </c>
      <c r="GQ41" s="156">
        <v>0</v>
      </c>
      <c r="GR41" s="156">
        <v>1</v>
      </c>
      <c r="GS41" s="155" t="s">
        <v>2184</v>
      </c>
      <c r="ATY41"/>
      <c r="ATZ41" s="155" t="s">
        <v>3998</v>
      </c>
      <c r="AUB41" s="155" t="s">
        <v>3854</v>
      </c>
      <c r="AUC41" s="155" t="s">
        <v>2330</v>
      </c>
      <c r="AUD41" s="155" t="s">
        <v>3855</v>
      </c>
      <c r="AUG41" s="155" t="s">
        <v>2541</v>
      </c>
    </row>
    <row r="42" spans="1:1024 1026:1229" ht="14.5" customHeight="1" x14ac:dyDescent="0.35">
      <c r="A42" s="1" t="s">
        <v>2335</v>
      </c>
      <c r="B42" s="1" t="s">
        <v>2331</v>
      </c>
      <c r="C42" s="1" t="s">
        <v>2332</v>
      </c>
      <c r="D42" s="1" t="s">
        <v>2131</v>
      </c>
      <c r="E42" s="1" t="s">
        <v>2132</v>
      </c>
      <c r="F42" s="1" t="s">
        <v>2131</v>
      </c>
      <c r="I42" s="1" t="s">
        <v>1942</v>
      </c>
      <c r="J42" s="1" t="s">
        <v>1943</v>
      </c>
      <c r="K42" s="1" t="s">
        <v>1943</v>
      </c>
      <c r="N42" s="1" t="s">
        <v>3846</v>
      </c>
      <c r="O42" s="2">
        <v>1</v>
      </c>
      <c r="P42" s="2">
        <v>0</v>
      </c>
      <c r="Q42" s="2">
        <v>0</v>
      </c>
      <c r="R42" s="2">
        <v>0</v>
      </c>
      <c r="S42" s="2">
        <v>0</v>
      </c>
      <c r="U42" s="1" t="s">
        <v>1831</v>
      </c>
      <c r="AC42" s="1" t="s">
        <v>3856</v>
      </c>
      <c r="AE42" s="1" t="s">
        <v>1830</v>
      </c>
      <c r="AF42" s="1" t="s">
        <v>1831</v>
      </c>
      <c r="AS42" s="1" t="s">
        <v>3887</v>
      </c>
      <c r="AT42" s="156" t="s">
        <v>1840</v>
      </c>
      <c r="AU42" s="1" t="s">
        <v>3857</v>
      </c>
      <c r="AW42" s="1" t="s">
        <v>3889</v>
      </c>
      <c r="AX42" s="1" t="s">
        <v>3882</v>
      </c>
      <c r="AY42" s="1" t="s">
        <v>1831</v>
      </c>
      <c r="AZ42" s="1" t="s">
        <v>1839</v>
      </c>
      <c r="BA42" s="1" t="s">
        <v>3957</v>
      </c>
      <c r="BB42" s="2">
        <v>1</v>
      </c>
      <c r="BC42" s="2">
        <v>0</v>
      </c>
      <c r="BD42" s="2">
        <v>0</v>
      </c>
      <c r="BE42" s="2">
        <v>0</v>
      </c>
      <c r="BF42" s="2">
        <v>0</v>
      </c>
      <c r="BG42" s="2">
        <v>0</v>
      </c>
      <c r="BH42" s="2">
        <v>0</v>
      </c>
      <c r="BI42" s="2">
        <v>0</v>
      </c>
      <c r="BT42" s="1" t="s">
        <v>3874</v>
      </c>
      <c r="BU42" s="2">
        <v>0</v>
      </c>
      <c r="BV42" s="2">
        <v>0</v>
      </c>
      <c r="BW42" s="2">
        <v>0</v>
      </c>
      <c r="BX42" s="2">
        <v>0</v>
      </c>
      <c r="BY42" s="2">
        <v>1</v>
      </c>
      <c r="BZ42" s="2">
        <v>0</v>
      </c>
      <c r="CA42" s="2">
        <v>0</v>
      </c>
      <c r="CB42" s="2">
        <v>0</v>
      </c>
      <c r="CC42" s="2">
        <v>0</v>
      </c>
      <c r="CD42" s="2">
        <v>0</v>
      </c>
      <c r="CE42" s="2">
        <v>0</v>
      </c>
      <c r="CG42" s="1" t="s">
        <v>1830</v>
      </c>
      <c r="DU42" s="1" t="s">
        <v>3858</v>
      </c>
      <c r="DV42" s="2">
        <v>0</v>
      </c>
      <c r="DW42" s="2">
        <v>0</v>
      </c>
      <c r="DX42" s="2">
        <v>0</v>
      </c>
      <c r="DY42" s="2">
        <v>0</v>
      </c>
      <c r="DZ42" s="2">
        <v>0</v>
      </c>
      <c r="EA42" s="2">
        <v>0</v>
      </c>
      <c r="EB42" s="2">
        <v>1</v>
      </c>
      <c r="EC42" s="2">
        <v>0</v>
      </c>
      <c r="ED42" s="2">
        <v>0</v>
      </c>
      <c r="EE42" s="2">
        <v>0</v>
      </c>
      <c r="EF42" s="2">
        <v>0</v>
      </c>
      <c r="EG42" s="2">
        <v>0</v>
      </c>
      <c r="EI42" s="1" t="s">
        <v>4654</v>
      </c>
      <c r="EJ42" s="2">
        <v>0</v>
      </c>
      <c r="EK42" s="2">
        <v>0</v>
      </c>
      <c r="EL42" s="2">
        <v>0</v>
      </c>
      <c r="EM42" s="2">
        <v>0</v>
      </c>
      <c r="EN42" s="2">
        <v>0</v>
      </c>
      <c r="EO42" s="2">
        <v>0</v>
      </c>
      <c r="EP42" s="2">
        <v>0</v>
      </c>
      <c r="EQ42" s="2">
        <v>0</v>
      </c>
      <c r="ER42" s="2">
        <v>0</v>
      </c>
      <c r="ES42" s="2">
        <v>0</v>
      </c>
      <c r="ET42" s="2">
        <v>0</v>
      </c>
      <c r="EU42" s="2">
        <v>0</v>
      </c>
      <c r="EV42" s="2">
        <v>1</v>
      </c>
      <c r="EW42" s="1" t="s">
        <v>2334</v>
      </c>
      <c r="EX42" s="1" t="s">
        <v>1830</v>
      </c>
      <c r="GE42" s="1" t="s">
        <v>1836</v>
      </c>
      <c r="GF42" s="2">
        <v>0</v>
      </c>
      <c r="GG42" s="2">
        <v>0</v>
      </c>
      <c r="GH42" s="2">
        <v>1</v>
      </c>
      <c r="GI42" s="2">
        <v>0</v>
      </c>
      <c r="GJ42" s="2">
        <v>0</v>
      </c>
      <c r="GK42" s="2">
        <v>0</v>
      </c>
      <c r="GL42" s="2">
        <v>0</v>
      </c>
      <c r="GM42" s="2">
        <v>0</v>
      </c>
      <c r="GN42" s="2">
        <v>0</v>
      </c>
      <c r="GO42" s="2">
        <v>0</v>
      </c>
      <c r="GP42" s="2">
        <v>0</v>
      </c>
      <c r="GQ42" s="2">
        <v>0</v>
      </c>
      <c r="GR42" s="2">
        <v>0</v>
      </c>
      <c r="AAU42" s="1"/>
      <c r="ATY42"/>
      <c r="ATZ42" s="1" t="s">
        <v>3999</v>
      </c>
      <c r="AUB42" s="1" t="s">
        <v>3854</v>
      </c>
      <c r="AUC42" s="1" t="s">
        <v>2330</v>
      </c>
      <c r="AUD42" s="1" t="s">
        <v>3855</v>
      </c>
      <c r="AUG42" s="1" t="s">
        <v>4000</v>
      </c>
    </row>
    <row r="43" spans="1:1024 1026:1229" ht="14.5" customHeight="1" x14ac:dyDescent="0.35">
      <c r="A43" s="1" t="s">
        <v>2342</v>
      </c>
      <c r="B43" s="1" t="s">
        <v>2336</v>
      </c>
      <c r="C43" s="1" t="s">
        <v>2337</v>
      </c>
      <c r="D43" s="1" t="s">
        <v>2072</v>
      </c>
      <c r="E43" s="1" t="s">
        <v>1941</v>
      </c>
      <c r="F43" s="1" t="s">
        <v>2072</v>
      </c>
      <c r="I43" s="1" t="s">
        <v>1942</v>
      </c>
      <c r="J43" s="1" t="s">
        <v>1943</v>
      </c>
      <c r="K43" s="1" t="s">
        <v>1943</v>
      </c>
      <c r="N43" s="1" t="s">
        <v>3846</v>
      </c>
      <c r="O43" s="2">
        <v>1</v>
      </c>
      <c r="P43" s="2">
        <v>0</v>
      </c>
      <c r="Q43" s="2">
        <v>0</v>
      </c>
      <c r="R43" s="2">
        <v>0</v>
      </c>
      <c r="S43" s="2">
        <v>0</v>
      </c>
      <c r="U43" s="1" t="s">
        <v>1831</v>
      </c>
      <c r="AC43" s="1" t="s">
        <v>3856</v>
      </c>
      <c r="AE43" s="1" t="s">
        <v>1830</v>
      </c>
      <c r="AF43" s="1" t="s">
        <v>1831</v>
      </c>
      <c r="AS43" s="1" t="s">
        <v>3887</v>
      </c>
      <c r="AT43" s="156" t="s">
        <v>1840</v>
      </c>
      <c r="AU43" s="1" t="s">
        <v>2030</v>
      </c>
      <c r="AW43" s="1" t="s">
        <v>3849</v>
      </c>
      <c r="AX43" s="1" t="s">
        <v>3882</v>
      </c>
      <c r="AY43" s="1" t="s">
        <v>1831</v>
      </c>
      <c r="AZ43" s="1" t="s">
        <v>1838</v>
      </c>
      <c r="BA43" s="1" t="s">
        <v>1833</v>
      </c>
      <c r="BB43" s="2">
        <v>0</v>
      </c>
      <c r="BC43" s="2">
        <v>0</v>
      </c>
      <c r="BD43" s="2">
        <v>0</v>
      </c>
      <c r="BE43" s="2">
        <v>0</v>
      </c>
      <c r="BF43" s="2">
        <v>0</v>
      </c>
      <c r="BG43" s="2">
        <v>0</v>
      </c>
      <c r="BH43" s="2">
        <v>0</v>
      </c>
      <c r="BI43" s="2">
        <v>1</v>
      </c>
      <c r="BJ43" s="155" t="s">
        <v>2339</v>
      </c>
      <c r="BT43" s="1" t="s">
        <v>3874</v>
      </c>
      <c r="BU43" s="2">
        <v>0</v>
      </c>
      <c r="BV43" s="2">
        <v>0</v>
      </c>
      <c r="BW43" s="2">
        <v>0</v>
      </c>
      <c r="BX43" s="2">
        <v>0</v>
      </c>
      <c r="BY43" s="2">
        <v>1</v>
      </c>
      <c r="BZ43" s="2">
        <v>0</v>
      </c>
      <c r="CA43" s="2">
        <v>0</v>
      </c>
      <c r="CB43" s="2">
        <v>0</v>
      </c>
      <c r="CC43" s="2">
        <v>0</v>
      </c>
      <c r="CD43" s="2">
        <v>0</v>
      </c>
      <c r="CE43" s="2">
        <v>0</v>
      </c>
      <c r="CG43" s="1" t="s">
        <v>1830</v>
      </c>
      <c r="DU43" s="48" t="s">
        <v>3896</v>
      </c>
      <c r="DV43" s="2">
        <v>0</v>
      </c>
      <c r="DW43" s="2">
        <v>0</v>
      </c>
      <c r="DX43" s="2">
        <v>0</v>
      </c>
      <c r="DY43" s="2">
        <v>0</v>
      </c>
      <c r="DZ43" s="2">
        <v>0</v>
      </c>
      <c r="EA43" s="2">
        <v>1</v>
      </c>
      <c r="EB43" s="2">
        <v>1</v>
      </c>
      <c r="EC43" s="2">
        <v>0</v>
      </c>
      <c r="ED43" s="2">
        <v>0</v>
      </c>
      <c r="EE43" s="2">
        <v>0</v>
      </c>
      <c r="EF43" s="2">
        <v>0</v>
      </c>
      <c r="EG43" s="2">
        <v>0</v>
      </c>
      <c r="EH43" s="1" t="s">
        <v>2340</v>
      </c>
      <c r="EI43" s="1" t="s">
        <v>1835</v>
      </c>
      <c r="EJ43" s="2">
        <v>0</v>
      </c>
      <c r="EK43" s="2">
        <v>0</v>
      </c>
      <c r="EL43" s="2">
        <v>0</v>
      </c>
      <c r="EM43" s="2">
        <v>0</v>
      </c>
      <c r="EN43" s="2">
        <v>0</v>
      </c>
      <c r="EO43" s="2">
        <v>0</v>
      </c>
      <c r="EP43" s="2">
        <v>0</v>
      </c>
      <c r="EQ43" s="2">
        <v>0</v>
      </c>
      <c r="ER43" s="2">
        <v>0</v>
      </c>
      <c r="ES43" s="2">
        <v>0</v>
      </c>
      <c r="ET43" s="2">
        <v>1</v>
      </c>
      <c r="EU43" s="2">
        <v>0</v>
      </c>
      <c r="EV43" s="2">
        <v>0</v>
      </c>
      <c r="EX43" s="1" t="s">
        <v>1830</v>
      </c>
      <c r="GE43" s="1" t="s">
        <v>3893</v>
      </c>
      <c r="GF43" s="2">
        <v>0</v>
      </c>
      <c r="GG43" s="2">
        <v>0</v>
      </c>
      <c r="GH43" s="2">
        <v>0</v>
      </c>
      <c r="GI43" s="2">
        <v>0</v>
      </c>
      <c r="GJ43" s="2">
        <v>0</v>
      </c>
      <c r="GK43" s="2">
        <v>0</v>
      </c>
      <c r="GL43" s="2">
        <v>1</v>
      </c>
      <c r="GM43" s="2">
        <v>0</v>
      </c>
      <c r="GN43" s="2">
        <v>0</v>
      </c>
      <c r="GO43" s="2">
        <v>0</v>
      </c>
      <c r="GP43" s="2">
        <v>0</v>
      </c>
      <c r="GQ43" s="2">
        <v>0</v>
      </c>
      <c r="GR43" s="2">
        <v>0</v>
      </c>
      <c r="GS43" s="155" t="s">
        <v>2341</v>
      </c>
      <c r="AAU43" s="1"/>
      <c r="ATY43"/>
      <c r="ATZ43" s="1" t="s">
        <v>4001</v>
      </c>
      <c r="AUB43" s="1" t="s">
        <v>3854</v>
      </c>
      <c r="AUC43" s="1" t="s">
        <v>2343</v>
      </c>
      <c r="AUD43" s="1" t="s">
        <v>3855</v>
      </c>
      <c r="AUG43" s="1" t="s">
        <v>2574</v>
      </c>
    </row>
    <row r="44" spans="1:1024 1026:1229" ht="14.5" customHeight="1" x14ac:dyDescent="0.35">
      <c r="A44" s="1" t="s">
        <v>2347</v>
      </c>
      <c r="B44" s="1" t="s">
        <v>2344</v>
      </c>
      <c r="C44" s="1" t="s">
        <v>2345</v>
      </c>
      <c r="D44" s="1" t="s">
        <v>2131</v>
      </c>
      <c r="E44" s="1" t="s">
        <v>2132</v>
      </c>
      <c r="F44" s="1" t="s">
        <v>2131</v>
      </c>
      <c r="I44" s="1" t="s">
        <v>1942</v>
      </c>
      <c r="J44" s="1" t="s">
        <v>1943</v>
      </c>
      <c r="K44" s="1" t="s">
        <v>1943</v>
      </c>
      <c r="N44" s="1" t="s">
        <v>3846</v>
      </c>
      <c r="O44" s="2">
        <v>1</v>
      </c>
      <c r="P44" s="2">
        <v>0</v>
      </c>
      <c r="Q44" s="2">
        <v>0</v>
      </c>
      <c r="R44" s="2">
        <v>0</v>
      </c>
      <c r="S44" s="2">
        <v>0</v>
      </c>
      <c r="U44" s="1" t="s">
        <v>1831</v>
      </c>
      <c r="AC44" s="1" t="s">
        <v>3920</v>
      </c>
      <c r="AE44" s="1" t="s">
        <v>1831</v>
      </c>
      <c r="AF44" s="1" t="s">
        <v>1831</v>
      </c>
      <c r="AS44" s="1" t="s">
        <v>3887</v>
      </c>
      <c r="AT44" s="156" t="s">
        <v>1840</v>
      </c>
      <c r="AU44" s="1" t="s">
        <v>3888</v>
      </c>
      <c r="AW44" s="1" t="s">
        <v>3889</v>
      </c>
      <c r="AX44" s="1" t="s">
        <v>3890</v>
      </c>
      <c r="AY44" s="1" t="s">
        <v>1831</v>
      </c>
      <c r="AZ44" s="1" t="s">
        <v>1839</v>
      </c>
      <c r="BA44" s="1" t="s">
        <v>3957</v>
      </c>
      <c r="BB44" s="2">
        <v>1</v>
      </c>
      <c r="BC44" s="2">
        <v>0</v>
      </c>
      <c r="BD44" s="2">
        <v>0</v>
      </c>
      <c r="BE44" s="2">
        <v>0</v>
      </c>
      <c r="BF44" s="2">
        <v>0</v>
      </c>
      <c r="BG44" s="2">
        <v>0</v>
      </c>
      <c r="BH44" s="2">
        <v>0</v>
      </c>
      <c r="BI44" s="2">
        <v>0</v>
      </c>
      <c r="BT44" s="1" t="s">
        <v>3915</v>
      </c>
      <c r="BU44" s="2">
        <v>0</v>
      </c>
      <c r="BV44" s="2">
        <v>0</v>
      </c>
      <c r="BW44" s="2">
        <v>0</v>
      </c>
      <c r="BX44" s="2">
        <v>0</v>
      </c>
      <c r="BY44" s="2">
        <v>0</v>
      </c>
      <c r="BZ44" s="2">
        <v>0</v>
      </c>
      <c r="CA44" s="2">
        <v>0</v>
      </c>
      <c r="CB44" s="2">
        <v>0</v>
      </c>
      <c r="CC44" s="2">
        <v>1</v>
      </c>
      <c r="CD44" s="2">
        <v>0</v>
      </c>
      <c r="CE44" s="2">
        <v>0</v>
      </c>
      <c r="CG44" s="1" t="s">
        <v>1830</v>
      </c>
      <c r="DU44" s="1" t="s">
        <v>3858</v>
      </c>
      <c r="DV44" s="2">
        <v>0</v>
      </c>
      <c r="DW44" s="2">
        <v>0</v>
      </c>
      <c r="DX44" s="2">
        <v>0</v>
      </c>
      <c r="DY44" s="2">
        <v>0</v>
      </c>
      <c r="DZ44" s="2">
        <v>0</v>
      </c>
      <c r="EA44" s="2">
        <v>0</v>
      </c>
      <c r="EB44" s="2">
        <v>1</v>
      </c>
      <c r="EC44" s="2">
        <v>0</v>
      </c>
      <c r="ED44" s="2">
        <v>0</v>
      </c>
      <c r="EE44" s="2">
        <v>0</v>
      </c>
      <c r="EF44" s="2">
        <v>0</v>
      </c>
      <c r="EG44" s="2">
        <v>0</v>
      </c>
      <c r="EI44" s="1" t="s">
        <v>1835</v>
      </c>
      <c r="EJ44" s="2">
        <v>0</v>
      </c>
      <c r="EK44" s="2">
        <v>0</v>
      </c>
      <c r="EL44" s="2">
        <v>0</v>
      </c>
      <c r="EM44" s="2">
        <v>0</v>
      </c>
      <c r="EN44" s="2">
        <v>0</v>
      </c>
      <c r="EO44" s="2">
        <v>0</v>
      </c>
      <c r="EP44" s="2">
        <v>0</v>
      </c>
      <c r="EQ44" s="2">
        <v>0</v>
      </c>
      <c r="ER44" s="2">
        <v>0</v>
      </c>
      <c r="ES44" s="2">
        <v>0</v>
      </c>
      <c r="ET44" s="2">
        <v>1</v>
      </c>
      <c r="EU44" s="2">
        <v>0</v>
      </c>
      <c r="EV44" s="2">
        <v>0</v>
      </c>
      <c r="EX44" s="1" t="s">
        <v>1830</v>
      </c>
      <c r="GE44" s="1" t="s">
        <v>4002</v>
      </c>
      <c r="GF44" s="2">
        <v>0</v>
      </c>
      <c r="GG44" s="2">
        <v>0</v>
      </c>
      <c r="GH44" s="2">
        <v>0</v>
      </c>
      <c r="GI44" s="2">
        <v>0</v>
      </c>
      <c r="GJ44" s="2">
        <v>0</v>
      </c>
      <c r="GK44" s="2">
        <v>0</v>
      </c>
      <c r="GL44" s="2">
        <v>0</v>
      </c>
      <c r="GM44" s="2">
        <v>0</v>
      </c>
      <c r="GN44" s="2">
        <v>0</v>
      </c>
      <c r="GO44" s="2">
        <v>1</v>
      </c>
      <c r="GP44" s="2">
        <v>0</v>
      </c>
      <c r="GQ44" s="2">
        <v>0</v>
      </c>
      <c r="GR44" s="2">
        <v>0</v>
      </c>
      <c r="AAU44" s="1"/>
      <c r="ATY44"/>
      <c r="ATZ44" s="1" t="s">
        <v>4003</v>
      </c>
      <c r="AUB44" s="1" t="s">
        <v>3854</v>
      </c>
      <c r="AUC44" s="1" t="s">
        <v>2348</v>
      </c>
      <c r="AUD44" s="1" t="s">
        <v>3855</v>
      </c>
      <c r="AUG44" s="1" t="s">
        <v>4004</v>
      </c>
    </row>
    <row r="45" spans="1:1024 1026:1229" ht="14.5" customHeight="1" x14ac:dyDescent="0.35">
      <c r="A45" s="1" t="s">
        <v>2352</v>
      </c>
      <c r="B45" s="1" t="s">
        <v>2349</v>
      </c>
      <c r="C45" s="1" t="s">
        <v>2350</v>
      </c>
      <c r="D45" s="1" t="s">
        <v>2072</v>
      </c>
      <c r="E45" s="1" t="s">
        <v>2025</v>
      </c>
      <c r="F45" s="1" t="s">
        <v>2072</v>
      </c>
      <c r="I45" s="1" t="s">
        <v>1942</v>
      </c>
      <c r="J45" s="1" t="s">
        <v>1943</v>
      </c>
      <c r="K45" s="1" t="s">
        <v>1943</v>
      </c>
      <c r="N45" s="1" t="s">
        <v>3846</v>
      </c>
      <c r="O45" s="2">
        <v>1</v>
      </c>
      <c r="P45" s="2">
        <v>0</v>
      </c>
      <c r="Q45" s="2">
        <v>0</v>
      </c>
      <c r="R45" s="2">
        <v>0</v>
      </c>
      <c r="S45" s="2">
        <v>0</v>
      </c>
      <c r="U45" s="1" t="s">
        <v>1831</v>
      </c>
      <c r="AC45" s="1" t="s">
        <v>3856</v>
      </c>
      <c r="AE45" s="1" t="s">
        <v>1830</v>
      </c>
      <c r="AF45" s="1" t="s">
        <v>1830</v>
      </c>
      <c r="AJ45" s="1" t="s">
        <v>4005</v>
      </c>
      <c r="AK45" s="2">
        <v>0</v>
      </c>
      <c r="AL45" s="2">
        <v>0</v>
      </c>
      <c r="AM45" s="2">
        <v>0</v>
      </c>
      <c r="AN45" s="2">
        <v>0</v>
      </c>
      <c r="AO45" s="2">
        <v>1</v>
      </c>
      <c r="AP45" s="2">
        <v>0</v>
      </c>
      <c r="AR45" s="1" t="s">
        <v>4006</v>
      </c>
      <c r="BT45" s="1" t="s">
        <v>3874</v>
      </c>
      <c r="BU45" s="2">
        <v>0</v>
      </c>
      <c r="BV45" s="2">
        <v>0</v>
      </c>
      <c r="BW45" s="2">
        <v>0</v>
      </c>
      <c r="BX45" s="2">
        <v>0</v>
      </c>
      <c r="BY45" s="2">
        <v>1</v>
      </c>
      <c r="BZ45" s="2">
        <v>0</v>
      </c>
      <c r="CA45" s="2">
        <v>0</v>
      </c>
      <c r="CB45" s="2">
        <v>0</v>
      </c>
      <c r="CC45" s="2">
        <v>0</v>
      </c>
      <c r="CD45" s="2">
        <v>0</v>
      </c>
      <c r="CE45" s="2">
        <v>0</v>
      </c>
      <c r="DU45" s="1"/>
      <c r="EX45" s="1" t="s">
        <v>1831</v>
      </c>
      <c r="EY45" s="1" t="s">
        <v>1834</v>
      </c>
      <c r="EZ45" s="2">
        <v>0</v>
      </c>
      <c r="FA45" s="2">
        <v>0</v>
      </c>
      <c r="FB45" s="2">
        <v>0</v>
      </c>
      <c r="FC45" s="2">
        <v>0</v>
      </c>
      <c r="FD45" s="2">
        <v>1</v>
      </c>
      <c r="FE45" s="2">
        <v>0</v>
      </c>
      <c r="FF45" s="2">
        <v>0</v>
      </c>
      <c r="FH45" s="1" t="s">
        <v>3893</v>
      </c>
      <c r="FI45" s="2">
        <v>0</v>
      </c>
      <c r="FJ45" s="2">
        <v>0</v>
      </c>
      <c r="FK45" s="2">
        <v>0</v>
      </c>
      <c r="FL45" s="2">
        <v>0</v>
      </c>
      <c r="FM45" s="2">
        <v>0</v>
      </c>
      <c r="FN45" s="2">
        <v>0</v>
      </c>
      <c r="FO45" s="2">
        <v>1</v>
      </c>
      <c r="FP45" s="2">
        <v>0</v>
      </c>
      <c r="FQ45" s="2">
        <v>0</v>
      </c>
      <c r="FR45" s="2">
        <v>0</v>
      </c>
      <c r="FS45" s="2">
        <v>0</v>
      </c>
      <c r="FT45" s="2">
        <v>0</v>
      </c>
      <c r="FU45" s="2">
        <v>0</v>
      </c>
      <c r="FW45" s="155" t="s">
        <v>1830</v>
      </c>
      <c r="FX45" s="1" t="s">
        <v>4007</v>
      </c>
      <c r="FY45" s="2">
        <v>0</v>
      </c>
      <c r="FZ45" s="2">
        <v>0</v>
      </c>
      <c r="GA45" s="2">
        <v>1</v>
      </c>
      <c r="GB45" s="2">
        <v>0</v>
      </c>
      <c r="GC45" s="2">
        <v>0</v>
      </c>
      <c r="GE45" s="1" t="s">
        <v>3906</v>
      </c>
      <c r="GF45" s="2">
        <v>0</v>
      </c>
      <c r="GG45" s="2">
        <v>0</v>
      </c>
      <c r="GH45" s="2">
        <v>0</v>
      </c>
      <c r="GI45" s="2">
        <v>0</v>
      </c>
      <c r="GJ45" s="2">
        <v>0</v>
      </c>
      <c r="GK45" s="2">
        <v>0</v>
      </c>
      <c r="GL45" s="2">
        <v>0</v>
      </c>
      <c r="GM45" s="2">
        <v>1</v>
      </c>
      <c r="GN45" s="2">
        <v>0</v>
      </c>
      <c r="GO45" s="2">
        <v>0</v>
      </c>
      <c r="GP45" s="2">
        <v>0</v>
      </c>
      <c r="GQ45" s="2">
        <v>0</v>
      </c>
      <c r="GR45" s="2">
        <v>0</v>
      </c>
      <c r="AAU45" s="1"/>
      <c r="ATY45"/>
      <c r="ATZ45" s="1" t="s">
        <v>4008</v>
      </c>
      <c r="AUB45" s="1" t="s">
        <v>3854</v>
      </c>
      <c r="AUC45" s="1" t="s">
        <v>2348</v>
      </c>
      <c r="AUD45" s="1" t="s">
        <v>3855</v>
      </c>
      <c r="AUG45" s="1" t="s">
        <v>4009</v>
      </c>
    </row>
    <row r="46" spans="1:1024 1026:1229" ht="14.5" customHeight="1" x14ac:dyDescent="0.35">
      <c r="A46" s="1" t="s">
        <v>2358</v>
      </c>
      <c r="B46" s="1" t="s">
        <v>2353</v>
      </c>
      <c r="C46" s="1" t="s">
        <v>2354</v>
      </c>
      <c r="D46" s="1" t="s">
        <v>2072</v>
      </c>
      <c r="E46" s="1" t="s">
        <v>1941</v>
      </c>
      <c r="F46" s="1" t="s">
        <v>2072</v>
      </c>
      <c r="I46" s="1" t="s">
        <v>1942</v>
      </c>
      <c r="J46" s="1" t="s">
        <v>1943</v>
      </c>
      <c r="K46" s="1" t="s">
        <v>1943</v>
      </c>
      <c r="N46" s="1" t="s">
        <v>3846</v>
      </c>
      <c r="O46" s="2">
        <v>1</v>
      </c>
      <c r="P46" s="2">
        <v>0</v>
      </c>
      <c r="Q46" s="2">
        <v>0</v>
      </c>
      <c r="R46" s="2">
        <v>0</v>
      </c>
      <c r="S46" s="2">
        <v>0</v>
      </c>
      <c r="U46" s="1" t="s">
        <v>1831</v>
      </c>
      <c r="AC46" s="1" t="s">
        <v>3856</v>
      </c>
      <c r="AE46" s="1" t="s">
        <v>1830</v>
      </c>
      <c r="AF46" s="1" t="s">
        <v>1831</v>
      </c>
      <c r="AS46" s="1" t="s">
        <v>3887</v>
      </c>
      <c r="AT46" s="156" t="s">
        <v>1840</v>
      </c>
      <c r="AU46" s="1" t="s">
        <v>3857</v>
      </c>
      <c r="AW46" s="1" t="s">
        <v>3889</v>
      </c>
      <c r="AX46" s="1" t="s">
        <v>3882</v>
      </c>
      <c r="AY46" s="1" t="s">
        <v>1830</v>
      </c>
      <c r="BT46" s="1" t="s">
        <v>3874</v>
      </c>
      <c r="BU46" s="2">
        <v>0</v>
      </c>
      <c r="BV46" s="2">
        <v>0</v>
      </c>
      <c r="BW46" s="2">
        <v>0</v>
      </c>
      <c r="BX46" s="2">
        <v>0</v>
      </c>
      <c r="BY46" s="2">
        <v>1</v>
      </c>
      <c r="BZ46" s="2">
        <v>0</v>
      </c>
      <c r="CA46" s="2">
        <v>0</v>
      </c>
      <c r="CB46" s="2">
        <v>0</v>
      </c>
      <c r="CC46" s="2">
        <v>0</v>
      </c>
      <c r="CD46" s="2">
        <v>0</v>
      </c>
      <c r="CE46" s="2">
        <v>0</v>
      </c>
      <c r="CG46" s="1" t="s">
        <v>1830</v>
      </c>
      <c r="DU46" s="1" t="s">
        <v>1835</v>
      </c>
      <c r="DV46" s="2">
        <v>0</v>
      </c>
      <c r="DW46" s="2">
        <v>0</v>
      </c>
      <c r="DX46" s="2">
        <v>0</v>
      </c>
      <c r="DY46" s="2">
        <v>0</v>
      </c>
      <c r="DZ46" s="2">
        <v>0</v>
      </c>
      <c r="EA46" s="2">
        <v>0</v>
      </c>
      <c r="EB46" s="2">
        <v>0</v>
      </c>
      <c r="EC46" s="2">
        <v>0</v>
      </c>
      <c r="ED46" s="2">
        <v>0</v>
      </c>
      <c r="EE46" s="2">
        <v>1</v>
      </c>
      <c r="EF46" s="2">
        <v>0</v>
      </c>
      <c r="EG46" s="2">
        <v>0</v>
      </c>
      <c r="EI46" s="1" t="s">
        <v>1835</v>
      </c>
      <c r="EJ46" s="2">
        <v>0</v>
      </c>
      <c r="EK46" s="2">
        <v>0</v>
      </c>
      <c r="EL46" s="2">
        <v>0</v>
      </c>
      <c r="EM46" s="2">
        <v>0</v>
      </c>
      <c r="EN46" s="2">
        <v>0</v>
      </c>
      <c r="EO46" s="2">
        <v>0</v>
      </c>
      <c r="EP46" s="2">
        <v>0</v>
      </c>
      <c r="EQ46" s="2">
        <v>0</v>
      </c>
      <c r="ER46" s="2">
        <v>0</v>
      </c>
      <c r="ES46" s="2">
        <v>0</v>
      </c>
      <c r="ET46" s="2">
        <v>1</v>
      </c>
      <c r="EU46" s="2">
        <v>0</v>
      </c>
      <c r="EV46" s="2">
        <v>0</v>
      </c>
      <c r="EX46" s="1" t="s">
        <v>1830</v>
      </c>
      <c r="GE46" s="1" t="s">
        <v>3893</v>
      </c>
      <c r="GF46" s="2">
        <v>0</v>
      </c>
      <c r="GG46" s="2">
        <v>0</v>
      </c>
      <c r="GH46" s="2">
        <v>0</v>
      </c>
      <c r="GI46" s="2">
        <v>0</v>
      </c>
      <c r="GJ46" s="2">
        <v>0</v>
      </c>
      <c r="GK46" s="2">
        <v>0</v>
      </c>
      <c r="GL46" s="2">
        <v>1</v>
      </c>
      <c r="GM46" s="2">
        <v>0</v>
      </c>
      <c r="GN46" s="2">
        <v>0</v>
      </c>
      <c r="GO46" s="2">
        <v>0</v>
      </c>
      <c r="GP46" s="2">
        <v>0</v>
      </c>
      <c r="GQ46" s="2">
        <v>0</v>
      </c>
      <c r="GR46" s="2">
        <v>0</v>
      </c>
      <c r="GS46" s="155" t="s">
        <v>2356</v>
      </c>
      <c r="AAU46" s="1"/>
      <c r="ATY46"/>
      <c r="ATZ46" s="1" t="s">
        <v>4010</v>
      </c>
      <c r="AUB46" s="1" t="s">
        <v>3854</v>
      </c>
      <c r="AUC46" s="1" t="s">
        <v>2359</v>
      </c>
      <c r="AUD46" s="1" t="s">
        <v>3855</v>
      </c>
      <c r="AUG46" s="1" t="s">
        <v>2383</v>
      </c>
    </row>
    <row r="47" spans="1:1024 1026:1229" ht="14.5" customHeight="1" x14ac:dyDescent="0.35">
      <c r="A47" s="1" t="s">
        <v>2363</v>
      </c>
      <c r="B47" s="1" t="s">
        <v>2360</v>
      </c>
      <c r="C47" s="1" t="s">
        <v>2361</v>
      </c>
      <c r="D47" s="1" t="s">
        <v>2131</v>
      </c>
      <c r="E47" s="1" t="s">
        <v>2132</v>
      </c>
      <c r="F47" s="1" t="s">
        <v>2131</v>
      </c>
      <c r="I47" s="1" t="s">
        <v>1942</v>
      </c>
      <c r="J47" s="1" t="s">
        <v>1943</v>
      </c>
      <c r="K47" s="1" t="s">
        <v>1943</v>
      </c>
      <c r="N47" s="1" t="s">
        <v>3846</v>
      </c>
      <c r="O47" s="2">
        <v>1</v>
      </c>
      <c r="P47" s="2">
        <v>0</v>
      </c>
      <c r="Q47" s="2">
        <v>0</v>
      </c>
      <c r="R47" s="2">
        <v>0</v>
      </c>
      <c r="S47" s="2">
        <v>0</v>
      </c>
      <c r="U47" s="1" t="s">
        <v>1831</v>
      </c>
      <c r="AC47" s="1" t="s">
        <v>3920</v>
      </c>
      <c r="AE47" s="1" t="s">
        <v>1830</v>
      </c>
      <c r="AF47" s="1" t="s">
        <v>1831</v>
      </c>
      <c r="AS47" s="1" t="s">
        <v>3887</v>
      </c>
      <c r="AT47" s="156" t="s">
        <v>1840</v>
      </c>
      <c r="AU47" s="1" t="s">
        <v>3888</v>
      </c>
      <c r="AW47" s="1" t="s">
        <v>3849</v>
      </c>
      <c r="AX47" s="1" t="s">
        <v>3890</v>
      </c>
      <c r="AY47" s="1" t="s">
        <v>1831</v>
      </c>
      <c r="AZ47" s="1" t="s">
        <v>1839</v>
      </c>
      <c r="BA47" s="1" t="s">
        <v>3957</v>
      </c>
      <c r="BB47" s="2">
        <v>1</v>
      </c>
      <c r="BC47" s="2">
        <v>0</v>
      </c>
      <c r="BD47" s="2">
        <v>0</v>
      </c>
      <c r="BE47" s="2">
        <v>0</v>
      </c>
      <c r="BF47" s="2">
        <v>0</v>
      </c>
      <c r="BG47" s="2">
        <v>0</v>
      </c>
      <c r="BH47" s="2">
        <v>0</v>
      </c>
      <c r="BI47" s="2">
        <v>0</v>
      </c>
      <c r="BT47" s="1" t="s">
        <v>3874</v>
      </c>
      <c r="BU47" s="2">
        <v>0</v>
      </c>
      <c r="BV47" s="2">
        <v>0</v>
      </c>
      <c r="BW47" s="2">
        <v>0</v>
      </c>
      <c r="BX47" s="2">
        <v>0</v>
      </c>
      <c r="BY47" s="2">
        <v>1</v>
      </c>
      <c r="BZ47" s="2">
        <v>0</v>
      </c>
      <c r="CA47" s="2">
        <v>0</v>
      </c>
      <c r="CB47" s="2">
        <v>0</v>
      </c>
      <c r="CC47" s="2">
        <v>0</v>
      </c>
      <c r="CD47" s="2">
        <v>0</v>
      </c>
      <c r="CE47" s="2">
        <v>0</v>
      </c>
      <c r="CG47" s="1" t="s">
        <v>1830</v>
      </c>
      <c r="DU47" s="1" t="s">
        <v>3892</v>
      </c>
      <c r="DV47" s="2">
        <v>0</v>
      </c>
      <c r="DW47" s="2">
        <v>0</v>
      </c>
      <c r="DX47" s="2">
        <v>0</v>
      </c>
      <c r="DY47" s="2">
        <v>0</v>
      </c>
      <c r="DZ47" s="2">
        <v>0</v>
      </c>
      <c r="EA47" s="2">
        <v>0</v>
      </c>
      <c r="EB47" s="2">
        <v>0</v>
      </c>
      <c r="EC47" s="2">
        <v>1</v>
      </c>
      <c r="ED47" s="2">
        <v>0</v>
      </c>
      <c r="EE47" s="2">
        <v>0</v>
      </c>
      <c r="EF47" s="2">
        <v>0</v>
      </c>
      <c r="EG47" s="2">
        <v>0</v>
      </c>
      <c r="EI47" s="1" t="s">
        <v>1835</v>
      </c>
      <c r="EJ47" s="2">
        <v>0</v>
      </c>
      <c r="EK47" s="2">
        <v>0</v>
      </c>
      <c r="EL47" s="2">
        <v>0</v>
      </c>
      <c r="EM47" s="2">
        <v>0</v>
      </c>
      <c r="EN47" s="2">
        <v>0</v>
      </c>
      <c r="EO47" s="2">
        <v>0</v>
      </c>
      <c r="EP47" s="2">
        <v>0</v>
      </c>
      <c r="EQ47" s="2">
        <v>0</v>
      </c>
      <c r="ER47" s="2">
        <v>0</v>
      </c>
      <c r="ES47" s="2">
        <v>0</v>
      </c>
      <c r="ET47" s="2">
        <v>1</v>
      </c>
      <c r="EU47" s="2">
        <v>0</v>
      </c>
      <c r="EV47" s="2">
        <v>0</v>
      </c>
      <c r="EX47" s="1" t="s">
        <v>1830</v>
      </c>
      <c r="GE47" s="1" t="s">
        <v>3893</v>
      </c>
      <c r="GF47" s="2">
        <v>0</v>
      </c>
      <c r="GG47" s="2">
        <v>0</v>
      </c>
      <c r="GH47" s="2">
        <v>0</v>
      </c>
      <c r="GI47" s="2">
        <v>0</v>
      </c>
      <c r="GJ47" s="2">
        <v>0</v>
      </c>
      <c r="GK47" s="2">
        <v>0</v>
      </c>
      <c r="GL47" s="2">
        <v>1</v>
      </c>
      <c r="GM47" s="2">
        <v>0</v>
      </c>
      <c r="GN47" s="2">
        <v>0</v>
      </c>
      <c r="GO47" s="2">
        <v>0</v>
      </c>
      <c r="GP47" s="2">
        <v>0</v>
      </c>
      <c r="GQ47" s="2">
        <v>0</v>
      </c>
      <c r="GR47" s="2">
        <v>0</v>
      </c>
      <c r="AAU47" s="1"/>
      <c r="ATY47"/>
      <c r="ATZ47" s="1" t="s">
        <v>4011</v>
      </c>
      <c r="AUB47" s="1" t="s">
        <v>3854</v>
      </c>
      <c r="AUC47" s="1" t="s">
        <v>2359</v>
      </c>
      <c r="AUD47" s="1" t="s">
        <v>3855</v>
      </c>
      <c r="AUG47" s="1" t="s">
        <v>4012</v>
      </c>
    </row>
    <row r="48" spans="1:1024 1026:1229" ht="14.5" customHeight="1" x14ac:dyDescent="0.35">
      <c r="A48" s="1" t="s">
        <v>2367</v>
      </c>
      <c r="B48" s="1" t="s">
        <v>2364</v>
      </c>
      <c r="C48" s="1" t="s">
        <v>2365</v>
      </c>
      <c r="D48" s="1" t="s">
        <v>2072</v>
      </c>
      <c r="E48" s="1" t="s">
        <v>2025</v>
      </c>
      <c r="F48" s="1" t="s">
        <v>2072</v>
      </c>
      <c r="I48" s="1" t="s">
        <v>1942</v>
      </c>
      <c r="J48" s="1" t="s">
        <v>1943</v>
      </c>
      <c r="K48" s="1" t="s">
        <v>1943</v>
      </c>
      <c r="N48" s="1" t="s">
        <v>3846</v>
      </c>
      <c r="O48" s="2">
        <v>1</v>
      </c>
      <c r="P48" s="2">
        <v>0</v>
      </c>
      <c r="Q48" s="2">
        <v>0</v>
      </c>
      <c r="R48" s="2">
        <v>0</v>
      </c>
      <c r="S48" s="2">
        <v>0</v>
      </c>
      <c r="U48" s="1" t="s">
        <v>1831</v>
      </c>
      <c r="AC48" s="1" t="s">
        <v>3856</v>
      </c>
      <c r="AE48" s="1" t="s">
        <v>1830</v>
      </c>
      <c r="AF48" s="1" t="s">
        <v>1831</v>
      </c>
      <c r="AS48" s="1" t="s">
        <v>3847</v>
      </c>
      <c r="AT48" s="156">
        <v>30</v>
      </c>
      <c r="AU48" s="1" t="s">
        <v>3914</v>
      </c>
      <c r="AW48" s="1" t="s">
        <v>3849</v>
      </c>
      <c r="AX48" s="1" t="s">
        <v>1835</v>
      </c>
      <c r="AY48" s="1" t="s">
        <v>1830</v>
      </c>
      <c r="BT48" s="1" t="s">
        <v>3874</v>
      </c>
      <c r="BU48" s="2">
        <v>0</v>
      </c>
      <c r="BV48" s="2">
        <v>0</v>
      </c>
      <c r="BW48" s="2">
        <v>0</v>
      </c>
      <c r="BX48" s="2">
        <v>0</v>
      </c>
      <c r="BY48" s="2">
        <v>1</v>
      </c>
      <c r="BZ48" s="2">
        <v>0</v>
      </c>
      <c r="CA48" s="2">
        <v>0</v>
      </c>
      <c r="CB48" s="2">
        <v>0</v>
      </c>
      <c r="CC48" s="2">
        <v>0</v>
      </c>
      <c r="CD48" s="2">
        <v>0</v>
      </c>
      <c r="CE48" s="2">
        <v>0</v>
      </c>
      <c r="CG48" s="1" t="s">
        <v>1830</v>
      </c>
      <c r="DU48" s="1" t="s">
        <v>3958</v>
      </c>
      <c r="DV48" s="2">
        <v>0</v>
      </c>
      <c r="DW48" s="2">
        <v>0</v>
      </c>
      <c r="DX48" s="2">
        <v>0</v>
      </c>
      <c r="DY48" s="2">
        <v>0</v>
      </c>
      <c r="DZ48" s="2">
        <v>0</v>
      </c>
      <c r="EA48" s="2">
        <v>0</v>
      </c>
      <c r="EB48" s="2">
        <v>0</v>
      </c>
      <c r="EC48" s="2">
        <v>0</v>
      </c>
      <c r="ED48" s="2">
        <v>1</v>
      </c>
      <c r="EE48" s="2">
        <v>0</v>
      </c>
      <c r="EF48" s="2">
        <v>0</v>
      </c>
      <c r="EG48" s="2">
        <v>0</v>
      </c>
      <c r="EI48" s="1" t="s">
        <v>1835</v>
      </c>
      <c r="EJ48" s="2">
        <v>0</v>
      </c>
      <c r="EK48" s="2">
        <v>0</v>
      </c>
      <c r="EL48" s="2">
        <v>0</v>
      </c>
      <c r="EM48" s="2">
        <v>0</v>
      </c>
      <c r="EN48" s="2">
        <v>0</v>
      </c>
      <c r="EO48" s="2">
        <v>0</v>
      </c>
      <c r="EP48" s="2">
        <v>0</v>
      </c>
      <c r="EQ48" s="2">
        <v>0</v>
      </c>
      <c r="ER48" s="2">
        <v>0</v>
      </c>
      <c r="ES48" s="2">
        <v>0</v>
      </c>
      <c r="ET48" s="2">
        <v>1</v>
      </c>
      <c r="EU48" s="2">
        <v>0</v>
      </c>
      <c r="EV48" s="2">
        <v>0</v>
      </c>
      <c r="EX48" s="1" t="s">
        <v>1830</v>
      </c>
      <c r="GE48" s="1" t="s">
        <v>3852</v>
      </c>
      <c r="GF48" s="2">
        <v>0</v>
      </c>
      <c r="GG48" s="2">
        <v>0</v>
      </c>
      <c r="GH48" s="2">
        <v>0</v>
      </c>
      <c r="GI48" s="2">
        <v>0</v>
      </c>
      <c r="GJ48" s="2">
        <v>0</v>
      </c>
      <c r="GK48" s="2">
        <v>0</v>
      </c>
      <c r="GL48" s="2">
        <v>1</v>
      </c>
      <c r="GM48" s="2">
        <v>0</v>
      </c>
      <c r="GN48" s="2">
        <v>0</v>
      </c>
      <c r="GO48" s="2">
        <v>0</v>
      </c>
      <c r="GP48" s="2">
        <v>0</v>
      </c>
      <c r="GQ48" s="2">
        <v>0</v>
      </c>
      <c r="GR48" s="2">
        <v>1</v>
      </c>
      <c r="GS48" s="155" t="s">
        <v>2184</v>
      </c>
      <c r="AAU48" s="1"/>
      <c r="ATY48"/>
      <c r="ATZ48" s="1" t="s">
        <v>4013</v>
      </c>
      <c r="AUB48" s="1" t="s">
        <v>3854</v>
      </c>
      <c r="AUC48" s="1" t="s">
        <v>2359</v>
      </c>
      <c r="AUD48" s="1" t="s">
        <v>3855</v>
      </c>
      <c r="AUG48" s="1" t="s">
        <v>4014</v>
      </c>
    </row>
    <row r="49" spans="1:723 1221:1229" ht="14.5" customHeight="1" x14ac:dyDescent="0.35">
      <c r="A49" s="1" t="s">
        <v>2373</v>
      </c>
      <c r="B49" s="1" t="s">
        <v>2368</v>
      </c>
      <c r="C49" s="1" t="s">
        <v>2369</v>
      </c>
      <c r="D49" s="1" t="s">
        <v>2072</v>
      </c>
      <c r="E49" s="1" t="s">
        <v>1941</v>
      </c>
      <c r="F49" s="1" t="s">
        <v>2072</v>
      </c>
      <c r="I49" s="1" t="s">
        <v>1942</v>
      </c>
      <c r="J49" s="1" t="s">
        <v>1943</v>
      </c>
      <c r="K49" s="1" t="s">
        <v>1943</v>
      </c>
      <c r="N49" s="1" t="s">
        <v>3846</v>
      </c>
      <c r="O49" s="2">
        <v>1</v>
      </c>
      <c r="P49" s="2">
        <v>0</v>
      </c>
      <c r="Q49" s="2">
        <v>0</v>
      </c>
      <c r="R49" s="2">
        <v>0</v>
      </c>
      <c r="S49" s="2">
        <v>0</v>
      </c>
      <c r="U49" s="1" t="s">
        <v>1831</v>
      </c>
      <c r="AC49" s="1" t="s">
        <v>3856</v>
      </c>
      <c r="AE49" s="1" t="s">
        <v>1830</v>
      </c>
      <c r="AF49" s="1" t="s">
        <v>1831</v>
      </c>
      <c r="AS49" s="1" t="s">
        <v>3895</v>
      </c>
      <c r="AT49" s="156" t="s">
        <v>1840</v>
      </c>
      <c r="AU49" s="1" t="s">
        <v>3857</v>
      </c>
      <c r="AW49" s="1" t="s">
        <v>3889</v>
      </c>
      <c r="AX49" s="1" t="s">
        <v>3850</v>
      </c>
      <c r="AY49" s="1" t="s">
        <v>1831</v>
      </c>
      <c r="AZ49" s="1" t="s">
        <v>1838</v>
      </c>
      <c r="BA49" s="1" t="s">
        <v>4635</v>
      </c>
      <c r="BB49" s="2">
        <v>1</v>
      </c>
      <c r="BC49" s="2">
        <v>0</v>
      </c>
      <c r="BD49" s="2">
        <v>0</v>
      </c>
      <c r="BE49" s="2">
        <v>0</v>
      </c>
      <c r="BF49" s="2">
        <v>0</v>
      </c>
      <c r="BG49" s="2">
        <v>0</v>
      </c>
      <c r="BH49" s="2">
        <v>0</v>
      </c>
      <c r="BI49" s="2">
        <v>0</v>
      </c>
      <c r="BJ49" s="155" t="s">
        <v>2371</v>
      </c>
      <c r="BT49" s="1" t="s">
        <v>3874</v>
      </c>
      <c r="BU49" s="2">
        <v>0</v>
      </c>
      <c r="BV49" s="2">
        <v>0</v>
      </c>
      <c r="BW49" s="2">
        <v>0</v>
      </c>
      <c r="BX49" s="2">
        <v>0</v>
      </c>
      <c r="BY49" s="2">
        <v>1</v>
      </c>
      <c r="BZ49" s="2">
        <v>0</v>
      </c>
      <c r="CA49" s="2">
        <v>0</v>
      </c>
      <c r="CB49" s="2">
        <v>0</v>
      </c>
      <c r="CC49" s="2">
        <v>0</v>
      </c>
      <c r="CD49" s="2">
        <v>0</v>
      </c>
      <c r="CE49" s="2">
        <v>0</v>
      </c>
      <c r="CG49" s="1" t="s">
        <v>1830</v>
      </c>
      <c r="DU49" s="48" t="s">
        <v>3896</v>
      </c>
      <c r="DV49" s="2">
        <v>0</v>
      </c>
      <c r="DW49" s="2">
        <v>0</v>
      </c>
      <c r="DX49" s="2">
        <v>0</v>
      </c>
      <c r="DY49" s="2">
        <v>0</v>
      </c>
      <c r="DZ49" s="2">
        <v>0</v>
      </c>
      <c r="EA49" s="2">
        <v>1</v>
      </c>
      <c r="EB49" s="2">
        <v>1</v>
      </c>
      <c r="EC49" s="2">
        <v>0</v>
      </c>
      <c r="ED49" s="2">
        <v>0</v>
      </c>
      <c r="EE49" s="2">
        <v>0</v>
      </c>
      <c r="EF49" s="2">
        <v>0</v>
      </c>
      <c r="EG49" s="2">
        <v>0</v>
      </c>
      <c r="EH49" s="1" t="s">
        <v>2372</v>
      </c>
      <c r="EI49" s="1" t="s">
        <v>1835</v>
      </c>
      <c r="EJ49" s="2">
        <v>0</v>
      </c>
      <c r="EK49" s="2">
        <v>0</v>
      </c>
      <c r="EL49" s="2">
        <v>0</v>
      </c>
      <c r="EM49" s="2">
        <v>0</v>
      </c>
      <c r="EN49" s="2">
        <v>0</v>
      </c>
      <c r="EO49" s="2">
        <v>0</v>
      </c>
      <c r="EP49" s="2">
        <v>0</v>
      </c>
      <c r="EQ49" s="2">
        <v>0</v>
      </c>
      <c r="ER49" s="2">
        <v>0</v>
      </c>
      <c r="ES49" s="2">
        <v>0</v>
      </c>
      <c r="ET49" s="2">
        <v>1</v>
      </c>
      <c r="EU49" s="2">
        <v>0</v>
      </c>
      <c r="EV49" s="2">
        <v>0</v>
      </c>
      <c r="EX49" s="1" t="s">
        <v>1830</v>
      </c>
      <c r="GE49" s="1" t="s">
        <v>3893</v>
      </c>
      <c r="GF49" s="2">
        <v>0</v>
      </c>
      <c r="GG49" s="2">
        <v>0</v>
      </c>
      <c r="GH49" s="2">
        <v>0</v>
      </c>
      <c r="GI49" s="2">
        <v>0</v>
      </c>
      <c r="GJ49" s="2">
        <v>0</v>
      </c>
      <c r="GK49" s="2">
        <v>0</v>
      </c>
      <c r="GL49" s="2">
        <v>1</v>
      </c>
      <c r="GM49" s="2">
        <v>0</v>
      </c>
      <c r="GN49" s="2">
        <v>0</v>
      </c>
      <c r="GO49" s="2">
        <v>0</v>
      </c>
      <c r="GP49" s="2">
        <v>0</v>
      </c>
      <c r="GQ49" s="2">
        <v>0</v>
      </c>
      <c r="GR49" s="2">
        <v>0</v>
      </c>
      <c r="AAU49" s="1"/>
      <c r="ATY49"/>
      <c r="ATZ49" s="1" t="s">
        <v>4015</v>
      </c>
      <c r="AUB49" s="1" t="s">
        <v>3854</v>
      </c>
      <c r="AUC49" s="1" t="s">
        <v>2374</v>
      </c>
      <c r="AUD49" s="1" t="s">
        <v>3855</v>
      </c>
      <c r="AUG49" s="1" t="s">
        <v>4016</v>
      </c>
    </row>
    <row r="50" spans="1:723 1221:1229" ht="14.5" customHeight="1" x14ac:dyDescent="0.35">
      <c r="A50" s="1" t="s">
        <v>2378</v>
      </c>
      <c r="B50" s="1" t="s">
        <v>2375</v>
      </c>
      <c r="C50" s="1" t="s">
        <v>2376</v>
      </c>
      <c r="D50" s="1" t="s">
        <v>2131</v>
      </c>
      <c r="E50" s="1" t="s">
        <v>2132</v>
      </c>
      <c r="F50" s="1" t="s">
        <v>2131</v>
      </c>
      <c r="I50" s="1" t="s">
        <v>1942</v>
      </c>
      <c r="J50" s="1" t="s">
        <v>1943</v>
      </c>
      <c r="K50" s="1" t="s">
        <v>1943</v>
      </c>
      <c r="N50" s="1" t="s">
        <v>3846</v>
      </c>
      <c r="O50" s="2">
        <v>1</v>
      </c>
      <c r="P50" s="2">
        <v>0</v>
      </c>
      <c r="Q50" s="2">
        <v>0</v>
      </c>
      <c r="R50" s="2">
        <v>0</v>
      </c>
      <c r="S50" s="2">
        <v>0</v>
      </c>
      <c r="U50" s="1" t="s">
        <v>1831</v>
      </c>
      <c r="AC50" s="1" t="s">
        <v>3920</v>
      </c>
      <c r="AE50" s="1" t="s">
        <v>1830</v>
      </c>
      <c r="AF50" s="1" t="s">
        <v>1831</v>
      </c>
      <c r="AS50" s="1" t="s">
        <v>3887</v>
      </c>
      <c r="AT50" s="156" t="s">
        <v>1840</v>
      </c>
      <c r="AU50" s="1" t="s">
        <v>3888</v>
      </c>
      <c r="AW50" s="1" t="s">
        <v>3849</v>
      </c>
      <c r="AX50" s="1" t="s">
        <v>3890</v>
      </c>
      <c r="AY50" s="1" t="s">
        <v>1831</v>
      </c>
      <c r="AZ50" s="1" t="s">
        <v>1837</v>
      </c>
      <c r="BK50" s="1" t="s">
        <v>3970</v>
      </c>
      <c r="BL50" s="2">
        <v>1</v>
      </c>
      <c r="BM50" s="2">
        <v>0</v>
      </c>
      <c r="BN50" s="2">
        <v>0</v>
      </c>
      <c r="BO50" s="2">
        <v>0</v>
      </c>
      <c r="BP50" s="2">
        <v>0</v>
      </c>
      <c r="BQ50" s="2">
        <v>0</v>
      </c>
      <c r="BR50" s="2">
        <v>0</v>
      </c>
      <c r="BT50" s="1" t="s">
        <v>3874</v>
      </c>
      <c r="BU50" s="2">
        <v>0</v>
      </c>
      <c r="BV50" s="2">
        <v>0</v>
      </c>
      <c r="BW50" s="2">
        <v>0</v>
      </c>
      <c r="BX50" s="2">
        <v>0</v>
      </c>
      <c r="BY50" s="2">
        <v>1</v>
      </c>
      <c r="BZ50" s="2">
        <v>0</v>
      </c>
      <c r="CA50" s="2">
        <v>0</v>
      </c>
      <c r="CB50" s="2">
        <v>0</v>
      </c>
      <c r="CC50" s="2">
        <v>0</v>
      </c>
      <c r="CD50" s="2">
        <v>0</v>
      </c>
      <c r="CE50" s="2">
        <v>0</v>
      </c>
      <c r="CG50" s="1" t="s">
        <v>1830</v>
      </c>
      <c r="DU50" s="1" t="s">
        <v>3858</v>
      </c>
      <c r="DV50" s="2">
        <v>0</v>
      </c>
      <c r="DW50" s="2">
        <v>0</v>
      </c>
      <c r="DX50" s="2">
        <v>0</v>
      </c>
      <c r="DY50" s="2">
        <v>0</v>
      </c>
      <c r="DZ50" s="2">
        <v>0</v>
      </c>
      <c r="EA50" s="2">
        <v>0</v>
      </c>
      <c r="EB50" s="2">
        <v>1</v>
      </c>
      <c r="EC50" s="2">
        <v>0</v>
      </c>
      <c r="ED50" s="2">
        <v>0</v>
      </c>
      <c r="EE50" s="2">
        <v>0</v>
      </c>
      <c r="EF50" s="2">
        <v>0</v>
      </c>
      <c r="EG50" s="2">
        <v>0</v>
      </c>
      <c r="EI50" s="1" t="s">
        <v>1835</v>
      </c>
      <c r="EJ50" s="2">
        <v>0</v>
      </c>
      <c r="EK50" s="2">
        <v>0</v>
      </c>
      <c r="EL50" s="2">
        <v>0</v>
      </c>
      <c r="EM50" s="2">
        <v>0</v>
      </c>
      <c r="EN50" s="2">
        <v>0</v>
      </c>
      <c r="EO50" s="2">
        <v>0</v>
      </c>
      <c r="EP50" s="2">
        <v>0</v>
      </c>
      <c r="EQ50" s="2">
        <v>0</v>
      </c>
      <c r="ER50" s="2">
        <v>0</v>
      </c>
      <c r="ES50" s="2">
        <v>0</v>
      </c>
      <c r="ET50" s="2">
        <v>1</v>
      </c>
      <c r="EU50" s="2">
        <v>0</v>
      </c>
      <c r="EV50" s="2">
        <v>0</v>
      </c>
      <c r="EX50" s="1" t="s">
        <v>1830</v>
      </c>
      <c r="GE50" s="1" t="s">
        <v>3893</v>
      </c>
      <c r="GF50" s="2">
        <v>0</v>
      </c>
      <c r="GG50" s="2">
        <v>0</v>
      </c>
      <c r="GH50" s="2">
        <v>0</v>
      </c>
      <c r="GI50" s="2">
        <v>0</v>
      </c>
      <c r="GJ50" s="2">
        <v>0</v>
      </c>
      <c r="GK50" s="2">
        <v>0</v>
      </c>
      <c r="GL50" s="2">
        <v>1</v>
      </c>
      <c r="GM50" s="2">
        <v>0</v>
      </c>
      <c r="GN50" s="2">
        <v>0</v>
      </c>
      <c r="GO50" s="2">
        <v>0</v>
      </c>
      <c r="GP50" s="2">
        <v>0</v>
      </c>
      <c r="GQ50" s="2">
        <v>0</v>
      </c>
      <c r="GR50" s="2">
        <v>0</v>
      </c>
      <c r="AAU50" s="1"/>
      <c r="ATY50"/>
      <c r="ATZ50" s="1" t="s">
        <v>4017</v>
      </c>
      <c r="AUB50" s="1" t="s">
        <v>3854</v>
      </c>
      <c r="AUC50" s="1" t="s">
        <v>2379</v>
      </c>
      <c r="AUD50" s="1" t="s">
        <v>3855</v>
      </c>
      <c r="AUG50" s="1" t="s">
        <v>4018</v>
      </c>
    </row>
    <row r="51" spans="1:723 1221:1229" ht="14.5" customHeight="1" x14ac:dyDescent="0.35">
      <c r="A51" s="1" t="s">
        <v>2385</v>
      </c>
      <c r="B51" s="1" t="s">
        <v>2380</v>
      </c>
      <c r="C51" s="1" t="s">
        <v>2381</v>
      </c>
      <c r="D51" s="1" t="s">
        <v>2072</v>
      </c>
      <c r="E51" s="1" t="s">
        <v>2025</v>
      </c>
      <c r="F51" s="1" t="s">
        <v>2072</v>
      </c>
      <c r="I51" s="1" t="s">
        <v>1942</v>
      </c>
      <c r="J51" s="1" t="s">
        <v>1943</v>
      </c>
      <c r="K51" s="1" t="s">
        <v>1943</v>
      </c>
      <c r="N51" s="1" t="s">
        <v>3846</v>
      </c>
      <c r="O51" s="2">
        <v>1</v>
      </c>
      <c r="P51" s="2">
        <v>0</v>
      </c>
      <c r="Q51" s="2">
        <v>0</v>
      </c>
      <c r="R51" s="2">
        <v>0</v>
      </c>
      <c r="S51" s="2">
        <v>0</v>
      </c>
      <c r="U51" s="1" t="s">
        <v>1831</v>
      </c>
      <c r="AC51" s="1" t="s">
        <v>3920</v>
      </c>
      <c r="AE51" s="1" t="s">
        <v>1830</v>
      </c>
      <c r="AF51" s="1" t="s">
        <v>1831</v>
      </c>
      <c r="AS51" s="1" t="s">
        <v>3847</v>
      </c>
      <c r="AT51" s="156">
        <v>45</v>
      </c>
      <c r="AU51" s="1" t="s">
        <v>3888</v>
      </c>
      <c r="AW51" s="1" t="s">
        <v>1840</v>
      </c>
      <c r="AX51" s="1" t="s">
        <v>1835</v>
      </c>
      <c r="AY51" s="1" t="s">
        <v>1830</v>
      </c>
      <c r="BT51" s="1" t="s">
        <v>3874</v>
      </c>
      <c r="BU51" s="2">
        <v>0</v>
      </c>
      <c r="BV51" s="2">
        <v>0</v>
      </c>
      <c r="BW51" s="2">
        <v>0</v>
      </c>
      <c r="BX51" s="2">
        <v>0</v>
      </c>
      <c r="BY51" s="2">
        <v>1</v>
      </c>
      <c r="BZ51" s="2">
        <v>0</v>
      </c>
      <c r="CA51" s="2">
        <v>0</v>
      </c>
      <c r="CB51" s="2">
        <v>0</v>
      </c>
      <c r="CC51" s="2">
        <v>0</v>
      </c>
      <c r="CD51" s="2">
        <v>0</v>
      </c>
      <c r="CE51" s="2">
        <v>0</v>
      </c>
      <c r="CG51" s="1" t="s">
        <v>1830</v>
      </c>
      <c r="DU51" s="1" t="s">
        <v>1835</v>
      </c>
      <c r="DV51" s="2">
        <v>0</v>
      </c>
      <c r="DW51" s="2">
        <v>0</v>
      </c>
      <c r="DX51" s="2">
        <v>0</v>
      </c>
      <c r="DY51" s="2">
        <v>0</v>
      </c>
      <c r="DZ51" s="2">
        <v>0</v>
      </c>
      <c r="EA51" s="2">
        <v>0</v>
      </c>
      <c r="EB51" s="2">
        <v>0</v>
      </c>
      <c r="EC51" s="2">
        <v>0</v>
      </c>
      <c r="ED51" s="2">
        <v>0</v>
      </c>
      <c r="EE51" s="2">
        <v>1</v>
      </c>
      <c r="EF51" s="2">
        <v>0</v>
      </c>
      <c r="EG51" s="2">
        <v>0</v>
      </c>
      <c r="EI51" s="1" t="s">
        <v>1835</v>
      </c>
      <c r="EJ51" s="2">
        <v>0</v>
      </c>
      <c r="EK51" s="2">
        <v>0</v>
      </c>
      <c r="EL51" s="2">
        <v>0</v>
      </c>
      <c r="EM51" s="2">
        <v>0</v>
      </c>
      <c r="EN51" s="2">
        <v>0</v>
      </c>
      <c r="EO51" s="2">
        <v>0</v>
      </c>
      <c r="EP51" s="2">
        <v>0</v>
      </c>
      <c r="EQ51" s="2">
        <v>0</v>
      </c>
      <c r="ER51" s="2">
        <v>0</v>
      </c>
      <c r="ES51" s="2">
        <v>0</v>
      </c>
      <c r="ET51" s="2">
        <v>1</v>
      </c>
      <c r="EU51" s="2">
        <v>0</v>
      </c>
      <c r="EV51" s="2">
        <v>0</v>
      </c>
      <c r="EX51" s="1" t="s">
        <v>1830</v>
      </c>
      <c r="GE51" s="1" t="s">
        <v>2040</v>
      </c>
      <c r="GF51" s="2">
        <v>1</v>
      </c>
      <c r="GG51" s="2">
        <v>0</v>
      </c>
      <c r="GH51" s="2">
        <v>0</v>
      </c>
      <c r="GI51" s="2">
        <v>0</v>
      </c>
      <c r="GJ51" s="2">
        <v>0</v>
      </c>
      <c r="GK51" s="2">
        <v>0</v>
      </c>
      <c r="GL51" s="2">
        <v>0</v>
      </c>
      <c r="GM51" s="2">
        <v>0</v>
      </c>
      <c r="GN51" s="2">
        <v>0</v>
      </c>
      <c r="GO51" s="2">
        <v>0</v>
      </c>
      <c r="GP51" s="2">
        <v>0</v>
      </c>
      <c r="GQ51" s="2">
        <v>0</v>
      </c>
      <c r="GR51" s="2">
        <v>1</v>
      </c>
      <c r="GS51" s="155" t="s">
        <v>2384</v>
      </c>
      <c r="AAU51" s="1"/>
      <c r="ATY51"/>
      <c r="ATZ51" s="1" t="s">
        <v>4019</v>
      </c>
      <c r="AUB51" s="1" t="s">
        <v>3854</v>
      </c>
      <c r="AUC51" s="1" t="s">
        <v>2379</v>
      </c>
      <c r="AUD51" s="1" t="s">
        <v>3855</v>
      </c>
      <c r="AUG51" s="1" t="s">
        <v>2282</v>
      </c>
    </row>
    <row r="52" spans="1:723 1221:1229" ht="14.5" customHeight="1" x14ac:dyDescent="0.35">
      <c r="A52" s="155" t="s">
        <v>2389</v>
      </c>
      <c r="B52" s="1" t="s">
        <v>2386</v>
      </c>
      <c r="C52" s="1" t="s">
        <v>2387</v>
      </c>
      <c r="D52" s="1" t="s">
        <v>2072</v>
      </c>
      <c r="E52" s="1" t="s">
        <v>1941</v>
      </c>
      <c r="F52" s="1" t="s">
        <v>2072</v>
      </c>
      <c r="I52" s="1" t="s">
        <v>1942</v>
      </c>
      <c r="J52" s="1" t="s">
        <v>1943</v>
      </c>
      <c r="K52" s="1" t="s">
        <v>1943</v>
      </c>
      <c r="N52" s="1" t="s">
        <v>3846</v>
      </c>
      <c r="O52" s="2">
        <v>1</v>
      </c>
      <c r="P52" s="2">
        <v>0</v>
      </c>
      <c r="Q52" s="2">
        <v>0</v>
      </c>
      <c r="R52" s="2">
        <v>0</v>
      </c>
      <c r="S52" s="2">
        <v>0</v>
      </c>
      <c r="U52" s="1" t="s">
        <v>1831</v>
      </c>
      <c r="AC52" s="1" t="s">
        <v>3856</v>
      </c>
      <c r="AE52" s="1" t="s">
        <v>1830</v>
      </c>
      <c r="AF52" s="1" t="s">
        <v>1831</v>
      </c>
      <c r="AS52" s="1" t="s">
        <v>3895</v>
      </c>
      <c r="AT52" s="156" t="s">
        <v>1840</v>
      </c>
      <c r="AU52" s="1" t="s">
        <v>3848</v>
      </c>
      <c r="AW52" s="1" t="s">
        <v>3849</v>
      </c>
      <c r="AX52" s="1" t="s">
        <v>3850</v>
      </c>
      <c r="AY52" s="1" t="s">
        <v>1830</v>
      </c>
      <c r="BT52" s="1" t="s">
        <v>3874</v>
      </c>
      <c r="BU52" s="2">
        <v>0</v>
      </c>
      <c r="BV52" s="2">
        <v>0</v>
      </c>
      <c r="BW52" s="2">
        <v>0</v>
      </c>
      <c r="BX52" s="2">
        <v>0</v>
      </c>
      <c r="BY52" s="2">
        <v>1</v>
      </c>
      <c r="BZ52" s="2">
        <v>0</v>
      </c>
      <c r="CA52" s="2">
        <v>0</v>
      </c>
      <c r="CB52" s="2">
        <v>0</v>
      </c>
      <c r="CC52" s="2">
        <v>0</v>
      </c>
      <c r="CD52" s="2">
        <v>0</v>
      </c>
      <c r="CE52" s="2">
        <v>0</v>
      </c>
      <c r="CG52" s="1" t="s">
        <v>1830</v>
      </c>
      <c r="DU52" s="164" t="s">
        <v>4355</v>
      </c>
      <c r="DV52" s="2">
        <v>0</v>
      </c>
      <c r="DW52" s="2">
        <v>0</v>
      </c>
      <c r="DX52" s="2">
        <v>0</v>
      </c>
      <c r="DY52" s="2">
        <v>0</v>
      </c>
      <c r="DZ52" s="2">
        <v>0</v>
      </c>
      <c r="EA52" s="2">
        <v>1</v>
      </c>
      <c r="EB52" s="2">
        <v>0</v>
      </c>
      <c r="EC52" s="2">
        <v>1</v>
      </c>
      <c r="ED52" s="2">
        <v>0</v>
      </c>
      <c r="EE52" s="2">
        <v>0</v>
      </c>
      <c r="EF52" s="2">
        <v>0</v>
      </c>
      <c r="EG52" s="2">
        <v>0</v>
      </c>
      <c r="EH52" s="155" t="s">
        <v>2357</v>
      </c>
      <c r="EI52" s="1" t="s">
        <v>1835</v>
      </c>
      <c r="EJ52" s="2">
        <v>0</v>
      </c>
      <c r="EK52" s="2">
        <v>0</v>
      </c>
      <c r="EL52" s="2">
        <v>0</v>
      </c>
      <c r="EM52" s="2">
        <v>0</v>
      </c>
      <c r="EN52" s="2">
        <v>0</v>
      </c>
      <c r="EO52" s="2">
        <v>0</v>
      </c>
      <c r="EP52" s="2">
        <v>0</v>
      </c>
      <c r="EQ52" s="2">
        <v>0</v>
      </c>
      <c r="ER52" s="2">
        <v>0</v>
      </c>
      <c r="ES52" s="2">
        <v>0</v>
      </c>
      <c r="ET52" s="2">
        <v>1</v>
      </c>
      <c r="EU52" s="2">
        <v>0</v>
      </c>
      <c r="EV52" s="2">
        <v>0</v>
      </c>
      <c r="EX52" s="1" t="s">
        <v>1830</v>
      </c>
      <c r="GE52" s="1" t="s">
        <v>3893</v>
      </c>
      <c r="GF52" s="2">
        <v>0</v>
      </c>
      <c r="GG52" s="2">
        <v>0</v>
      </c>
      <c r="GH52" s="2">
        <v>0</v>
      </c>
      <c r="GI52" s="2">
        <v>0</v>
      </c>
      <c r="GJ52" s="2">
        <v>0</v>
      </c>
      <c r="GK52" s="2">
        <v>0</v>
      </c>
      <c r="GL52" s="2">
        <v>1</v>
      </c>
      <c r="GM52" s="2">
        <v>0</v>
      </c>
      <c r="GN52" s="2">
        <v>0</v>
      </c>
      <c r="GO52" s="2">
        <v>0</v>
      </c>
      <c r="GP52" s="2">
        <v>0</v>
      </c>
      <c r="GQ52" s="2">
        <v>0</v>
      </c>
      <c r="GR52" s="2">
        <v>0</v>
      </c>
      <c r="GS52" s="155" t="s">
        <v>2356</v>
      </c>
      <c r="AAU52" s="1"/>
      <c r="ATY52"/>
      <c r="ATZ52" s="1" t="s">
        <v>4020</v>
      </c>
      <c r="AUB52" s="1" t="s">
        <v>3854</v>
      </c>
      <c r="AUC52" s="1" t="s">
        <v>2390</v>
      </c>
      <c r="AUD52" s="1" t="s">
        <v>3855</v>
      </c>
      <c r="AUG52" s="1" t="s">
        <v>4021</v>
      </c>
    </row>
    <row r="53" spans="1:723 1221:1229" ht="14.5" customHeight="1" x14ac:dyDescent="0.35">
      <c r="A53" s="1" t="s">
        <v>2395</v>
      </c>
      <c r="B53" s="1" t="s">
        <v>2391</v>
      </c>
      <c r="C53" s="1" t="s">
        <v>2392</v>
      </c>
      <c r="D53" s="1" t="s">
        <v>2072</v>
      </c>
      <c r="E53" s="1" t="s">
        <v>2025</v>
      </c>
      <c r="F53" s="1" t="s">
        <v>2072</v>
      </c>
      <c r="I53" s="1" t="s">
        <v>1942</v>
      </c>
      <c r="J53" s="1" t="s">
        <v>1943</v>
      </c>
      <c r="K53" s="1" t="s">
        <v>1943</v>
      </c>
      <c r="N53" s="1" t="s">
        <v>3846</v>
      </c>
      <c r="O53" s="2">
        <v>1</v>
      </c>
      <c r="P53" s="2">
        <v>0</v>
      </c>
      <c r="Q53" s="2">
        <v>0</v>
      </c>
      <c r="R53" s="2">
        <v>0</v>
      </c>
      <c r="S53" s="2">
        <v>0</v>
      </c>
      <c r="U53" s="1" t="s">
        <v>1831</v>
      </c>
      <c r="AC53" s="1" t="s">
        <v>3908</v>
      </c>
      <c r="AE53" s="1" t="s">
        <v>1831</v>
      </c>
      <c r="AF53" s="1" t="s">
        <v>1831</v>
      </c>
      <c r="AS53" s="1" t="s">
        <v>3847</v>
      </c>
      <c r="AT53" s="156">
        <v>60</v>
      </c>
      <c r="AU53" s="1" t="s">
        <v>3888</v>
      </c>
      <c r="AW53" s="1" t="s">
        <v>3849</v>
      </c>
      <c r="AX53" s="1" t="s">
        <v>3890</v>
      </c>
      <c r="AY53" s="1" t="s">
        <v>1830</v>
      </c>
      <c r="BT53" s="1" t="s">
        <v>1833</v>
      </c>
      <c r="BU53" s="2">
        <v>0</v>
      </c>
      <c r="BV53" s="2">
        <v>0</v>
      </c>
      <c r="BW53" s="2">
        <v>0</v>
      </c>
      <c r="BX53" s="2">
        <v>0</v>
      </c>
      <c r="BY53" s="2">
        <v>0</v>
      </c>
      <c r="BZ53" s="2">
        <v>0</v>
      </c>
      <c r="CA53" s="2">
        <v>0</v>
      </c>
      <c r="CB53" s="2">
        <v>0</v>
      </c>
      <c r="CC53" s="2">
        <v>0</v>
      </c>
      <c r="CD53" s="2">
        <v>0</v>
      </c>
      <c r="CE53" s="2">
        <v>1</v>
      </c>
      <c r="CF53" s="1" t="s">
        <v>2394</v>
      </c>
      <c r="CG53" s="1" t="s">
        <v>1831</v>
      </c>
      <c r="CH53" s="1" t="s">
        <v>3948</v>
      </c>
      <c r="CJ53" s="2">
        <v>25</v>
      </c>
      <c r="CK53" s="1" t="s">
        <v>1830</v>
      </c>
      <c r="DC53" s="1" t="s">
        <v>3949</v>
      </c>
      <c r="DD53" s="2">
        <v>0</v>
      </c>
      <c r="DE53" s="2">
        <v>0</v>
      </c>
      <c r="DF53" s="2">
        <v>0</v>
      </c>
      <c r="DG53" s="2">
        <v>0</v>
      </c>
      <c r="DH53" s="2">
        <v>1</v>
      </c>
      <c r="DI53" s="2">
        <v>0</v>
      </c>
      <c r="DJ53" s="2">
        <v>0</v>
      </c>
      <c r="DK53" s="2">
        <v>0</v>
      </c>
      <c r="DM53" s="1" t="s">
        <v>1831</v>
      </c>
      <c r="DN53" s="1" t="s">
        <v>4022</v>
      </c>
      <c r="DO53" s="2">
        <v>0</v>
      </c>
      <c r="DP53" s="2">
        <v>1</v>
      </c>
      <c r="DQ53" s="2">
        <v>0</v>
      </c>
      <c r="DR53" s="2">
        <v>0</v>
      </c>
      <c r="DS53" s="2">
        <v>0</v>
      </c>
      <c r="DU53" s="1" t="s">
        <v>3851</v>
      </c>
      <c r="DV53" s="2">
        <v>0</v>
      </c>
      <c r="DW53" s="2">
        <v>0</v>
      </c>
      <c r="DX53" s="2">
        <v>0</v>
      </c>
      <c r="DY53" s="2">
        <v>0</v>
      </c>
      <c r="DZ53" s="2">
        <v>0</v>
      </c>
      <c r="EA53" s="2">
        <v>1</v>
      </c>
      <c r="EB53" s="2">
        <v>0</v>
      </c>
      <c r="EC53" s="2">
        <v>0</v>
      </c>
      <c r="ED53" s="2">
        <v>0</v>
      </c>
      <c r="EE53" s="2">
        <v>0</v>
      </c>
      <c r="EF53" s="2">
        <v>0</v>
      </c>
      <c r="EG53" s="2">
        <v>0</v>
      </c>
      <c r="EI53" s="1" t="s">
        <v>1835</v>
      </c>
      <c r="EJ53" s="2">
        <v>0</v>
      </c>
      <c r="EK53" s="2">
        <v>0</v>
      </c>
      <c r="EL53" s="2">
        <v>0</v>
      </c>
      <c r="EM53" s="2">
        <v>0</v>
      </c>
      <c r="EN53" s="2">
        <v>0</v>
      </c>
      <c r="EO53" s="2">
        <v>0</v>
      </c>
      <c r="EP53" s="2">
        <v>0</v>
      </c>
      <c r="EQ53" s="2">
        <v>0</v>
      </c>
      <c r="ER53" s="2">
        <v>0</v>
      </c>
      <c r="ES53" s="2">
        <v>0</v>
      </c>
      <c r="ET53" s="2">
        <v>1</v>
      </c>
      <c r="EU53" s="2">
        <v>0</v>
      </c>
      <c r="EV53" s="2">
        <v>0</v>
      </c>
      <c r="EX53" s="1" t="s">
        <v>1830</v>
      </c>
      <c r="GE53" s="1" t="s">
        <v>4023</v>
      </c>
      <c r="GF53" s="2">
        <v>0</v>
      </c>
      <c r="GG53" s="2">
        <v>0</v>
      </c>
      <c r="GH53" s="2">
        <v>0</v>
      </c>
      <c r="GI53" s="2">
        <v>0</v>
      </c>
      <c r="GJ53" s="2">
        <v>0</v>
      </c>
      <c r="GK53" s="2">
        <v>0</v>
      </c>
      <c r="GL53" s="2">
        <v>0</v>
      </c>
      <c r="GM53" s="2">
        <v>0</v>
      </c>
      <c r="GN53" s="2">
        <v>0</v>
      </c>
      <c r="GO53" s="2">
        <v>1</v>
      </c>
      <c r="GP53" s="2">
        <v>1</v>
      </c>
      <c r="GQ53" s="2">
        <v>0</v>
      </c>
      <c r="GR53" s="2">
        <v>0</v>
      </c>
      <c r="AAU53" s="1"/>
      <c r="ATY53"/>
      <c r="ATZ53" s="1" t="s">
        <v>4024</v>
      </c>
      <c r="AUB53" s="1" t="s">
        <v>3854</v>
      </c>
      <c r="AUC53" s="1" t="s">
        <v>2396</v>
      </c>
      <c r="AUD53" s="1" t="s">
        <v>3855</v>
      </c>
      <c r="AUG53" s="1" t="s">
        <v>2263</v>
      </c>
    </row>
    <row r="54" spans="1:723 1221:1229" ht="14.5" customHeight="1" x14ac:dyDescent="0.35">
      <c r="A54" s="1" t="s">
        <v>2400</v>
      </c>
      <c r="B54" s="1" t="s">
        <v>2397</v>
      </c>
      <c r="C54" s="1" t="s">
        <v>2398</v>
      </c>
      <c r="D54" s="1" t="s">
        <v>2072</v>
      </c>
      <c r="E54" s="1" t="s">
        <v>1941</v>
      </c>
      <c r="F54" s="1" t="s">
        <v>2072</v>
      </c>
      <c r="I54" s="1" t="s">
        <v>1942</v>
      </c>
      <c r="J54" s="1" t="s">
        <v>1943</v>
      </c>
      <c r="K54" s="1" t="s">
        <v>1943</v>
      </c>
      <c r="N54" s="1" t="s">
        <v>3846</v>
      </c>
      <c r="O54" s="2">
        <v>1</v>
      </c>
      <c r="P54" s="2">
        <v>0</v>
      </c>
      <c r="Q54" s="2">
        <v>0</v>
      </c>
      <c r="R54" s="2">
        <v>0</v>
      </c>
      <c r="S54" s="2">
        <v>0</v>
      </c>
      <c r="U54" s="1" t="s">
        <v>1831</v>
      </c>
      <c r="AC54" s="1" t="s">
        <v>3856</v>
      </c>
      <c r="AE54" s="1" t="s">
        <v>1830</v>
      </c>
      <c r="AF54" s="1" t="s">
        <v>1831</v>
      </c>
      <c r="AS54" s="1" t="s">
        <v>1830</v>
      </c>
      <c r="AT54" s="156">
        <v>10</v>
      </c>
      <c r="AU54" s="1" t="s">
        <v>3914</v>
      </c>
      <c r="AW54" s="1" t="s">
        <v>3849</v>
      </c>
      <c r="AX54" s="1" t="s">
        <v>1835</v>
      </c>
      <c r="AY54" s="1" t="s">
        <v>1830</v>
      </c>
      <c r="BT54" s="1" t="s">
        <v>3874</v>
      </c>
      <c r="BU54" s="2">
        <v>0</v>
      </c>
      <c r="BV54" s="2">
        <v>0</v>
      </c>
      <c r="BW54" s="2">
        <v>0</v>
      </c>
      <c r="BX54" s="2">
        <v>0</v>
      </c>
      <c r="BY54" s="2">
        <v>1</v>
      </c>
      <c r="BZ54" s="2">
        <v>0</v>
      </c>
      <c r="CA54" s="2">
        <v>0</v>
      </c>
      <c r="CB54" s="2">
        <v>0</v>
      </c>
      <c r="CC54" s="2">
        <v>0</v>
      </c>
      <c r="CD54" s="2">
        <v>0</v>
      </c>
      <c r="CE54" s="2">
        <v>0</v>
      </c>
      <c r="CG54" s="1" t="s">
        <v>1830</v>
      </c>
      <c r="DU54" s="1" t="s">
        <v>4025</v>
      </c>
      <c r="DV54" s="2">
        <v>1</v>
      </c>
      <c r="DW54" s="2">
        <v>0</v>
      </c>
      <c r="DX54" s="2">
        <v>0</v>
      </c>
      <c r="DY54" s="2">
        <v>0</v>
      </c>
      <c r="DZ54" s="2">
        <v>0</v>
      </c>
      <c r="EA54" s="2">
        <v>0</v>
      </c>
      <c r="EB54" s="2">
        <v>0</v>
      </c>
      <c r="EC54" s="2">
        <v>0</v>
      </c>
      <c r="ED54" s="2">
        <v>0</v>
      </c>
      <c r="EE54" s="2">
        <v>0</v>
      </c>
      <c r="EF54" s="2">
        <v>0</v>
      </c>
      <c r="EG54" s="2">
        <v>0</v>
      </c>
      <c r="EI54" s="1" t="s">
        <v>1835</v>
      </c>
      <c r="EJ54" s="2">
        <v>0</v>
      </c>
      <c r="EK54" s="2">
        <v>0</v>
      </c>
      <c r="EL54" s="2">
        <v>0</v>
      </c>
      <c r="EM54" s="2">
        <v>0</v>
      </c>
      <c r="EN54" s="2">
        <v>0</v>
      </c>
      <c r="EO54" s="2">
        <v>0</v>
      </c>
      <c r="EP54" s="2">
        <v>0</v>
      </c>
      <c r="EQ54" s="2">
        <v>0</v>
      </c>
      <c r="ER54" s="2">
        <v>0</v>
      </c>
      <c r="ES54" s="2">
        <v>0</v>
      </c>
      <c r="ET54" s="2">
        <v>1</v>
      </c>
      <c r="EU54" s="2">
        <v>0</v>
      </c>
      <c r="EV54" s="2">
        <v>0</v>
      </c>
      <c r="EX54" s="1" t="s">
        <v>1830</v>
      </c>
      <c r="GE54" s="1" t="s">
        <v>3893</v>
      </c>
      <c r="GF54" s="2">
        <v>0</v>
      </c>
      <c r="GG54" s="2">
        <v>0</v>
      </c>
      <c r="GH54" s="2">
        <v>0</v>
      </c>
      <c r="GI54" s="2">
        <v>0</v>
      </c>
      <c r="GJ54" s="2">
        <v>0</v>
      </c>
      <c r="GK54" s="2">
        <v>0</v>
      </c>
      <c r="GL54" s="2">
        <v>1</v>
      </c>
      <c r="GM54" s="2">
        <v>0</v>
      </c>
      <c r="GN54" s="2">
        <v>0</v>
      </c>
      <c r="GO54" s="2">
        <v>0</v>
      </c>
      <c r="GP54" s="2">
        <v>0</v>
      </c>
      <c r="GQ54" s="2">
        <v>0</v>
      </c>
      <c r="GR54" s="2">
        <v>0</v>
      </c>
      <c r="AAU54" s="1"/>
      <c r="ATY54"/>
      <c r="ATZ54" s="1" t="s">
        <v>4026</v>
      </c>
      <c r="AUB54" s="1" t="s">
        <v>3854</v>
      </c>
      <c r="AUC54" s="1" t="s">
        <v>2401</v>
      </c>
      <c r="AUD54" s="1" t="s">
        <v>3855</v>
      </c>
      <c r="AUG54" s="1" t="s">
        <v>4027</v>
      </c>
    </row>
    <row r="55" spans="1:723 1221:1229" ht="14.5" customHeight="1" x14ac:dyDescent="0.35">
      <c r="A55" s="1" t="s">
        <v>2406</v>
      </c>
      <c r="B55" s="1" t="s">
        <v>2402</v>
      </c>
      <c r="C55" s="1" t="s">
        <v>2403</v>
      </c>
      <c r="D55" s="1" t="s">
        <v>2131</v>
      </c>
      <c r="E55" s="1" t="s">
        <v>2132</v>
      </c>
      <c r="F55" s="1" t="s">
        <v>2131</v>
      </c>
      <c r="I55" s="1" t="s">
        <v>1942</v>
      </c>
      <c r="J55" s="1" t="s">
        <v>1943</v>
      </c>
      <c r="K55" s="1" t="s">
        <v>1943</v>
      </c>
      <c r="N55" s="1" t="s">
        <v>3846</v>
      </c>
      <c r="O55" s="2">
        <v>1</v>
      </c>
      <c r="P55" s="2">
        <v>0</v>
      </c>
      <c r="Q55" s="2">
        <v>0</v>
      </c>
      <c r="R55" s="2">
        <v>0</v>
      </c>
      <c r="S55" s="2">
        <v>0</v>
      </c>
      <c r="U55" s="1" t="s">
        <v>1831</v>
      </c>
      <c r="AC55" s="1" t="s">
        <v>3908</v>
      </c>
      <c r="AE55" s="1" t="s">
        <v>1830</v>
      </c>
      <c r="AF55" s="1" t="s">
        <v>1831</v>
      </c>
      <c r="AS55" s="1" t="s">
        <v>3847</v>
      </c>
      <c r="AT55" s="156" t="s">
        <v>1840</v>
      </c>
      <c r="AU55" s="1" t="s">
        <v>3857</v>
      </c>
      <c r="AW55" s="1" t="s">
        <v>3889</v>
      </c>
      <c r="AX55" s="1" t="s">
        <v>3890</v>
      </c>
      <c r="AY55" s="1" t="s">
        <v>1831</v>
      </c>
      <c r="AZ55" s="1" t="s">
        <v>1839</v>
      </c>
      <c r="BA55" s="1" t="s">
        <v>1833</v>
      </c>
      <c r="BB55" s="2">
        <v>0</v>
      </c>
      <c r="BC55" s="2">
        <v>0</v>
      </c>
      <c r="BD55" s="2">
        <v>0</v>
      </c>
      <c r="BE55" s="2">
        <v>0</v>
      </c>
      <c r="BF55" s="2">
        <v>0</v>
      </c>
      <c r="BG55" s="2">
        <v>0</v>
      </c>
      <c r="BH55" s="2">
        <v>0</v>
      </c>
      <c r="BI55" s="2">
        <v>1</v>
      </c>
      <c r="BJ55" s="155" t="s">
        <v>2405</v>
      </c>
      <c r="BT55" s="1" t="s">
        <v>1834</v>
      </c>
      <c r="BU55" s="2">
        <v>0</v>
      </c>
      <c r="BV55" s="2">
        <v>0</v>
      </c>
      <c r="BW55" s="2">
        <v>0</v>
      </c>
      <c r="BX55" s="2">
        <v>0</v>
      </c>
      <c r="BY55" s="2">
        <v>0</v>
      </c>
      <c r="BZ55" s="2">
        <v>0</v>
      </c>
      <c r="CA55" s="2">
        <v>0</v>
      </c>
      <c r="CB55" s="2">
        <v>1</v>
      </c>
      <c r="CC55" s="2">
        <v>0</v>
      </c>
      <c r="CD55" s="2">
        <v>0</v>
      </c>
      <c r="CE55" s="2">
        <v>0</v>
      </c>
      <c r="CG55" s="1" t="s">
        <v>1830</v>
      </c>
      <c r="DU55" s="1" t="s">
        <v>1852</v>
      </c>
      <c r="DV55" s="2">
        <v>0</v>
      </c>
      <c r="DW55" s="2">
        <v>0</v>
      </c>
      <c r="DX55" s="2">
        <v>0</v>
      </c>
      <c r="DY55" s="2">
        <v>1</v>
      </c>
      <c r="DZ55" s="2">
        <v>0</v>
      </c>
      <c r="EA55" s="2">
        <v>0</v>
      </c>
      <c r="EB55" s="2">
        <v>0</v>
      </c>
      <c r="EC55" s="2">
        <v>0</v>
      </c>
      <c r="ED55" s="2">
        <v>0</v>
      </c>
      <c r="EE55" s="2">
        <v>0</v>
      </c>
      <c r="EF55" s="2">
        <v>0</v>
      </c>
      <c r="EG55" s="2">
        <v>0</v>
      </c>
      <c r="EI55" s="1" t="s">
        <v>1857</v>
      </c>
      <c r="EJ55" s="2">
        <v>0</v>
      </c>
      <c r="EK55" s="2">
        <v>0</v>
      </c>
      <c r="EL55" s="2">
        <v>0</v>
      </c>
      <c r="EM55" s="2">
        <v>0</v>
      </c>
      <c r="EN55" s="2">
        <v>1</v>
      </c>
      <c r="EO55" s="2">
        <v>0</v>
      </c>
      <c r="EP55" s="2">
        <v>0</v>
      </c>
      <c r="EQ55" s="2">
        <v>0</v>
      </c>
      <c r="ER55" s="2">
        <v>0</v>
      </c>
      <c r="ES55" s="2">
        <v>0</v>
      </c>
      <c r="ET55" s="2">
        <v>0</v>
      </c>
      <c r="EU55" s="2">
        <v>0</v>
      </c>
      <c r="EV55" s="2">
        <v>0</v>
      </c>
      <c r="EX55" s="1" t="s">
        <v>1831</v>
      </c>
      <c r="EY55" s="1" t="s">
        <v>1834</v>
      </c>
      <c r="EZ55" s="2">
        <v>0</v>
      </c>
      <c r="FA55" s="2">
        <v>0</v>
      </c>
      <c r="FB55" s="2">
        <v>0</v>
      </c>
      <c r="FC55" s="2">
        <v>0</v>
      </c>
      <c r="FD55" s="2">
        <v>1</v>
      </c>
      <c r="FE55" s="2">
        <v>0</v>
      </c>
      <c r="FF55" s="2">
        <v>0</v>
      </c>
      <c r="FH55" s="1" t="s">
        <v>3987</v>
      </c>
      <c r="FI55" s="2">
        <v>0</v>
      </c>
      <c r="FJ55" s="2">
        <v>0</v>
      </c>
      <c r="FK55" s="2">
        <v>0</v>
      </c>
      <c r="FL55" s="2">
        <v>0</v>
      </c>
      <c r="FM55" s="2">
        <v>1</v>
      </c>
      <c r="FN55" s="2">
        <v>0</v>
      </c>
      <c r="FO55" s="2">
        <v>0</v>
      </c>
      <c r="FP55" s="2">
        <v>0</v>
      </c>
      <c r="FQ55" s="2">
        <v>0</v>
      </c>
      <c r="FR55" s="2">
        <v>0</v>
      </c>
      <c r="FS55" s="2">
        <v>0</v>
      </c>
      <c r="FT55" s="2">
        <v>0</v>
      </c>
      <c r="FU55" s="2">
        <v>0</v>
      </c>
      <c r="FW55" s="155" t="s">
        <v>1830</v>
      </c>
      <c r="FX55" s="1" t="s">
        <v>4028</v>
      </c>
      <c r="FY55" s="2">
        <v>0</v>
      </c>
      <c r="FZ55" s="2">
        <v>1</v>
      </c>
      <c r="GA55" s="2">
        <v>0</v>
      </c>
      <c r="GB55" s="2">
        <v>0</v>
      </c>
      <c r="GC55" s="2">
        <v>0</v>
      </c>
      <c r="GE55" s="1" t="s">
        <v>3909</v>
      </c>
      <c r="GF55" s="2">
        <v>0</v>
      </c>
      <c r="GG55" s="2">
        <v>0</v>
      </c>
      <c r="GH55" s="2">
        <v>0</v>
      </c>
      <c r="GI55" s="2">
        <v>0</v>
      </c>
      <c r="GJ55" s="2">
        <v>0</v>
      </c>
      <c r="GK55" s="2">
        <v>0</v>
      </c>
      <c r="GL55" s="2">
        <v>0</v>
      </c>
      <c r="GM55" s="2">
        <v>0</v>
      </c>
      <c r="GN55" s="2">
        <v>0</v>
      </c>
      <c r="GO55" s="2">
        <v>0</v>
      </c>
      <c r="GP55" s="2">
        <v>1</v>
      </c>
      <c r="GQ55" s="2">
        <v>0</v>
      </c>
      <c r="GR55" s="2">
        <v>0</v>
      </c>
      <c r="AAU55" s="1"/>
      <c r="ATY55"/>
      <c r="ATZ55" s="1" t="s">
        <v>4029</v>
      </c>
      <c r="AUB55" s="1" t="s">
        <v>3854</v>
      </c>
      <c r="AUC55" s="1" t="s">
        <v>2407</v>
      </c>
      <c r="AUD55" s="1" t="s">
        <v>3855</v>
      </c>
      <c r="AUG55" s="1" t="s">
        <v>4030</v>
      </c>
    </row>
    <row r="56" spans="1:723 1221:1229" s="155" customFormat="1" ht="14.5" customHeight="1" x14ac:dyDescent="0.35">
      <c r="A56" s="155" t="s">
        <v>2412</v>
      </c>
      <c r="B56" s="155" t="s">
        <v>2408</v>
      </c>
      <c r="C56" s="155" t="s">
        <v>2409</v>
      </c>
      <c r="D56" s="155" t="s">
        <v>2072</v>
      </c>
      <c r="E56" s="155" t="s">
        <v>2025</v>
      </c>
      <c r="F56" s="155" t="s">
        <v>2072</v>
      </c>
      <c r="I56" s="155" t="s">
        <v>1942</v>
      </c>
      <c r="J56" s="155" t="s">
        <v>1943</v>
      </c>
      <c r="K56" s="155" t="s">
        <v>1943</v>
      </c>
      <c r="N56" s="155" t="s">
        <v>3846</v>
      </c>
      <c r="O56" s="156">
        <v>1</v>
      </c>
      <c r="P56" s="156">
        <v>0</v>
      </c>
      <c r="Q56" s="156">
        <v>0</v>
      </c>
      <c r="R56" s="156">
        <v>0</v>
      </c>
      <c r="S56" s="156">
        <v>0</v>
      </c>
      <c r="U56" s="155" t="s">
        <v>1831</v>
      </c>
      <c r="AC56" s="155" t="s">
        <v>3856</v>
      </c>
      <c r="AE56" s="155" t="s">
        <v>1830</v>
      </c>
      <c r="AF56" s="155" t="s">
        <v>1831</v>
      </c>
      <c r="AS56" s="155" t="s">
        <v>3847</v>
      </c>
      <c r="AT56" s="156">
        <v>55</v>
      </c>
      <c r="AU56" s="155" t="s">
        <v>3888</v>
      </c>
      <c r="AW56" s="155" t="s">
        <v>3849</v>
      </c>
      <c r="AX56" s="155" t="s">
        <v>1835</v>
      </c>
      <c r="AY56" s="155" t="s">
        <v>1830</v>
      </c>
      <c r="BT56" s="155" t="s">
        <v>3874</v>
      </c>
      <c r="BU56" s="156">
        <v>0</v>
      </c>
      <c r="BV56" s="156">
        <v>0</v>
      </c>
      <c r="BW56" s="156">
        <v>0</v>
      </c>
      <c r="BX56" s="156">
        <v>0</v>
      </c>
      <c r="BY56" s="156">
        <v>1</v>
      </c>
      <c r="BZ56" s="156">
        <v>0</v>
      </c>
      <c r="CA56" s="156">
        <v>0</v>
      </c>
      <c r="CB56" s="156">
        <v>0</v>
      </c>
      <c r="CC56" s="156">
        <v>0</v>
      </c>
      <c r="CD56" s="156">
        <v>0</v>
      </c>
      <c r="CE56" s="156">
        <v>0</v>
      </c>
      <c r="CG56" s="155" t="s">
        <v>1830</v>
      </c>
      <c r="DU56" s="155" t="s">
        <v>3851</v>
      </c>
      <c r="DV56" s="156">
        <v>0</v>
      </c>
      <c r="DW56" s="156">
        <v>0</v>
      </c>
      <c r="DX56" s="156">
        <v>0</v>
      </c>
      <c r="DY56" s="156">
        <v>0</v>
      </c>
      <c r="DZ56" s="156">
        <v>0</v>
      </c>
      <c r="EA56" s="156">
        <v>1</v>
      </c>
      <c r="EB56" s="156">
        <v>0</v>
      </c>
      <c r="EC56" s="156">
        <v>0</v>
      </c>
      <c r="ED56" s="156">
        <v>0</v>
      </c>
      <c r="EE56" s="156">
        <v>0</v>
      </c>
      <c r="EF56" s="156">
        <v>0</v>
      </c>
      <c r="EG56" s="156">
        <v>0</v>
      </c>
      <c r="EI56" s="155" t="s">
        <v>1835</v>
      </c>
      <c r="EJ56" s="156">
        <v>0</v>
      </c>
      <c r="EK56" s="156">
        <v>0</v>
      </c>
      <c r="EL56" s="156">
        <v>0</v>
      </c>
      <c r="EM56" s="156">
        <v>0</v>
      </c>
      <c r="EN56" s="156">
        <v>0</v>
      </c>
      <c r="EO56" s="156">
        <v>0</v>
      </c>
      <c r="EP56" s="156">
        <v>0</v>
      </c>
      <c r="EQ56" s="156">
        <v>0</v>
      </c>
      <c r="ER56" s="156">
        <v>0</v>
      </c>
      <c r="ES56" s="156">
        <v>0</v>
      </c>
      <c r="ET56" s="156">
        <v>1</v>
      </c>
      <c r="EU56" s="156">
        <v>0</v>
      </c>
      <c r="EV56" s="156">
        <v>0</v>
      </c>
      <c r="EX56" s="155" t="s">
        <v>1831</v>
      </c>
      <c r="EY56" s="155" t="s">
        <v>1834</v>
      </c>
      <c r="EZ56" s="156">
        <v>0</v>
      </c>
      <c r="FA56" s="156">
        <v>0</v>
      </c>
      <c r="FB56" s="156">
        <v>0</v>
      </c>
      <c r="FC56" s="156">
        <v>0</v>
      </c>
      <c r="FD56" s="156">
        <v>1</v>
      </c>
      <c r="FE56" s="156">
        <v>0</v>
      </c>
      <c r="FF56" s="156">
        <v>0</v>
      </c>
      <c r="FH56" s="155" t="s">
        <v>1836</v>
      </c>
      <c r="FI56" s="156">
        <v>0</v>
      </c>
      <c r="FJ56" s="156">
        <v>0</v>
      </c>
      <c r="FK56" s="156">
        <v>1</v>
      </c>
      <c r="FL56" s="156">
        <v>0</v>
      </c>
      <c r="FM56" s="156">
        <v>0</v>
      </c>
      <c r="FN56" s="156">
        <v>0</v>
      </c>
      <c r="FO56" s="156">
        <v>0</v>
      </c>
      <c r="FP56" s="156">
        <v>0</v>
      </c>
      <c r="FQ56" s="156">
        <v>0</v>
      </c>
      <c r="FR56" s="156">
        <v>0</v>
      </c>
      <c r="FS56" s="156">
        <v>0</v>
      </c>
      <c r="FT56" s="156">
        <v>0</v>
      </c>
      <c r="FU56" s="156">
        <v>0</v>
      </c>
      <c r="FV56" s="155" t="s">
        <v>2411</v>
      </c>
      <c r="FW56" s="155" t="s">
        <v>1831</v>
      </c>
      <c r="GE56" s="155" t="s">
        <v>1833</v>
      </c>
      <c r="GF56" s="156">
        <v>0</v>
      </c>
      <c r="GG56" s="156">
        <v>0</v>
      </c>
      <c r="GH56" s="156">
        <v>0</v>
      </c>
      <c r="GI56" s="156">
        <v>0</v>
      </c>
      <c r="GJ56" s="156">
        <v>0</v>
      </c>
      <c r="GK56" s="156">
        <v>0</v>
      </c>
      <c r="GL56" s="156">
        <v>0</v>
      </c>
      <c r="GM56" s="156">
        <v>0</v>
      </c>
      <c r="GN56" s="156">
        <v>0</v>
      </c>
      <c r="GO56" s="156">
        <v>0</v>
      </c>
      <c r="GP56" s="156">
        <v>0</v>
      </c>
      <c r="GQ56" s="156">
        <v>0</v>
      </c>
      <c r="GR56" s="156">
        <v>1</v>
      </c>
      <c r="GS56" s="155" t="s">
        <v>2184</v>
      </c>
      <c r="ATY56"/>
      <c r="ATZ56" s="155" t="s">
        <v>4031</v>
      </c>
      <c r="AUB56" s="155" t="s">
        <v>3854</v>
      </c>
      <c r="AUC56" s="155" t="s">
        <v>2413</v>
      </c>
      <c r="AUD56" s="155" t="s">
        <v>3855</v>
      </c>
      <c r="AUG56" s="155" t="s">
        <v>2085</v>
      </c>
    </row>
    <row r="57" spans="1:723 1221:1229" s="155" customFormat="1" ht="14.5" customHeight="1" x14ac:dyDescent="0.35">
      <c r="A57" s="155" t="s">
        <v>2418</v>
      </c>
      <c r="B57" s="155" t="s">
        <v>2414</v>
      </c>
      <c r="C57" s="155" t="s">
        <v>2415</v>
      </c>
      <c r="D57" s="155" t="s">
        <v>2072</v>
      </c>
      <c r="E57" s="155" t="s">
        <v>1941</v>
      </c>
      <c r="F57" s="155" t="s">
        <v>2072</v>
      </c>
      <c r="I57" s="155" t="s">
        <v>1942</v>
      </c>
      <c r="J57" s="155" t="s">
        <v>1943</v>
      </c>
      <c r="K57" s="155" t="s">
        <v>1943</v>
      </c>
      <c r="N57" s="155" t="s">
        <v>3846</v>
      </c>
      <c r="O57" s="156">
        <v>1</v>
      </c>
      <c r="P57" s="156">
        <v>0</v>
      </c>
      <c r="Q57" s="156">
        <v>0</v>
      </c>
      <c r="R57" s="156">
        <v>0</v>
      </c>
      <c r="S57" s="156">
        <v>0</v>
      </c>
      <c r="U57" s="155" t="s">
        <v>1831</v>
      </c>
      <c r="AC57" s="155" t="s">
        <v>3856</v>
      </c>
      <c r="AE57" s="155" t="s">
        <v>1830</v>
      </c>
      <c r="AF57" s="155" t="s">
        <v>1831</v>
      </c>
      <c r="AS57" s="155" t="s">
        <v>3895</v>
      </c>
      <c r="AT57" s="156" t="s">
        <v>1840</v>
      </c>
      <c r="AU57" s="155" t="s">
        <v>3848</v>
      </c>
      <c r="AW57" s="155" t="s">
        <v>3889</v>
      </c>
      <c r="AX57" s="155" t="s">
        <v>3850</v>
      </c>
      <c r="AY57" s="155" t="s">
        <v>1830</v>
      </c>
      <c r="BT57" s="155" t="s">
        <v>3874</v>
      </c>
      <c r="BU57" s="156">
        <v>0</v>
      </c>
      <c r="BV57" s="156">
        <v>0</v>
      </c>
      <c r="BW57" s="156">
        <v>0</v>
      </c>
      <c r="BX57" s="156">
        <v>0</v>
      </c>
      <c r="BY57" s="156">
        <v>1</v>
      </c>
      <c r="BZ57" s="156">
        <v>0</v>
      </c>
      <c r="CA57" s="156">
        <v>0</v>
      </c>
      <c r="CB57" s="156">
        <v>0</v>
      </c>
      <c r="CC57" s="156">
        <v>0</v>
      </c>
      <c r="CD57" s="156">
        <v>0</v>
      </c>
      <c r="CE57" s="156">
        <v>0</v>
      </c>
      <c r="CG57" s="155" t="s">
        <v>1830</v>
      </c>
      <c r="DU57" s="155" t="s">
        <v>3921</v>
      </c>
      <c r="DV57" s="156">
        <v>1</v>
      </c>
      <c r="DW57" s="156">
        <v>0</v>
      </c>
      <c r="DX57" s="156">
        <v>0</v>
      </c>
      <c r="DY57" s="156">
        <v>0</v>
      </c>
      <c r="DZ57" s="156">
        <v>0</v>
      </c>
      <c r="EA57" s="156">
        <v>1</v>
      </c>
      <c r="EB57" s="156">
        <v>1</v>
      </c>
      <c r="EC57" s="156">
        <v>0</v>
      </c>
      <c r="ED57" s="156">
        <v>0</v>
      </c>
      <c r="EE57" s="156">
        <v>0</v>
      </c>
      <c r="EF57" s="156">
        <v>0</v>
      </c>
      <c r="EG57" s="156">
        <v>0</v>
      </c>
      <c r="EI57" s="155" t="s">
        <v>1835</v>
      </c>
      <c r="EJ57" s="156">
        <v>0</v>
      </c>
      <c r="EK57" s="156">
        <v>0</v>
      </c>
      <c r="EL57" s="156">
        <v>0</v>
      </c>
      <c r="EM57" s="156">
        <v>0</v>
      </c>
      <c r="EN57" s="156">
        <v>0</v>
      </c>
      <c r="EO57" s="156">
        <v>0</v>
      </c>
      <c r="EP57" s="156">
        <v>0</v>
      </c>
      <c r="EQ57" s="156">
        <v>0</v>
      </c>
      <c r="ER57" s="156">
        <v>0</v>
      </c>
      <c r="ES57" s="156">
        <v>0</v>
      </c>
      <c r="ET57" s="156">
        <v>1</v>
      </c>
      <c r="EU57" s="156">
        <v>0</v>
      </c>
      <c r="EV57" s="156">
        <v>0</v>
      </c>
      <c r="EX57" s="155" t="s">
        <v>1830</v>
      </c>
      <c r="GE57" s="155" t="s">
        <v>4665</v>
      </c>
      <c r="GF57" s="156">
        <v>0</v>
      </c>
      <c r="GG57" s="156">
        <v>1</v>
      </c>
      <c r="GH57" s="156">
        <v>1</v>
      </c>
      <c r="GI57" s="156">
        <v>0</v>
      </c>
      <c r="GJ57" s="156">
        <v>0</v>
      </c>
      <c r="GK57" s="156">
        <v>0</v>
      </c>
      <c r="GL57" s="156">
        <v>1</v>
      </c>
      <c r="GM57" s="156">
        <v>0</v>
      </c>
      <c r="GN57" s="156">
        <v>0</v>
      </c>
      <c r="GO57" s="156">
        <v>0</v>
      </c>
      <c r="GP57" s="156">
        <v>0</v>
      </c>
      <c r="GQ57" s="156">
        <v>0</v>
      </c>
      <c r="GR57" s="156">
        <v>0</v>
      </c>
      <c r="GS57" s="155" t="s">
        <v>2417</v>
      </c>
      <c r="ATY57"/>
      <c r="ATZ57" s="155" t="s">
        <v>4032</v>
      </c>
      <c r="AUB57" s="155" t="s">
        <v>3854</v>
      </c>
      <c r="AUC57" s="155" t="s">
        <v>2419</v>
      </c>
      <c r="AUD57" s="155" t="s">
        <v>3855</v>
      </c>
      <c r="AUG57" s="155" t="s">
        <v>4033</v>
      </c>
    </row>
    <row r="58" spans="1:723 1221:1229" ht="14.5" customHeight="1" x14ac:dyDescent="0.35">
      <c r="A58" s="1" t="s">
        <v>2423</v>
      </c>
      <c r="B58" s="1" t="s">
        <v>2420</v>
      </c>
      <c r="C58" s="1" t="s">
        <v>2421</v>
      </c>
      <c r="D58" s="1" t="s">
        <v>2131</v>
      </c>
      <c r="E58" s="1" t="s">
        <v>2132</v>
      </c>
      <c r="F58" s="1" t="s">
        <v>2131</v>
      </c>
      <c r="I58" s="1" t="s">
        <v>1942</v>
      </c>
      <c r="J58" s="1" t="s">
        <v>1943</v>
      </c>
      <c r="K58" s="1" t="s">
        <v>1943</v>
      </c>
      <c r="N58" s="1" t="s">
        <v>3846</v>
      </c>
      <c r="O58" s="2">
        <v>1</v>
      </c>
      <c r="P58" s="2">
        <v>0</v>
      </c>
      <c r="Q58" s="2">
        <v>0</v>
      </c>
      <c r="R58" s="2">
        <v>0</v>
      </c>
      <c r="S58" s="2">
        <v>0</v>
      </c>
      <c r="U58" s="1" t="s">
        <v>1831</v>
      </c>
      <c r="AC58" s="1" t="s">
        <v>3920</v>
      </c>
      <c r="AE58" s="1" t="s">
        <v>1830</v>
      </c>
      <c r="AF58" s="1" t="s">
        <v>1831</v>
      </c>
      <c r="AS58" s="1" t="s">
        <v>3887</v>
      </c>
      <c r="AT58" s="156" t="s">
        <v>1840</v>
      </c>
      <c r="AU58" s="1" t="s">
        <v>3857</v>
      </c>
      <c r="AW58" s="1" t="s">
        <v>3889</v>
      </c>
      <c r="AX58" s="1" t="s">
        <v>3850</v>
      </c>
      <c r="AY58" s="1" t="s">
        <v>1831</v>
      </c>
      <c r="AZ58" s="1" t="s">
        <v>1839</v>
      </c>
      <c r="BA58" s="1" t="s">
        <v>3957</v>
      </c>
      <c r="BB58" s="2">
        <v>1</v>
      </c>
      <c r="BC58" s="2">
        <v>0</v>
      </c>
      <c r="BD58" s="2">
        <v>0</v>
      </c>
      <c r="BE58" s="2">
        <v>0</v>
      </c>
      <c r="BF58" s="2">
        <v>0</v>
      </c>
      <c r="BG58" s="2">
        <v>0</v>
      </c>
      <c r="BH58" s="2">
        <v>0</v>
      </c>
      <c r="BI58" s="2">
        <v>0</v>
      </c>
      <c r="BT58" s="1" t="s">
        <v>3874</v>
      </c>
      <c r="BU58" s="2">
        <v>0</v>
      </c>
      <c r="BV58" s="2">
        <v>0</v>
      </c>
      <c r="BW58" s="2">
        <v>0</v>
      </c>
      <c r="BX58" s="2">
        <v>0</v>
      </c>
      <c r="BY58" s="2">
        <v>1</v>
      </c>
      <c r="BZ58" s="2">
        <v>0</v>
      </c>
      <c r="CA58" s="2">
        <v>0</v>
      </c>
      <c r="CB58" s="2">
        <v>0</v>
      </c>
      <c r="CC58" s="2">
        <v>0</v>
      </c>
      <c r="CD58" s="2">
        <v>0</v>
      </c>
      <c r="CE58" s="2">
        <v>0</v>
      </c>
      <c r="CG58" s="1" t="s">
        <v>1830</v>
      </c>
      <c r="DU58" s="1" t="s">
        <v>3858</v>
      </c>
      <c r="DV58" s="2">
        <v>0</v>
      </c>
      <c r="DW58" s="2">
        <v>0</v>
      </c>
      <c r="DX58" s="2">
        <v>0</v>
      </c>
      <c r="DY58" s="2">
        <v>0</v>
      </c>
      <c r="DZ58" s="2">
        <v>0</v>
      </c>
      <c r="EA58" s="2">
        <v>0</v>
      </c>
      <c r="EB58" s="2">
        <v>1</v>
      </c>
      <c r="EC58" s="2">
        <v>0</v>
      </c>
      <c r="ED58" s="2">
        <v>0</v>
      </c>
      <c r="EE58" s="2">
        <v>0</v>
      </c>
      <c r="EF58" s="2">
        <v>0</v>
      </c>
      <c r="EG58" s="2">
        <v>0</v>
      </c>
      <c r="EI58" s="1" t="s">
        <v>1835</v>
      </c>
      <c r="EJ58" s="2">
        <v>0</v>
      </c>
      <c r="EK58" s="2">
        <v>0</v>
      </c>
      <c r="EL58" s="2">
        <v>0</v>
      </c>
      <c r="EM58" s="2">
        <v>0</v>
      </c>
      <c r="EN58" s="2">
        <v>0</v>
      </c>
      <c r="EO58" s="2">
        <v>0</v>
      </c>
      <c r="EP58" s="2">
        <v>0</v>
      </c>
      <c r="EQ58" s="2">
        <v>0</v>
      </c>
      <c r="ER58" s="2">
        <v>0</v>
      </c>
      <c r="ES58" s="2">
        <v>0</v>
      </c>
      <c r="ET58" s="2">
        <v>1</v>
      </c>
      <c r="EU58" s="2">
        <v>0</v>
      </c>
      <c r="EV58" s="2">
        <v>0</v>
      </c>
      <c r="EX58" s="1" t="s">
        <v>1830</v>
      </c>
      <c r="GE58" s="1" t="s">
        <v>3893</v>
      </c>
      <c r="GF58" s="2">
        <v>0</v>
      </c>
      <c r="GG58" s="2">
        <v>0</v>
      </c>
      <c r="GH58" s="2">
        <v>0</v>
      </c>
      <c r="GI58" s="2">
        <v>0</v>
      </c>
      <c r="GJ58" s="2">
        <v>0</v>
      </c>
      <c r="GK58" s="2">
        <v>0</v>
      </c>
      <c r="GL58" s="2">
        <v>1</v>
      </c>
      <c r="GM58" s="2">
        <v>0</v>
      </c>
      <c r="GN58" s="2">
        <v>0</v>
      </c>
      <c r="GO58" s="2">
        <v>0</v>
      </c>
      <c r="GP58" s="2">
        <v>0</v>
      </c>
      <c r="GQ58" s="2">
        <v>0</v>
      </c>
      <c r="GR58" s="2">
        <v>0</v>
      </c>
      <c r="AAU58" s="1"/>
      <c r="ATY58"/>
      <c r="ATZ58" s="1" t="s">
        <v>4034</v>
      </c>
      <c r="AUB58" s="1" t="s">
        <v>3854</v>
      </c>
      <c r="AUC58" s="1" t="s">
        <v>2424</v>
      </c>
      <c r="AUD58" s="1" t="s">
        <v>3855</v>
      </c>
      <c r="AUG58" s="1" t="s">
        <v>4035</v>
      </c>
    </row>
    <row r="59" spans="1:723 1221:1229" ht="14.5" customHeight="1" x14ac:dyDescent="0.35">
      <c r="A59" s="1" t="s">
        <v>2428</v>
      </c>
      <c r="B59" s="1" t="s">
        <v>2425</v>
      </c>
      <c r="C59" s="1" t="s">
        <v>2426</v>
      </c>
      <c r="D59" s="1" t="s">
        <v>2131</v>
      </c>
      <c r="E59" s="1" t="s">
        <v>1941</v>
      </c>
      <c r="F59" s="1" t="s">
        <v>2131</v>
      </c>
      <c r="I59" s="1" t="s">
        <v>1942</v>
      </c>
      <c r="J59" s="1" t="s">
        <v>1943</v>
      </c>
      <c r="K59" s="1" t="s">
        <v>1943</v>
      </c>
      <c r="N59" s="1" t="s">
        <v>3846</v>
      </c>
      <c r="O59" s="2">
        <v>1</v>
      </c>
      <c r="P59" s="2">
        <v>0</v>
      </c>
      <c r="Q59" s="2">
        <v>0</v>
      </c>
      <c r="R59" s="2">
        <v>0</v>
      </c>
      <c r="S59" s="2">
        <v>0</v>
      </c>
      <c r="U59" s="1" t="s">
        <v>1831</v>
      </c>
      <c r="AC59" s="155" t="s">
        <v>4304</v>
      </c>
      <c r="AE59" s="1" t="s">
        <v>1831</v>
      </c>
      <c r="AF59" s="1" t="s">
        <v>1831</v>
      </c>
      <c r="AS59" s="1" t="s">
        <v>3847</v>
      </c>
      <c r="AT59" s="156" t="s">
        <v>1840</v>
      </c>
      <c r="AU59" s="1" t="s">
        <v>3857</v>
      </c>
      <c r="AW59" s="1" t="s">
        <v>1840</v>
      </c>
      <c r="AX59" s="1" t="s">
        <v>3850</v>
      </c>
      <c r="AY59" s="1" t="s">
        <v>1830</v>
      </c>
      <c r="BT59" s="1" t="s">
        <v>1834</v>
      </c>
      <c r="BU59" s="2">
        <v>0</v>
      </c>
      <c r="BV59" s="2">
        <v>0</v>
      </c>
      <c r="BW59" s="2">
        <v>0</v>
      </c>
      <c r="BX59" s="2">
        <v>0</v>
      </c>
      <c r="BY59" s="2">
        <v>0</v>
      </c>
      <c r="BZ59" s="2">
        <v>0</v>
      </c>
      <c r="CA59" s="2">
        <v>0</v>
      </c>
      <c r="CB59" s="2">
        <v>1</v>
      </c>
      <c r="CC59" s="2">
        <v>0</v>
      </c>
      <c r="CD59" s="2">
        <v>0</v>
      </c>
      <c r="CE59" s="2">
        <v>0</v>
      </c>
      <c r="CG59" s="1" t="s">
        <v>1830</v>
      </c>
      <c r="DU59" s="1" t="s">
        <v>3851</v>
      </c>
      <c r="DV59" s="2">
        <v>0</v>
      </c>
      <c r="DW59" s="2">
        <v>0</v>
      </c>
      <c r="DX59" s="2">
        <v>0</v>
      </c>
      <c r="DY59" s="2">
        <v>0</v>
      </c>
      <c r="DZ59" s="2">
        <v>0</v>
      </c>
      <c r="EA59" s="2">
        <v>1</v>
      </c>
      <c r="EB59" s="2">
        <v>0</v>
      </c>
      <c r="EC59" s="2">
        <v>0</v>
      </c>
      <c r="ED59" s="2">
        <v>0</v>
      </c>
      <c r="EE59" s="2">
        <v>0</v>
      </c>
      <c r="EF59" s="2">
        <v>0</v>
      </c>
      <c r="EG59" s="2">
        <v>0</v>
      </c>
      <c r="EI59" s="1" t="s">
        <v>1857</v>
      </c>
      <c r="EJ59" s="2">
        <v>0</v>
      </c>
      <c r="EK59" s="2">
        <v>0</v>
      </c>
      <c r="EL59" s="2">
        <v>0</v>
      </c>
      <c r="EM59" s="2">
        <v>0</v>
      </c>
      <c r="EN59" s="2">
        <v>1</v>
      </c>
      <c r="EO59" s="2">
        <v>0</v>
      </c>
      <c r="EP59" s="2">
        <v>0</v>
      </c>
      <c r="EQ59" s="2">
        <v>0</v>
      </c>
      <c r="ER59" s="2">
        <v>0</v>
      </c>
      <c r="ES59" s="2">
        <v>0</v>
      </c>
      <c r="ET59" s="2">
        <v>0</v>
      </c>
      <c r="EU59" s="2">
        <v>0</v>
      </c>
      <c r="EV59" s="2">
        <v>0</v>
      </c>
      <c r="EX59" s="1" t="s">
        <v>1831</v>
      </c>
      <c r="EY59" s="1" t="s">
        <v>1834</v>
      </c>
      <c r="EZ59" s="2">
        <v>0</v>
      </c>
      <c r="FA59" s="2">
        <v>0</v>
      </c>
      <c r="FB59" s="2">
        <v>0</v>
      </c>
      <c r="FC59" s="2">
        <v>0</v>
      </c>
      <c r="FD59" s="2">
        <v>1</v>
      </c>
      <c r="FE59" s="2">
        <v>0</v>
      </c>
      <c r="FF59" s="2">
        <v>0</v>
      </c>
      <c r="FH59" s="1" t="s">
        <v>4036</v>
      </c>
      <c r="FI59" s="2">
        <v>0</v>
      </c>
      <c r="FJ59" s="2">
        <v>0</v>
      </c>
      <c r="FK59" s="2">
        <v>0</v>
      </c>
      <c r="FL59" s="2">
        <v>0</v>
      </c>
      <c r="FM59" s="2">
        <v>0</v>
      </c>
      <c r="FN59" s="2">
        <v>0</v>
      </c>
      <c r="FO59" s="2">
        <v>1</v>
      </c>
      <c r="FP59" s="2">
        <v>1</v>
      </c>
      <c r="FQ59" s="2">
        <v>0</v>
      </c>
      <c r="FR59" s="2">
        <v>0</v>
      </c>
      <c r="FS59" s="2">
        <v>0</v>
      </c>
      <c r="FT59" s="2">
        <v>0</v>
      </c>
      <c r="FU59" s="2">
        <v>0</v>
      </c>
      <c r="FW59" s="1" t="s">
        <v>1831</v>
      </c>
      <c r="GE59" s="1" t="s">
        <v>3926</v>
      </c>
      <c r="GF59" s="2">
        <v>0</v>
      </c>
      <c r="GG59" s="2">
        <v>0</v>
      </c>
      <c r="GH59" s="2">
        <v>0</v>
      </c>
      <c r="GI59" s="2">
        <v>0</v>
      </c>
      <c r="GJ59" s="2">
        <v>0</v>
      </c>
      <c r="GK59" s="2">
        <v>0</v>
      </c>
      <c r="GL59" s="2">
        <v>0</v>
      </c>
      <c r="GM59" s="2">
        <v>1</v>
      </c>
      <c r="GN59" s="2">
        <v>0</v>
      </c>
      <c r="GO59" s="2">
        <v>0</v>
      </c>
      <c r="GP59" s="2">
        <v>0</v>
      </c>
      <c r="GQ59" s="2">
        <v>0</v>
      </c>
      <c r="GR59" s="2">
        <v>0</v>
      </c>
      <c r="AAU59" s="1"/>
      <c r="ATY59"/>
      <c r="ATZ59" s="1" t="s">
        <v>4037</v>
      </c>
      <c r="AUB59" s="1" t="s">
        <v>3854</v>
      </c>
      <c r="AUC59" s="1" t="s">
        <v>2429</v>
      </c>
      <c r="AUD59" s="1" t="s">
        <v>3855</v>
      </c>
      <c r="AUG59" s="1" t="s">
        <v>4038</v>
      </c>
    </row>
    <row r="60" spans="1:723 1221:1229" s="155" customFormat="1" ht="14.5" customHeight="1" x14ac:dyDescent="0.35">
      <c r="A60" s="155" t="s">
        <v>2434</v>
      </c>
      <c r="B60" s="155" t="s">
        <v>2430</v>
      </c>
      <c r="C60" s="155" t="s">
        <v>2431</v>
      </c>
      <c r="D60" s="155" t="s">
        <v>2131</v>
      </c>
      <c r="E60" s="155" t="s">
        <v>2132</v>
      </c>
      <c r="F60" s="155" t="s">
        <v>2131</v>
      </c>
      <c r="I60" s="155" t="s">
        <v>1942</v>
      </c>
      <c r="J60" s="155" t="s">
        <v>1943</v>
      </c>
      <c r="K60" s="155" t="s">
        <v>1943</v>
      </c>
      <c r="N60" s="155" t="s">
        <v>3846</v>
      </c>
      <c r="O60" s="156">
        <v>1</v>
      </c>
      <c r="P60" s="156">
        <v>0</v>
      </c>
      <c r="Q60" s="156">
        <v>0</v>
      </c>
      <c r="R60" s="156">
        <v>0</v>
      </c>
      <c r="S60" s="156">
        <v>0</v>
      </c>
      <c r="U60" s="155" t="s">
        <v>1831</v>
      </c>
      <c r="AC60" s="155" t="s">
        <v>3908</v>
      </c>
      <c r="AE60" s="155" t="s">
        <v>1830</v>
      </c>
      <c r="AF60" s="155" t="s">
        <v>1831</v>
      </c>
      <c r="AS60" s="155" t="s">
        <v>3847</v>
      </c>
      <c r="AT60" s="156" t="s">
        <v>1840</v>
      </c>
      <c r="AU60" s="155" t="s">
        <v>3888</v>
      </c>
      <c r="AW60" s="155" t="s">
        <v>3889</v>
      </c>
      <c r="AX60" s="155" t="s">
        <v>3890</v>
      </c>
      <c r="AY60" s="155" t="s">
        <v>1831</v>
      </c>
      <c r="AZ60" s="155" t="s">
        <v>1839</v>
      </c>
      <c r="BA60" s="155" t="s">
        <v>4039</v>
      </c>
      <c r="BB60" s="156">
        <v>0</v>
      </c>
      <c r="BC60" s="156">
        <v>0</v>
      </c>
      <c r="BD60" s="156">
        <v>0</v>
      </c>
      <c r="BE60" s="156">
        <v>0</v>
      </c>
      <c r="BF60" s="156">
        <v>1</v>
      </c>
      <c r="BG60" s="156">
        <v>0</v>
      </c>
      <c r="BH60" s="156">
        <v>0</v>
      </c>
      <c r="BI60" s="156">
        <v>0</v>
      </c>
      <c r="BT60" s="155" t="s">
        <v>1834</v>
      </c>
      <c r="BU60" s="156">
        <v>0</v>
      </c>
      <c r="BV60" s="156">
        <v>0</v>
      </c>
      <c r="BW60" s="156">
        <v>0</v>
      </c>
      <c r="BX60" s="156">
        <v>0</v>
      </c>
      <c r="BY60" s="156">
        <v>0</v>
      </c>
      <c r="BZ60" s="156">
        <v>0</v>
      </c>
      <c r="CA60" s="156">
        <v>0</v>
      </c>
      <c r="CB60" s="156">
        <v>1</v>
      </c>
      <c r="CC60" s="156">
        <v>0</v>
      </c>
      <c r="CD60" s="156">
        <v>0</v>
      </c>
      <c r="CE60" s="156">
        <v>0</v>
      </c>
      <c r="CG60" s="155" t="s">
        <v>1831</v>
      </c>
      <c r="CH60" s="155" t="s">
        <v>4639</v>
      </c>
      <c r="CJ60" s="156">
        <v>12.5</v>
      </c>
      <c r="CK60" s="155" t="s">
        <v>1830</v>
      </c>
      <c r="DC60" s="155" t="s">
        <v>3949</v>
      </c>
      <c r="DD60" s="156">
        <v>0</v>
      </c>
      <c r="DE60" s="156">
        <v>0</v>
      </c>
      <c r="DF60" s="156">
        <v>0</v>
      </c>
      <c r="DG60" s="156">
        <v>0</v>
      </c>
      <c r="DH60" s="156">
        <v>1</v>
      </c>
      <c r="DI60" s="156">
        <v>0</v>
      </c>
      <c r="DJ60" s="156">
        <v>0</v>
      </c>
      <c r="DK60" s="156">
        <v>0</v>
      </c>
      <c r="DM60" s="155" t="s">
        <v>1830</v>
      </c>
      <c r="DU60" s="155" t="s">
        <v>3858</v>
      </c>
      <c r="DV60" s="156">
        <v>0</v>
      </c>
      <c r="DW60" s="156">
        <v>0</v>
      </c>
      <c r="DX60" s="156">
        <v>0</v>
      </c>
      <c r="DY60" s="156">
        <v>0</v>
      </c>
      <c r="DZ60" s="156">
        <v>0</v>
      </c>
      <c r="EA60" s="156">
        <v>0</v>
      </c>
      <c r="EB60" s="156">
        <v>1</v>
      </c>
      <c r="EC60" s="156">
        <v>0</v>
      </c>
      <c r="ED60" s="156">
        <v>0</v>
      </c>
      <c r="EE60" s="156">
        <v>0</v>
      </c>
      <c r="EF60" s="156">
        <v>0</v>
      </c>
      <c r="EG60" s="156">
        <v>0</v>
      </c>
      <c r="EI60" s="155" t="s">
        <v>1857</v>
      </c>
      <c r="EJ60" s="156">
        <v>0</v>
      </c>
      <c r="EK60" s="156">
        <v>0</v>
      </c>
      <c r="EL60" s="156">
        <v>0</v>
      </c>
      <c r="EM60" s="156">
        <v>0</v>
      </c>
      <c r="EN60" s="156">
        <v>1</v>
      </c>
      <c r="EO60" s="156">
        <v>0</v>
      </c>
      <c r="EP60" s="156">
        <v>0</v>
      </c>
      <c r="EQ60" s="156">
        <v>0</v>
      </c>
      <c r="ER60" s="156">
        <v>0</v>
      </c>
      <c r="ES60" s="156">
        <v>0</v>
      </c>
      <c r="ET60" s="156">
        <v>0</v>
      </c>
      <c r="EU60" s="156">
        <v>0</v>
      </c>
      <c r="EV60" s="156">
        <v>0</v>
      </c>
      <c r="EX60" s="155" t="s">
        <v>1831</v>
      </c>
      <c r="EY60" s="155" t="s">
        <v>1834</v>
      </c>
      <c r="EZ60" s="156">
        <v>0</v>
      </c>
      <c r="FA60" s="156">
        <v>0</v>
      </c>
      <c r="FB60" s="156">
        <v>0</v>
      </c>
      <c r="FC60" s="156">
        <v>0</v>
      </c>
      <c r="FD60" s="156">
        <v>1</v>
      </c>
      <c r="FE60" s="156">
        <v>0</v>
      </c>
      <c r="FF60" s="156">
        <v>0</v>
      </c>
      <c r="FH60" s="155" t="s">
        <v>1836</v>
      </c>
      <c r="FI60" s="156">
        <v>0</v>
      </c>
      <c r="FJ60" s="156">
        <v>0</v>
      </c>
      <c r="FK60" s="156">
        <v>1</v>
      </c>
      <c r="FL60" s="156">
        <v>0</v>
      </c>
      <c r="FM60" s="156">
        <v>0</v>
      </c>
      <c r="FN60" s="156">
        <v>0</v>
      </c>
      <c r="FO60" s="156">
        <v>0</v>
      </c>
      <c r="FP60" s="156">
        <v>0</v>
      </c>
      <c r="FQ60" s="156">
        <v>0</v>
      </c>
      <c r="FR60" s="156">
        <v>0</v>
      </c>
      <c r="FS60" s="156">
        <v>0</v>
      </c>
      <c r="FT60" s="156">
        <v>0</v>
      </c>
      <c r="FU60" s="156">
        <v>0</v>
      </c>
      <c r="FV60" s="155" t="s">
        <v>2433</v>
      </c>
      <c r="FW60" s="155" t="s">
        <v>1830</v>
      </c>
      <c r="FX60" s="155" t="s">
        <v>4028</v>
      </c>
      <c r="FY60" s="156">
        <v>0</v>
      </c>
      <c r="FZ60" s="156">
        <v>1</v>
      </c>
      <c r="GA60" s="156">
        <v>0</v>
      </c>
      <c r="GB60" s="156">
        <v>0</v>
      </c>
      <c r="GC60" s="156">
        <v>0</v>
      </c>
      <c r="GE60" s="155" t="s">
        <v>1836</v>
      </c>
      <c r="GF60" s="156">
        <v>0</v>
      </c>
      <c r="GG60" s="156">
        <v>0</v>
      </c>
      <c r="GH60" s="156">
        <v>1</v>
      </c>
      <c r="GI60" s="156">
        <v>0</v>
      </c>
      <c r="GJ60" s="156">
        <v>0</v>
      </c>
      <c r="GK60" s="156">
        <v>0</v>
      </c>
      <c r="GL60" s="156">
        <v>0</v>
      </c>
      <c r="GM60" s="156">
        <v>0</v>
      </c>
      <c r="GN60" s="156">
        <v>0</v>
      </c>
      <c r="GO60" s="156">
        <v>0</v>
      </c>
      <c r="GP60" s="156">
        <v>0</v>
      </c>
      <c r="GQ60" s="156">
        <v>0</v>
      </c>
      <c r="GR60" s="156">
        <v>0</v>
      </c>
      <c r="ATY60"/>
      <c r="ATZ60" s="155" t="s">
        <v>4040</v>
      </c>
      <c r="AUB60" s="155" t="s">
        <v>3854</v>
      </c>
      <c r="AUC60" s="155" t="s">
        <v>2435</v>
      </c>
      <c r="AUD60" s="155" t="s">
        <v>3855</v>
      </c>
      <c r="AUG60" s="155" t="s">
        <v>4041</v>
      </c>
    </row>
    <row r="61" spans="1:723 1221:1229" ht="14.5" customHeight="1" x14ac:dyDescent="0.35">
      <c r="A61" s="1" t="s">
        <v>2440</v>
      </c>
      <c r="B61" s="1" t="s">
        <v>2436</v>
      </c>
      <c r="C61" s="1" t="s">
        <v>2437</v>
      </c>
      <c r="D61" s="1" t="s">
        <v>2131</v>
      </c>
      <c r="E61" s="1" t="s">
        <v>1941</v>
      </c>
      <c r="F61" s="1" t="s">
        <v>2131</v>
      </c>
      <c r="I61" s="1" t="s">
        <v>1942</v>
      </c>
      <c r="J61" s="1" t="s">
        <v>1943</v>
      </c>
      <c r="K61" s="1" t="s">
        <v>1943</v>
      </c>
      <c r="N61" s="1" t="s">
        <v>3846</v>
      </c>
      <c r="O61" s="2">
        <v>1</v>
      </c>
      <c r="P61" s="2">
        <v>0</v>
      </c>
      <c r="Q61" s="2">
        <v>0</v>
      </c>
      <c r="R61" s="2">
        <v>0</v>
      </c>
      <c r="S61" s="2">
        <v>0</v>
      </c>
      <c r="U61" s="1" t="s">
        <v>1831</v>
      </c>
      <c r="AC61" s="1" t="s">
        <v>3856</v>
      </c>
      <c r="AE61" s="1" t="s">
        <v>1830</v>
      </c>
      <c r="AF61" s="1" t="s">
        <v>1831</v>
      </c>
      <c r="AS61" s="1" t="s">
        <v>3895</v>
      </c>
      <c r="AT61" s="156" t="s">
        <v>1840</v>
      </c>
      <c r="AU61" s="1" t="s">
        <v>3857</v>
      </c>
      <c r="AW61" s="1" t="s">
        <v>1840</v>
      </c>
      <c r="AX61" s="1" t="s">
        <v>3890</v>
      </c>
      <c r="AY61" s="1" t="s">
        <v>1830</v>
      </c>
      <c r="BT61" s="1" t="s">
        <v>3874</v>
      </c>
      <c r="BU61" s="2">
        <v>0</v>
      </c>
      <c r="BV61" s="2">
        <v>0</v>
      </c>
      <c r="BW61" s="2">
        <v>0</v>
      </c>
      <c r="BX61" s="2">
        <v>0</v>
      </c>
      <c r="BY61" s="2">
        <v>1</v>
      </c>
      <c r="BZ61" s="2">
        <v>0</v>
      </c>
      <c r="CA61" s="2">
        <v>0</v>
      </c>
      <c r="CB61" s="2">
        <v>0</v>
      </c>
      <c r="CC61" s="2">
        <v>0</v>
      </c>
      <c r="CD61" s="2">
        <v>0</v>
      </c>
      <c r="CE61" s="2">
        <v>0</v>
      </c>
      <c r="CG61" s="1" t="s">
        <v>1830</v>
      </c>
      <c r="DU61" s="1" t="s">
        <v>4025</v>
      </c>
      <c r="DV61" s="2">
        <v>1</v>
      </c>
      <c r="DW61" s="2">
        <v>0</v>
      </c>
      <c r="DX61" s="2">
        <v>0</v>
      </c>
      <c r="DY61" s="2">
        <v>0</v>
      </c>
      <c r="DZ61" s="2">
        <v>0</v>
      </c>
      <c r="EA61" s="2">
        <v>0</v>
      </c>
      <c r="EB61" s="2">
        <v>0</v>
      </c>
      <c r="EC61" s="2">
        <v>0</v>
      </c>
      <c r="ED61" s="2">
        <v>0</v>
      </c>
      <c r="EE61" s="2">
        <v>0</v>
      </c>
      <c r="EF61" s="2">
        <v>0</v>
      </c>
      <c r="EG61" s="2">
        <v>0</v>
      </c>
      <c r="EI61" s="1" t="s">
        <v>1835</v>
      </c>
      <c r="EJ61" s="2">
        <v>0</v>
      </c>
      <c r="EK61" s="2">
        <v>0</v>
      </c>
      <c r="EL61" s="2">
        <v>0</v>
      </c>
      <c r="EM61" s="2">
        <v>0</v>
      </c>
      <c r="EN61" s="2">
        <v>0</v>
      </c>
      <c r="EO61" s="2">
        <v>0</v>
      </c>
      <c r="EP61" s="2">
        <v>0</v>
      </c>
      <c r="EQ61" s="2">
        <v>0</v>
      </c>
      <c r="ER61" s="2">
        <v>0</v>
      </c>
      <c r="ES61" s="2">
        <v>0</v>
      </c>
      <c r="ET61" s="2">
        <v>1</v>
      </c>
      <c r="EU61" s="2">
        <v>0</v>
      </c>
      <c r="EV61" s="2">
        <v>0</v>
      </c>
      <c r="EX61" s="1" t="s">
        <v>1830</v>
      </c>
      <c r="GE61" s="1" t="s">
        <v>3893</v>
      </c>
      <c r="GF61" s="2">
        <v>0</v>
      </c>
      <c r="GG61" s="2">
        <v>0</v>
      </c>
      <c r="GH61" s="2">
        <v>0</v>
      </c>
      <c r="GI61" s="2">
        <v>0</v>
      </c>
      <c r="GJ61" s="2">
        <v>0</v>
      </c>
      <c r="GK61" s="2">
        <v>0</v>
      </c>
      <c r="GL61" s="2">
        <v>1</v>
      </c>
      <c r="GM61" s="2">
        <v>0</v>
      </c>
      <c r="GN61" s="2">
        <v>0</v>
      </c>
      <c r="GO61" s="2">
        <v>0</v>
      </c>
      <c r="GP61" s="2">
        <v>0</v>
      </c>
      <c r="GQ61" s="2">
        <v>0</v>
      </c>
      <c r="GR61" s="2">
        <v>0</v>
      </c>
      <c r="GS61" s="155" t="s">
        <v>2439</v>
      </c>
      <c r="AAU61" s="1"/>
      <c r="ATY61"/>
      <c r="ATZ61" s="1" t="s">
        <v>4042</v>
      </c>
      <c r="AUB61" s="1" t="s">
        <v>3854</v>
      </c>
      <c r="AUC61" s="1" t="s">
        <v>2441</v>
      </c>
      <c r="AUD61" s="1" t="s">
        <v>3855</v>
      </c>
      <c r="AUG61" s="1" t="s">
        <v>2185</v>
      </c>
    </row>
    <row r="62" spans="1:723 1221:1229" ht="14.5" customHeight="1" x14ac:dyDescent="0.35">
      <c r="A62" s="1" t="s">
        <v>2446</v>
      </c>
      <c r="B62" s="1" t="s">
        <v>2442</v>
      </c>
      <c r="C62" s="1" t="s">
        <v>2443</v>
      </c>
      <c r="D62" s="1" t="s">
        <v>2444</v>
      </c>
      <c r="E62" s="1" t="s">
        <v>2132</v>
      </c>
      <c r="F62" s="1" t="s">
        <v>2444</v>
      </c>
      <c r="I62" s="1" t="s">
        <v>1942</v>
      </c>
      <c r="J62" s="1" t="s">
        <v>1943</v>
      </c>
      <c r="K62" s="1" t="s">
        <v>1943</v>
      </c>
      <c r="N62" s="1" t="s">
        <v>3846</v>
      </c>
      <c r="O62" s="2">
        <v>1</v>
      </c>
      <c r="P62" s="2">
        <v>0</v>
      </c>
      <c r="Q62" s="2">
        <v>0</v>
      </c>
      <c r="R62" s="2">
        <v>0</v>
      </c>
      <c r="S62" s="2">
        <v>0</v>
      </c>
      <c r="U62" s="1" t="s">
        <v>1831</v>
      </c>
      <c r="AC62" s="1" t="s">
        <v>3920</v>
      </c>
      <c r="AE62" s="1" t="s">
        <v>1830</v>
      </c>
      <c r="AF62" s="1" t="s">
        <v>1830</v>
      </c>
      <c r="AJ62" s="1" t="s">
        <v>3872</v>
      </c>
      <c r="AK62" s="2">
        <v>0</v>
      </c>
      <c r="AL62" s="2">
        <v>0</v>
      </c>
      <c r="AM62" s="2">
        <v>0</v>
      </c>
      <c r="AN62" s="2">
        <v>1</v>
      </c>
      <c r="AO62" s="2">
        <v>0</v>
      </c>
      <c r="AP62" s="2">
        <v>0</v>
      </c>
      <c r="AR62" s="1" t="s">
        <v>3905</v>
      </c>
      <c r="BT62" s="1" t="s">
        <v>3874</v>
      </c>
      <c r="BU62" s="2">
        <v>0</v>
      </c>
      <c r="BV62" s="2">
        <v>0</v>
      </c>
      <c r="BW62" s="2">
        <v>0</v>
      </c>
      <c r="BX62" s="2">
        <v>0</v>
      </c>
      <c r="BY62" s="2">
        <v>1</v>
      </c>
      <c r="BZ62" s="2">
        <v>0</v>
      </c>
      <c r="CA62" s="2">
        <v>0</v>
      </c>
      <c r="CB62" s="2">
        <v>0</v>
      </c>
      <c r="CC62" s="2">
        <v>0</v>
      </c>
      <c r="CD62" s="2">
        <v>0</v>
      </c>
      <c r="CE62" s="2">
        <v>0</v>
      </c>
      <c r="DU62" s="1"/>
      <c r="EX62" s="1" t="s">
        <v>1830</v>
      </c>
      <c r="GE62" s="1" t="s">
        <v>4614</v>
      </c>
      <c r="GF62" s="2">
        <v>0</v>
      </c>
      <c r="GG62" s="2">
        <v>0</v>
      </c>
      <c r="GH62" s="2">
        <v>0</v>
      </c>
      <c r="GI62" s="2">
        <v>0</v>
      </c>
      <c r="GJ62" s="2">
        <v>0</v>
      </c>
      <c r="GK62" s="2">
        <v>0</v>
      </c>
      <c r="GL62" s="2">
        <v>0</v>
      </c>
      <c r="GM62" s="2">
        <v>0</v>
      </c>
      <c r="GN62" s="2">
        <v>0</v>
      </c>
      <c r="GO62" s="2">
        <v>0</v>
      </c>
      <c r="GP62" s="2">
        <v>0</v>
      </c>
      <c r="GQ62" s="2">
        <v>1</v>
      </c>
      <c r="GR62" s="2">
        <v>0</v>
      </c>
      <c r="AAU62" s="1"/>
      <c r="ATY62"/>
      <c r="ATZ62" s="1" t="s">
        <v>4043</v>
      </c>
      <c r="AUB62" s="1" t="s">
        <v>3854</v>
      </c>
      <c r="AUC62" s="1" t="s">
        <v>2447</v>
      </c>
      <c r="AUD62" s="1" t="s">
        <v>3855</v>
      </c>
      <c r="AUG62" s="1" t="s">
        <v>4044</v>
      </c>
    </row>
    <row r="63" spans="1:723 1221:1229" ht="14.5" customHeight="1" x14ac:dyDescent="0.35">
      <c r="A63" s="1" t="s">
        <v>2451</v>
      </c>
      <c r="B63" s="1" t="s">
        <v>2448</v>
      </c>
      <c r="C63" s="1" t="s">
        <v>2449</v>
      </c>
      <c r="D63" s="1" t="s">
        <v>2131</v>
      </c>
      <c r="E63" s="1" t="s">
        <v>1941</v>
      </c>
      <c r="F63" s="1" t="s">
        <v>2131</v>
      </c>
      <c r="I63" s="1" t="s">
        <v>1942</v>
      </c>
      <c r="J63" s="1" t="s">
        <v>1943</v>
      </c>
      <c r="K63" s="1" t="s">
        <v>1943</v>
      </c>
      <c r="N63" s="1" t="s">
        <v>3846</v>
      </c>
      <c r="O63" s="2">
        <v>1</v>
      </c>
      <c r="P63" s="2">
        <v>0</v>
      </c>
      <c r="Q63" s="2">
        <v>0</v>
      </c>
      <c r="R63" s="2">
        <v>0</v>
      </c>
      <c r="S63" s="2">
        <v>0</v>
      </c>
      <c r="U63" s="1" t="s">
        <v>1831</v>
      </c>
      <c r="AC63" s="1" t="s">
        <v>3856</v>
      </c>
      <c r="AE63" s="1" t="s">
        <v>1830</v>
      </c>
      <c r="AF63" s="1" t="s">
        <v>1830</v>
      </c>
      <c r="AJ63" s="1" t="s">
        <v>3872</v>
      </c>
      <c r="AK63" s="2">
        <v>0</v>
      </c>
      <c r="AL63" s="2">
        <v>0</v>
      </c>
      <c r="AM63" s="2">
        <v>0</v>
      </c>
      <c r="AN63" s="2">
        <v>1</v>
      </c>
      <c r="AO63" s="2">
        <v>0</v>
      </c>
      <c r="AP63" s="2">
        <v>0</v>
      </c>
      <c r="AR63" s="1" t="s">
        <v>3873</v>
      </c>
      <c r="BT63" s="1" t="s">
        <v>3874</v>
      </c>
      <c r="BU63" s="2">
        <v>0</v>
      </c>
      <c r="BV63" s="2">
        <v>0</v>
      </c>
      <c r="BW63" s="2">
        <v>0</v>
      </c>
      <c r="BX63" s="2">
        <v>0</v>
      </c>
      <c r="BY63" s="2">
        <v>1</v>
      </c>
      <c r="BZ63" s="2">
        <v>0</v>
      </c>
      <c r="CA63" s="2">
        <v>0</v>
      </c>
      <c r="CB63" s="2">
        <v>0</v>
      </c>
      <c r="CC63" s="2">
        <v>0</v>
      </c>
      <c r="CD63" s="2">
        <v>0</v>
      </c>
      <c r="CE63" s="2">
        <v>0</v>
      </c>
      <c r="DU63" s="1"/>
      <c r="EX63" s="1" t="s">
        <v>1830</v>
      </c>
      <c r="GE63" s="1" t="s">
        <v>1833</v>
      </c>
      <c r="GF63" s="2">
        <v>0</v>
      </c>
      <c r="GG63" s="2">
        <v>0</v>
      </c>
      <c r="GH63" s="2">
        <v>0</v>
      </c>
      <c r="GI63" s="2">
        <v>0</v>
      </c>
      <c r="GJ63" s="2">
        <v>0</v>
      </c>
      <c r="GK63" s="2">
        <v>0</v>
      </c>
      <c r="GL63" s="2">
        <v>0</v>
      </c>
      <c r="GM63" s="2">
        <v>0</v>
      </c>
      <c r="GN63" s="2">
        <v>0</v>
      </c>
      <c r="GO63" s="2">
        <v>0</v>
      </c>
      <c r="GP63" s="2">
        <v>0</v>
      </c>
      <c r="GQ63" s="2">
        <v>1</v>
      </c>
      <c r="GR63" s="2">
        <v>0</v>
      </c>
      <c r="AAU63" s="1"/>
      <c r="ATY63"/>
      <c r="ATZ63" s="1" t="s">
        <v>4045</v>
      </c>
      <c r="AUB63" s="1" t="s">
        <v>3854</v>
      </c>
      <c r="AUC63" s="1" t="s">
        <v>2452</v>
      </c>
      <c r="AUD63" s="1" t="s">
        <v>3855</v>
      </c>
      <c r="AUG63" s="1" t="s">
        <v>4046</v>
      </c>
    </row>
    <row r="64" spans="1:723 1221:1229" ht="14.5" customHeight="1" x14ac:dyDescent="0.35">
      <c r="A64" s="1" t="s">
        <v>2456</v>
      </c>
      <c r="B64" s="1" t="s">
        <v>2453</v>
      </c>
      <c r="C64" s="1" t="s">
        <v>2454</v>
      </c>
      <c r="D64" s="1" t="s">
        <v>2444</v>
      </c>
      <c r="E64" s="1" t="s">
        <v>2132</v>
      </c>
      <c r="F64" s="1" t="s">
        <v>2444</v>
      </c>
      <c r="I64" s="1" t="s">
        <v>1942</v>
      </c>
      <c r="J64" s="1" t="s">
        <v>1943</v>
      </c>
      <c r="K64" s="1" t="s">
        <v>1943</v>
      </c>
      <c r="N64" s="1" t="s">
        <v>3846</v>
      </c>
      <c r="O64" s="2">
        <v>1</v>
      </c>
      <c r="P64" s="2">
        <v>0</v>
      </c>
      <c r="Q64" s="2">
        <v>0</v>
      </c>
      <c r="R64" s="2">
        <v>0</v>
      </c>
      <c r="S64" s="2">
        <v>0</v>
      </c>
      <c r="U64" s="1" t="s">
        <v>1831</v>
      </c>
      <c r="AC64" s="1" t="s">
        <v>3920</v>
      </c>
      <c r="AE64" s="1" t="s">
        <v>1830</v>
      </c>
      <c r="AF64" s="1" t="s">
        <v>1831</v>
      </c>
      <c r="AS64" s="1" t="s">
        <v>3887</v>
      </c>
      <c r="AT64" s="156" t="s">
        <v>1840</v>
      </c>
      <c r="AU64" s="1" t="s">
        <v>3857</v>
      </c>
      <c r="AW64" s="1" t="s">
        <v>3889</v>
      </c>
      <c r="AX64" s="1" t="s">
        <v>3850</v>
      </c>
      <c r="AY64" s="1" t="s">
        <v>1831</v>
      </c>
      <c r="AZ64" s="1" t="s">
        <v>1839</v>
      </c>
      <c r="BA64" s="1" t="s">
        <v>3883</v>
      </c>
      <c r="BB64" s="2">
        <v>0</v>
      </c>
      <c r="BC64" s="2">
        <v>0</v>
      </c>
      <c r="BD64" s="2">
        <v>0</v>
      </c>
      <c r="BE64" s="2">
        <v>1</v>
      </c>
      <c r="BF64" s="2">
        <v>0</v>
      </c>
      <c r="BG64" s="2">
        <v>0</v>
      </c>
      <c r="BH64" s="2">
        <v>0</v>
      </c>
      <c r="BI64" s="2">
        <v>0</v>
      </c>
      <c r="BT64" s="1" t="s">
        <v>3874</v>
      </c>
      <c r="BU64" s="2">
        <v>0</v>
      </c>
      <c r="BV64" s="2">
        <v>0</v>
      </c>
      <c r="BW64" s="2">
        <v>0</v>
      </c>
      <c r="BX64" s="2">
        <v>0</v>
      </c>
      <c r="BY64" s="2">
        <v>1</v>
      </c>
      <c r="BZ64" s="2">
        <v>0</v>
      </c>
      <c r="CA64" s="2">
        <v>0</v>
      </c>
      <c r="CB64" s="2">
        <v>0</v>
      </c>
      <c r="CC64" s="2">
        <v>0</v>
      </c>
      <c r="CD64" s="2">
        <v>0</v>
      </c>
      <c r="CE64" s="2">
        <v>0</v>
      </c>
      <c r="CG64" s="1" t="s">
        <v>1830</v>
      </c>
      <c r="DU64" s="1" t="s">
        <v>4047</v>
      </c>
      <c r="DV64" s="2">
        <v>0</v>
      </c>
      <c r="DW64" s="2">
        <v>1</v>
      </c>
      <c r="DX64" s="2">
        <v>0</v>
      </c>
      <c r="DY64" s="2">
        <v>0</v>
      </c>
      <c r="DZ64" s="2">
        <v>0</v>
      </c>
      <c r="EA64" s="2">
        <v>0</v>
      </c>
      <c r="EB64" s="2">
        <v>0</v>
      </c>
      <c r="EC64" s="2">
        <v>0</v>
      </c>
      <c r="ED64" s="2">
        <v>0</v>
      </c>
      <c r="EE64" s="2">
        <v>0</v>
      </c>
      <c r="EF64" s="2">
        <v>0</v>
      </c>
      <c r="EG64" s="2">
        <v>0</v>
      </c>
      <c r="EI64" s="1" t="s">
        <v>1835</v>
      </c>
      <c r="EJ64" s="2">
        <v>0</v>
      </c>
      <c r="EK64" s="2">
        <v>0</v>
      </c>
      <c r="EL64" s="2">
        <v>0</v>
      </c>
      <c r="EM64" s="2">
        <v>0</v>
      </c>
      <c r="EN64" s="2">
        <v>0</v>
      </c>
      <c r="EO64" s="2">
        <v>0</v>
      </c>
      <c r="EP64" s="2">
        <v>0</v>
      </c>
      <c r="EQ64" s="2">
        <v>0</v>
      </c>
      <c r="ER64" s="2">
        <v>0</v>
      </c>
      <c r="ES64" s="2">
        <v>0</v>
      </c>
      <c r="ET64" s="2">
        <v>1</v>
      </c>
      <c r="EU64" s="2">
        <v>0</v>
      </c>
      <c r="EV64" s="2">
        <v>0</v>
      </c>
      <c r="EX64" s="1" t="s">
        <v>1830</v>
      </c>
      <c r="GE64" s="1" t="s">
        <v>3893</v>
      </c>
      <c r="GF64" s="2">
        <v>0</v>
      </c>
      <c r="GG64" s="2">
        <v>0</v>
      </c>
      <c r="GH64" s="2">
        <v>0</v>
      </c>
      <c r="GI64" s="2">
        <v>0</v>
      </c>
      <c r="GJ64" s="2">
        <v>0</v>
      </c>
      <c r="GK64" s="2">
        <v>0</v>
      </c>
      <c r="GL64" s="2">
        <v>1</v>
      </c>
      <c r="GM64" s="2">
        <v>0</v>
      </c>
      <c r="GN64" s="2">
        <v>0</v>
      </c>
      <c r="GO64" s="2">
        <v>0</v>
      </c>
      <c r="GP64" s="2">
        <v>0</v>
      </c>
      <c r="GQ64" s="2">
        <v>0</v>
      </c>
      <c r="GR64" s="2">
        <v>0</v>
      </c>
      <c r="AAU64" s="1"/>
      <c r="ATY64"/>
      <c r="ATZ64" s="1" t="s">
        <v>4048</v>
      </c>
      <c r="AUB64" s="1" t="s">
        <v>3854</v>
      </c>
      <c r="AUC64" s="1" t="s">
        <v>2457</v>
      </c>
      <c r="AUD64" s="1" t="s">
        <v>3855</v>
      </c>
      <c r="AUG64" s="1" t="s">
        <v>4049</v>
      </c>
    </row>
    <row r="65" spans="1:943 1221:1229" s="155" customFormat="1" ht="14.5" customHeight="1" x14ac:dyDescent="0.35">
      <c r="A65" s="155" t="s">
        <v>2462</v>
      </c>
      <c r="B65" s="155" t="s">
        <v>2458</v>
      </c>
      <c r="C65" s="155" t="s">
        <v>2459</v>
      </c>
      <c r="D65" s="155" t="s">
        <v>2131</v>
      </c>
      <c r="E65" s="155" t="s">
        <v>1941</v>
      </c>
      <c r="F65" s="155" t="s">
        <v>2131</v>
      </c>
      <c r="I65" s="155" t="s">
        <v>1942</v>
      </c>
      <c r="J65" s="155" t="s">
        <v>1943</v>
      </c>
      <c r="K65" s="155" t="s">
        <v>1943</v>
      </c>
      <c r="N65" s="155" t="s">
        <v>3846</v>
      </c>
      <c r="O65" s="156">
        <v>1</v>
      </c>
      <c r="P65" s="156">
        <v>0</v>
      </c>
      <c r="Q65" s="156">
        <v>0</v>
      </c>
      <c r="R65" s="156">
        <v>0</v>
      </c>
      <c r="S65" s="156">
        <v>0</v>
      </c>
      <c r="U65" s="155" t="s">
        <v>1831</v>
      </c>
      <c r="AC65" s="155" t="s">
        <v>3856</v>
      </c>
      <c r="AE65" s="155" t="s">
        <v>1830</v>
      </c>
      <c r="AF65" s="155" t="s">
        <v>1831</v>
      </c>
      <c r="AS65" s="155" t="s">
        <v>3895</v>
      </c>
      <c r="AT65" s="156" t="s">
        <v>1840</v>
      </c>
      <c r="AU65" s="155" t="s">
        <v>3848</v>
      </c>
      <c r="AW65" s="155" t="s">
        <v>1840</v>
      </c>
      <c r="AX65" s="155" t="s">
        <v>3890</v>
      </c>
      <c r="AY65" s="155" t="s">
        <v>1830</v>
      </c>
      <c r="BT65" s="155" t="s">
        <v>3874</v>
      </c>
      <c r="BU65" s="156">
        <v>0</v>
      </c>
      <c r="BV65" s="156">
        <v>0</v>
      </c>
      <c r="BW65" s="156">
        <v>0</v>
      </c>
      <c r="BX65" s="156">
        <v>0</v>
      </c>
      <c r="BY65" s="156">
        <v>1</v>
      </c>
      <c r="BZ65" s="156">
        <v>0</v>
      </c>
      <c r="CA65" s="156">
        <v>0</v>
      </c>
      <c r="CB65" s="156">
        <v>0</v>
      </c>
      <c r="CC65" s="156">
        <v>0</v>
      </c>
      <c r="CD65" s="156">
        <v>0</v>
      </c>
      <c r="CE65" s="156">
        <v>0</v>
      </c>
      <c r="CG65" s="155" t="s">
        <v>1830</v>
      </c>
      <c r="DU65" s="167" t="s">
        <v>3892</v>
      </c>
      <c r="DV65" s="156">
        <v>0</v>
      </c>
      <c r="DW65" s="156">
        <v>0</v>
      </c>
      <c r="DX65" s="156">
        <v>0</v>
      </c>
      <c r="DY65" s="156">
        <v>0</v>
      </c>
      <c r="DZ65" s="156">
        <v>0</v>
      </c>
      <c r="EA65" s="156">
        <v>0</v>
      </c>
      <c r="EB65" s="156">
        <v>0</v>
      </c>
      <c r="EC65" s="156">
        <v>1</v>
      </c>
      <c r="ED65" s="156">
        <v>0</v>
      </c>
      <c r="EE65" s="156">
        <v>0</v>
      </c>
      <c r="EF65" s="156">
        <v>0</v>
      </c>
      <c r="EG65" s="156">
        <v>0</v>
      </c>
      <c r="EH65" s="155" t="s">
        <v>2461</v>
      </c>
      <c r="EI65" s="155" t="s">
        <v>1835</v>
      </c>
      <c r="EJ65" s="156">
        <v>0</v>
      </c>
      <c r="EK65" s="156">
        <v>0</v>
      </c>
      <c r="EL65" s="156">
        <v>0</v>
      </c>
      <c r="EM65" s="156">
        <v>0</v>
      </c>
      <c r="EN65" s="156">
        <v>0</v>
      </c>
      <c r="EO65" s="156">
        <v>0</v>
      </c>
      <c r="EP65" s="156">
        <v>0</v>
      </c>
      <c r="EQ65" s="156">
        <v>0</v>
      </c>
      <c r="ER65" s="156">
        <v>0</v>
      </c>
      <c r="ES65" s="156">
        <v>0</v>
      </c>
      <c r="ET65" s="156">
        <v>1</v>
      </c>
      <c r="EU65" s="156">
        <v>0</v>
      </c>
      <c r="EV65" s="156">
        <v>0</v>
      </c>
      <c r="EX65" s="155" t="s">
        <v>1830</v>
      </c>
      <c r="GE65" s="155" t="s">
        <v>1836</v>
      </c>
      <c r="GF65" s="156">
        <v>0</v>
      </c>
      <c r="GG65" s="156">
        <v>0</v>
      </c>
      <c r="GH65" s="156">
        <v>1</v>
      </c>
      <c r="GI65" s="156">
        <v>0</v>
      </c>
      <c r="GJ65" s="156">
        <v>0</v>
      </c>
      <c r="GK65" s="156">
        <v>0</v>
      </c>
      <c r="GL65" s="156">
        <v>0</v>
      </c>
      <c r="GM65" s="156">
        <v>0</v>
      </c>
      <c r="GN65" s="156">
        <v>0</v>
      </c>
      <c r="GO65" s="156">
        <v>0</v>
      </c>
      <c r="GP65" s="156">
        <v>0</v>
      </c>
      <c r="GQ65" s="156">
        <v>0</v>
      </c>
      <c r="GR65" s="156">
        <v>0</v>
      </c>
      <c r="GS65" s="155" t="s">
        <v>2417</v>
      </c>
      <c r="ATY65"/>
      <c r="ATZ65" s="155" t="s">
        <v>4050</v>
      </c>
      <c r="AUB65" s="155" t="s">
        <v>3854</v>
      </c>
      <c r="AUC65" s="155" t="s">
        <v>2463</v>
      </c>
      <c r="AUD65" s="155" t="s">
        <v>3855</v>
      </c>
      <c r="AUG65" s="155" t="s">
        <v>4051</v>
      </c>
    </row>
    <row r="66" spans="1:943 1221:1229" s="54" customFormat="1" ht="14.5" customHeight="1" x14ac:dyDescent="0.35">
      <c r="A66" s="54" t="s">
        <v>2471</v>
      </c>
      <c r="B66" s="54" t="s">
        <v>2464</v>
      </c>
      <c r="C66" s="54" t="s">
        <v>2465</v>
      </c>
      <c r="D66" s="54" t="s">
        <v>2090</v>
      </c>
      <c r="E66" s="54" t="s">
        <v>1982</v>
      </c>
      <c r="F66" s="54" t="s">
        <v>2090</v>
      </c>
      <c r="I66" s="54" t="s">
        <v>1942</v>
      </c>
      <c r="J66" s="54" t="s">
        <v>1943</v>
      </c>
      <c r="K66" s="54" t="s">
        <v>1943</v>
      </c>
      <c r="N66" s="54" t="s">
        <v>3861</v>
      </c>
      <c r="O66" s="147">
        <v>0</v>
      </c>
      <c r="P66" s="147">
        <v>0</v>
      </c>
      <c r="Q66" s="147">
        <v>1</v>
      </c>
      <c r="R66" s="147">
        <v>0</v>
      </c>
      <c r="S66" s="147">
        <v>0</v>
      </c>
      <c r="U66" s="54" t="s">
        <v>1831</v>
      </c>
      <c r="YO66" s="54" t="s">
        <v>4559</v>
      </c>
      <c r="YP66" s="54" t="s">
        <v>3862</v>
      </c>
      <c r="YR66" s="54" t="s">
        <v>1833</v>
      </c>
      <c r="YS66" s="54" t="s">
        <v>2467</v>
      </c>
      <c r="YT66" s="148" t="s">
        <v>1831</v>
      </c>
      <c r="AAA66" s="54" t="s">
        <v>3864</v>
      </c>
      <c r="AAB66" s="147">
        <v>1</v>
      </c>
      <c r="AAC66" s="147">
        <v>0</v>
      </c>
      <c r="AAD66" s="147">
        <v>0</v>
      </c>
      <c r="AAE66" s="147">
        <v>0</v>
      </c>
      <c r="AAF66" s="147">
        <v>0</v>
      </c>
      <c r="AAH66" s="54" t="s">
        <v>4564</v>
      </c>
      <c r="AAI66" s="147">
        <v>0</v>
      </c>
      <c r="AAJ66" s="147">
        <v>0</v>
      </c>
      <c r="AAK66" s="147">
        <v>1</v>
      </c>
      <c r="AAL66" s="147">
        <v>0</v>
      </c>
      <c r="AAM66" s="147">
        <v>0</v>
      </c>
      <c r="AAN66" s="147">
        <v>0</v>
      </c>
      <c r="AAO66" s="147">
        <v>0</v>
      </c>
      <c r="AAP66" s="147">
        <v>1</v>
      </c>
      <c r="AAQ66" s="147">
        <v>0</v>
      </c>
      <c r="AAR66" s="147">
        <v>0</v>
      </c>
      <c r="AAS66" s="147">
        <v>0</v>
      </c>
      <c r="AAT66" s="54" t="s">
        <v>1572</v>
      </c>
      <c r="AAU66" s="147">
        <v>10</v>
      </c>
      <c r="AAV66" s="54" t="s">
        <v>1831</v>
      </c>
      <c r="AAW66" s="147">
        <v>7</v>
      </c>
      <c r="AAX66" s="54" t="s">
        <v>1831</v>
      </c>
      <c r="AAY66" s="147">
        <v>3</v>
      </c>
      <c r="AAZ66" s="147">
        <v>4</v>
      </c>
      <c r="ABA66" s="147">
        <v>4</v>
      </c>
      <c r="ABB66" s="147">
        <v>7</v>
      </c>
      <c r="ABD66" s="54" t="s">
        <v>1830</v>
      </c>
      <c r="ABE66" s="54" t="s">
        <v>1830</v>
      </c>
      <c r="ABH66" s="54" t="s">
        <v>3944</v>
      </c>
      <c r="ABI66" s="147">
        <v>1065</v>
      </c>
      <c r="ABJ66" s="147">
        <v>473</v>
      </c>
      <c r="ABK66" s="147">
        <v>592</v>
      </c>
      <c r="ABL66" s="147">
        <v>592</v>
      </c>
      <c r="ABM66" s="147">
        <v>1065</v>
      </c>
      <c r="ABO66" s="147">
        <v>5</v>
      </c>
      <c r="ABP66" s="147">
        <v>16</v>
      </c>
      <c r="ABQ66" s="54" t="s">
        <v>1831</v>
      </c>
      <c r="ABR66" s="54" t="s">
        <v>1839</v>
      </c>
      <c r="ABS66" s="54" t="s">
        <v>4052</v>
      </c>
      <c r="ABT66" s="147">
        <v>0</v>
      </c>
      <c r="ABU66" s="147">
        <v>0</v>
      </c>
      <c r="ABV66" s="147">
        <v>1</v>
      </c>
      <c r="ABW66" s="147">
        <v>1</v>
      </c>
      <c r="ABX66" s="147">
        <v>0</v>
      </c>
      <c r="ABY66" s="147">
        <v>0</v>
      </c>
      <c r="ABZ66" s="147">
        <v>0</v>
      </c>
      <c r="ACL66" s="147">
        <v>2</v>
      </c>
      <c r="ACM66" s="147">
        <v>0</v>
      </c>
      <c r="ACN66" s="147">
        <v>2</v>
      </c>
      <c r="ACO66" s="147">
        <v>2</v>
      </c>
      <c r="ACP66" s="147">
        <v>2</v>
      </c>
      <c r="ACQ66" s="54" t="s">
        <v>1831</v>
      </c>
      <c r="ACR66" s="54" t="s">
        <v>1830</v>
      </c>
      <c r="ADJ66" s="147">
        <v>0</v>
      </c>
      <c r="ADP66" s="54" t="s">
        <v>1830</v>
      </c>
      <c r="AEG66" s="147">
        <v>18</v>
      </c>
      <c r="AEH66" s="147">
        <v>0</v>
      </c>
      <c r="AEI66" s="147">
        <v>18</v>
      </c>
      <c r="AEJ66" s="147">
        <v>18</v>
      </c>
      <c r="AEK66" s="147">
        <v>18</v>
      </c>
      <c r="AEL66" s="54" t="s">
        <v>1831</v>
      </c>
      <c r="AEM66" s="169" t="s">
        <v>1830</v>
      </c>
      <c r="AFC66" s="54" t="s">
        <v>1831</v>
      </c>
      <c r="AFD66" s="54" t="s">
        <v>3930</v>
      </c>
      <c r="AFE66" s="54" t="s">
        <v>1830</v>
      </c>
      <c r="AGM66" s="54" t="s">
        <v>4053</v>
      </c>
      <c r="AGN66" s="147">
        <v>0</v>
      </c>
      <c r="AGO66" s="147">
        <v>1</v>
      </c>
      <c r="AGP66" s="147">
        <v>1</v>
      </c>
      <c r="AGQ66" s="147">
        <v>1</v>
      </c>
      <c r="AGR66" s="147">
        <v>1</v>
      </c>
      <c r="AGS66" s="147">
        <v>0</v>
      </c>
      <c r="AGT66" s="147">
        <v>0</v>
      </c>
      <c r="AGU66" s="147">
        <v>0</v>
      </c>
      <c r="AGV66" s="147">
        <v>0</v>
      </c>
      <c r="AGW66" s="147">
        <v>1</v>
      </c>
      <c r="AGX66" s="54" t="s">
        <v>2468</v>
      </c>
      <c r="AGY66" s="54" t="s">
        <v>4054</v>
      </c>
      <c r="AGZ66" s="147">
        <v>0</v>
      </c>
      <c r="AHA66" s="147">
        <v>0</v>
      </c>
      <c r="AHB66" s="147">
        <v>0</v>
      </c>
      <c r="AHC66" s="147">
        <v>1</v>
      </c>
      <c r="AHD66" s="147">
        <v>1</v>
      </c>
      <c r="AHE66" s="147">
        <v>1</v>
      </c>
      <c r="AHF66" s="147">
        <v>0</v>
      </c>
      <c r="AHG66" s="147">
        <v>0</v>
      </c>
      <c r="AHH66" s="147">
        <v>0</v>
      </c>
      <c r="AHI66" s="147">
        <v>1</v>
      </c>
      <c r="AHJ66" s="147">
        <v>0</v>
      </c>
      <c r="AHK66" s="147">
        <v>0</v>
      </c>
      <c r="AHL66" s="147">
        <v>0</v>
      </c>
      <c r="AHN66" s="54" t="s">
        <v>1831</v>
      </c>
      <c r="AHO66" s="54" t="s">
        <v>1834</v>
      </c>
      <c r="AHP66" s="147">
        <v>0</v>
      </c>
      <c r="AHQ66" s="147">
        <v>0</v>
      </c>
      <c r="AHR66" s="147">
        <v>0</v>
      </c>
      <c r="AHS66" s="147">
        <v>0</v>
      </c>
      <c r="AHT66" s="147">
        <v>1</v>
      </c>
      <c r="AHU66" s="147">
        <v>0</v>
      </c>
      <c r="AHV66" s="147">
        <v>0</v>
      </c>
      <c r="AHX66" s="54" t="s">
        <v>4577</v>
      </c>
      <c r="AHY66" s="147">
        <v>0</v>
      </c>
      <c r="AHZ66" s="147">
        <v>0</v>
      </c>
      <c r="AIA66" s="147">
        <v>0</v>
      </c>
      <c r="AIB66" s="147">
        <v>0</v>
      </c>
      <c r="AIC66" s="147">
        <v>0</v>
      </c>
      <c r="AID66" s="147">
        <v>1</v>
      </c>
      <c r="AIE66" s="147">
        <v>0</v>
      </c>
      <c r="AIF66" s="147">
        <v>0</v>
      </c>
      <c r="AIG66" s="147">
        <v>0</v>
      </c>
      <c r="AIH66" s="147">
        <v>0</v>
      </c>
      <c r="AII66" s="147">
        <v>0</v>
      </c>
      <c r="AIJ66" s="147">
        <v>0</v>
      </c>
      <c r="AIK66" s="54" t="s">
        <v>2469</v>
      </c>
      <c r="AIL66" s="54" t="s">
        <v>1831</v>
      </c>
      <c r="AIT66" s="54" t="s">
        <v>4055</v>
      </c>
      <c r="AIU66" s="147">
        <v>0</v>
      </c>
      <c r="AIV66" s="147">
        <v>0</v>
      </c>
      <c r="AIW66" s="147">
        <v>1</v>
      </c>
      <c r="AIX66" s="147">
        <v>0</v>
      </c>
      <c r="AIY66" s="147">
        <v>0</v>
      </c>
      <c r="AIZ66" s="147">
        <v>1</v>
      </c>
      <c r="AJA66" s="147">
        <v>1</v>
      </c>
      <c r="AJB66" s="147">
        <v>1</v>
      </c>
      <c r="AJC66" s="147">
        <v>0</v>
      </c>
      <c r="AJD66" s="147">
        <v>0</v>
      </c>
      <c r="AJE66" s="147">
        <v>0</v>
      </c>
      <c r="AJF66" s="147">
        <v>1</v>
      </c>
      <c r="AJG66" s="54" t="s">
        <v>2470</v>
      </c>
      <c r="ATY66"/>
      <c r="ATZ66" s="54" t="s">
        <v>4056</v>
      </c>
      <c r="AUB66" s="54" t="s">
        <v>3854</v>
      </c>
      <c r="AUC66" s="54" t="s">
        <v>2472</v>
      </c>
      <c r="AUD66" s="54" t="s">
        <v>3855</v>
      </c>
      <c r="AUG66" s="54" t="s">
        <v>2290</v>
      </c>
    </row>
    <row r="67" spans="1:943 1221:1229" ht="14.5" customHeight="1" x14ac:dyDescent="0.35">
      <c r="A67" s="1" t="s">
        <v>2476</v>
      </c>
      <c r="B67" s="1" t="s">
        <v>2473</v>
      </c>
      <c r="C67" s="1" t="s">
        <v>2474</v>
      </c>
      <c r="D67" s="1" t="s">
        <v>2444</v>
      </c>
      <c r="E67" s="1" t="s">
        <v>2132</v>
      </c>
      <c r="F67" s="1" t="s">
        <v>2444</v>
      </c>
      <c r="I67" s="1" t="s">
        <v>1942</v>
      </c>
      <c r="J67" s="1" t="s">
        <v>1943</v>
      </c>
      <c r="K67" s="1" t="s">
        <v>1943</v>
      </c>
      <c r="N67" s="1" t="s">
        <v>3846</v>
      </c>
      <c r="O67" s="2">
        <v>1</v>
      </c>
      <c r="P67" s="2">
        <v>0</v>
      </c>
      <c r="Q67" s="2">
        <v>0</v>
      </c>
      <c r="R67" s="2">
        <v>0</v>
      </c>
      <c r="S67" s="2">
        <v>0</v>
      </c>
      <c r="U67" s="1" t="s">
        <v>1831</v>
      </c>
      <c r="AC67" s="1" t="s">
        <v>3920</v>
      </c>
      <c r="AE67" s="1" t="s">
        <v>1830</v>
      </c>
      <c r="AF67" s="1" t="s">
        <v>1831</v>
      </c>
      <c r="AS67" s="1" t="s">
        <v>1830</v>
      </c>
      <c r="AT67" s="156" t="s">
        <v>1840</v>
      </c>
      <c r="AU67" s="1" t="s">
        <v>3914</v>
      </c>
      <c r="AW67" s="1" t="s">
        <v>3849</v>
      </c>
      <c r="AX67" s="1" t="s">
        <v>3890</v>
      </c>
      <c r="AY67" s="1" t="s">
        <v>1831</v>
      </c>
      <c r="AZ67" s="1" t="s">
        <v>1837</v>
      </c>
      <c r="BK67" s="1" t="s">
        <v>3891</v>
      </c>
      <c r="BL67" s="2">
        <v>0</v>
      </c>
      <c r="BM67" s="2">
        <v>0</v>
      </c>
      <c r="BN67" s="2">
        <v>0</v>
      </c>
      <c r="BO67" s="2">
        <v>0</v>
      </c>
      <c r="BP67" s="2">
        <v>1</v>
      </c>
      <c r="BQ67" s="2">
        <v>0</v>
      </c>
      <c r="BR67" s="2">
        <v>0</v>
      </c>
      <c r="BT67" s="1" t="s">
        <v>3874</v>
      </c>
      <c r="BU67" s="2">
        <v>0</v>
      </c>
      <c r="BV67" s="2">
        <v>0</v>
      </c>
      <c r="BW67" s="2">
        <v>0</v>
      </c>
      <c r="BX67" s="2">
        <v>0</v>
      </c>
      <c r="BY67" s="2">
        <v>1</v>
      </c>
      <c r="BZ67" s="2">
        <v>0</v>
      </c>
      <c r="CA67" s="2">
        <v>0</v>
      </c>
      <c r="CB67" s="2">
        <v>0</v>
      </c>
      <c r="CC67" s="2">
        <v>0</v>
      </c>
      <c r="CD67" s="2">
        <v>0</v>
      </c>
      <c r="CE67" s="2">
        <v>0</v>
      </c>
      <c r="CG67" s="1" t="s">
        <v>1830</v>
      </c>
      <c r="DU67" s="1" t="s">
        <v>3958</v>
      </c>
      <c r="DV67" s="2">
        <v>0</v>
      </c>
      <c r="DW67" s="2">
        <v>0</v>
      </c>
      <c r="DX67" s="2">
        <v>0</v>
      </c>
      <c r="DY67" s="2">
        <v>0</v>
      </c>
      <c r="DZ67" s="2">
        <v>0</v>
      </c>
      <c r="EA67" s="2">
        <v>0</v>
      </c>
      <c r="EB67" s="2">
        <v>0</v>
      </c>
      <c r="EC67" s="2">
        <v>0</v>
      </c>
      <c r="ED67" s="2">
        <v>1</v>
      </c>
      <c r="EE67" s="2">
        <v>0</v>
      </c>
      <c r="EF67" s="2">
        <v>0</v>
      </c>
      <c r="EG67" s="2">
        <v>0</v>
      </c>
      <c r="EI67" s="1" t="s">
        <v>1835</v>
      </c>
      <c r="EJ67" s="2">
        <v>0</v>
      </c>
      <c r="EK67" s="2">
        <v>0</v>
      </c>
      <c r="EL67" s="2">
        <v>0</v>
      </c>
      <c r="EM67" s="2">
        <v>0</v>
      </c>
      <c r="EN67" s="2">
        <v>0</v>
      </c>
      <c r="EO67" s="2">
        <v>0</v>
      </c>
      <c r="EP67" s="2">
        <v>0</v>
      </c>
      <c r="EQ67" s="2">
        <v>0</v>
      </c>
      <c r="ER67" s="2">
        <v>0</v>
      </c>
      <c r="ES67" s="2">
        <v>0</v>
      </c>
      <c r="ET67" s="2">
        <v>1</v>
      </c>
      <c r="EU67" s="2">
        <v>0</v>
      </c>
      <c r="EV67" s="2">
        <v>0</v>
      </c>
      <c r="EX67" s="1" t="s">
        <v>1830</v>
      </c>
      <c r="GE67" s="1" t="s">
        <v>3893</v>
      </c>
      <c r="GF67" s="2">
        <v>0</v>
      </c>
      <c r="GG67" s="2">
        <v>0</v>
      </c>
      <c r="GH67" s="2">
        <v>0</v>
      </c>
      <c r="GI67" s="2">
        <v>0</v>
      </c>
      <c r="GJ67" s="2">
        <v>0</v>
      </c>
      <c r="GK67" s="2">
        <v>0</v>
      </c>
      <c r="GL67" s="2">
        <v>1</v>
      </c>
      <c r="GM67" s="2">
        <v>0</v>
      </c>
      <c r="GN67" s="2">
        <v>0</v>
      </c>
      <c r="GO67" s="2">
        <v>0</v>
      </c>
      <c r="GP67" s="2">
        <v>0</v>
      </c>
      <c r="GQ67" s="2">
        <v>0</v>
      </c>
      <c r="GR67" s="2">
        <v>0</v>
      </c>
      <c r="AAU67" s="1"/>
      <c r="ATY67"/>
      <c r="ATZ67" s="1" t="s">
        <v>4057</v>
      </c>
      <c r="AUB67" s="1" t="s">
        <v>3854</v>
      </c>
      <c r="AUC67" s="1" t="s">
        <v>2477</v>
      </c>
      <c r="AUD67" s="1" t="s">
        <v>3855</v>
      </c>
      <c r="AUG67" s="1" t="s">
        <v>3683</v>
      </c>
    </row>
    <row r="68" spans="1:943 1221:1229" ht="14.5" customHeight="1" x14ac:dyDescent="0.35">
      <c r="A68" s="1" t="s">
        <v>2482</v>
      </c>
      <c r="B68" s="1" t="s">
        <v>2478</v>
      </c>
      <c r="C68" s="1" t="s">
        <v>2479</v>
      </c>
      <c r="D68" s="1" t="s">
        <v>2131</v>
      </c>
      <c r="E68" s="1" t="s">
        <v>1941</v>
      </c>
      <c r="F68" s="1" t="s">
        <v>2131</v>
      </c>
      <c r="I68" s="1" t="s">
        <v>1942</v>
      </c>
      <c r="J68" s="1" t="s">
        <v>1943</v>
      </c>
      <c r="K68" s="1" t="s">
        <v>1943</v>
      </c>
      <c r="N68" s="1" t="s">
        <v>3846</v>
      </c>
      <c r="O68" s="2">
        <v>1</v>
      </c>
      <c r="P68" s="2">
        <v>0</v>
      </c>
      <c r="Q68" s="2">
        <v>0</v>
      </c>
      <c r="R68" s="2">
        <v>0</v>
      </c>
      <c r="S68" s="2">
        <v>0</v>
      </c>
      <c r="U68" s="1" t="s">
        <v>1831</v>
      </c>
      <c r="AC68" s="155" t="s">
        <v>4304</v>
      </c>
      <c r="AE68" s="1" t="s">
        <v>1831</v>
      </c>
      <c r="AF68" s="1" t="s">
        <v>1831</v>
      </c>
      <c r="AS68" s="1" t="s">
        <v>3847</v>
      </c>
      <c r="AT68" s="156" t="s">
        <v>1840</v>
      </c>
      <c r="AU68" s="1" t="s">
        <v>3857</v>
      </c>
      <c r="AW68" s="1" t="s">
        <v>1840</v>
      </c>
      <c r="AX68" s="1" t="s">
        <v>3850</v>
      </c>
      <c r="AY68" s="1" t="s">
        <v>1830</v>
      </c>
      <c r="BT68" s="1" t="s">
        <v>1834</v>
      </c>
      <c r="BU68" s="2">
        <v>0</v>
      </c>
      <c r="BV68" s="2">
        <v>0</v>
      </c>
      <c r="BW68" s="2">
        <v>0</v>
      </c>
      <c r="BX68" s="2">
        <v>0</v>
      </c>
      <c r="BY68" s="2">
        <v>0</v>
      </c>
      <c r="BZ68" s="2">
        <v>0</v>
      </c>
      <c r="CA68" s="2">
        <v>0</v>
      </c>
      <c r="CB68" s="2">
        <v>1</v>
      </c>
      <c r="CC68" s="2">
        <v>0</v>
      </c>
      <c r="CD68" s="2">
        <v>0</v>
      </c>
      <c r="CE68" s="2">
        <v>0</v>
      </c>
      <c r="CG68" s="1" t="s">
        <v>1830</v>
      </c>
      <c r="DU68" s="1" t="s">
        <v>3851</v>
      </c>
      <c r="DV68" s="2">
        <v>0</v>
      </c>
      <c r="DW68" s="2">
        <v>0</v>
      </c>
      <c r="DX68" s="2">
        <v>0</v>
      </c>
      <c r="DY68" s="2">
        <v>0</v>
      </c>
      <c r="DZ68" s="2">
        <v>0</v>
      </c>
      <c r="EA68" s="2">
        <v>1</v>
      </c>
      <c r="EB68" s="2">
        <v>0</v>
      </c>
      <c r="EC68" s="2">
        <v>0</v>
      </c>
      <c r="ED68" s="2">
        <v>0</v>
      </c>
      <c r="EE68" s="2">
        <v>0</v>
      </c>
      <c r="EF68" s="2">
        <v>0</v>
      </c>
      <c r="EG68" s="2">
        <v>0</v>
      </c>
      <c r="EI68" s="1" t="s">
        <v>1857</v>
      </c>
      <c r="EJ68" s="2">
        <v>0</v>
      </c>
      <c r="EK68" s="2">
        <v>0</v>
      </c>
      <c r="EL68" s="2">
        <v>0</v>
      </c>
      <c r="EM68" s="2">
        <v>0</v>
      </c>
      <c r="EN68" s="2">
        <v>1</v>
      </c>
      <c r="EO68" s="2">
        <v>0</v>
      </c>
      <c r="EP68" s="2">
        <v>0</v>
      </c>
      <c r="EQ68" s="2">
        <v>0</v>
      </c>
      <c r="ER68" s="2">
        <v>0</v>
      </c>
      <c r="ES68" s="2">
        <v>0</v>
      </c>
      <c r="ET68" s="2">
        <v>0</v>
      </c>
      <c r="EU68" s="2">
        <v>0</v>
      </c>
      <c r="EV68" s="2">
        <v>0</v>
      </c>
      <c r="EX68" s="1" t="s">
        <v>1831</v>
      </c>
      <c r="EY68" s="1" t="s">
        <v>1834</v>
      </c>
      <c r="EZ68" s="2">
        <v>0</v>
      </c>
      <c r="FA68" s="2">
        <v>0</v>
      </c>
      <c r="FB68" s="2">
        <v>0</v>
      </c>
      <c r="FC68" s="2">
        <v>0</v>
      </c>
      <c r="FD68" s="2">
        <v>1</v>
      </c>
      <c r="FE68" s="2">
        <v>0</v>
      </c>
      <c r="FF68" s="2">
        <v>0</v>
      </c>
      <c r="FH68" s="1" t="s">
        <v>4058</v>
      </c>
      <c r="FI68" s="2">
        <v>0</v>
      </c>
      <c r="FJ68" s="2">
        <v>0</v>
      </c>
      <c r="FK68" s="2">
        <v>1</v>
      </c>
      <c r="FL68" s="2">
        <v>0</v>
      </c>
      <c r="FM68" s="2">
        <v>0</v>
      </c>
      <c r="FN68" s="2">
        <v>0</v>
      </c>
      <c r="FO68" s="2">
        <v>0</v>
      </c>
      <c r="FP68" s="2">
        <v>0</v>
      </c>
      <c r="FQ68" s="2">
        <v>0</v>
      </c>
      <c r="FR68" s="2">
        <v>0</v>
      </c>
      <c r="FS68" s="2">
        <v>0</v>
      </c>
      <c r="FT68" s="2">
        <v>0</v>
      </c>
      <c r="FU68" s="2">
        <v>1</v>
      </c>
      <c r="FV68" s="1" t="s">
        <v>2481</v>
      </c>
      <c r="FW68" s="1" t="s">
        <v>1831</v>
      </c>
      <c r="GE68" s="1" t="s">
        <v>3906</v>
      </c>
      <c r="GF68" s="2">
        <v>0</v>
      </c>
      <c r="GG68" s="2">
        <v>0</v>
      </c>
      <c r="GH68" s="2">
        <v>0</v>
      </c>
      <c r="GI68" s="2">
        <v>0</v>
      </c>
      <c r="GJ68" s="2">
        <v>0</v>
      </c>
      <c r="GK68" s="2">
        <v>0</v>
      </c>
      <c r="GL68" s="2">
        <v>0</v>
      </c>
      <c r="GM68" s="2">
        <v>1</v>
      </c>
      <c r="GN68" s="2">
        <v>0</v>
      </c>
      <c r="GO68" s="2">
        <v>0</v>
      </c>
      <c r="GP68" s="2">
        <v>0</v>
      </c>
      <c r="GQ68" s="2">
        <v>0</v>
      </c>
      <c r="GR68" s="2">
        <v>0</v>
      </c>
      <c r="AAU68" s="1"/>
      <c r="ATY68"/>
      <c r="ATZ68" s="1" t="s">
        <v>4059</v>
      </c>
      <c r="AUB68" s="1" t="s">
        <v>3854</v>
      </c>
      <c r="AUC68" s="1" t="s">
        <v>2483</v>
      </c>
      <c r="AUD68" s="1" t="s">
        <v>3855</v>
      </c>
      <c r="AUG68" s="1" t="s">
        <v>4060</v>
      </c>
    </row>
    <row r="69" spans="1:943 1221:1229" s="54" customFormat="1" ht="46" customHeight="1" x14ac:dyDescent="0.35">
      <c r="A69" s="54" t="s">
        <v>2493</v>
      </c>
      <c r="B69" s="54" t="s">
        <v>2484</v>
      </c>
      <c r="C69" s="54" t="s">
        <v>2485</v>
      </c>
      <c r="D69" s="54" t="s">
        <v>2090</v>
      </c>
      <c r="E69" s="54" t="s">
        <v>1982</v>
      </c>
      <c r="F69" s="54" t="s">
        <v>2090</v>
      </c>
      <c r="I69" s="54" t="s">
        <v>1942</v>
      </c>
      <c r="J69" s="54" t="s">
        <v>1943</v>
      </c>
      <c r="K69" s="54" t="s">
        <v>1943</v>
      </c>
      <c r="N69" s="54" t="s">
        <v>3861</v>
      </c>
      <c r="O69" s="147">
        <v>0</v>
      </c>
      <c r="P69" s="147">
        <v>0</v>
      </c>
      <c r="Q69" s="147">
        <v>1</v>
      </c>
      <c r="R69" s="147">
        <v>0</v>
      </c>
      <c r="S69" s="147">
        <v>0</v>
      </c>
      <c r="U69" s="54" t="s">
        <v>1831</v>
      </c>
      <c r="YO69" s="54" t="s">
        <v>2487</v>
      </c>
      <c r="YP69" s="54" t="s">
        <v>4061</v>
      </c>
      <c r="YR69" s="54" t="s">
        <v>3863</v>
      </c>
      <c r="YT69" s="148" t="s">
        <v>1831</v>
      </c>
      <c r="AAA69" s="54" t="s">
        <v>4062</v>
      </c>
      <c r="AAB69" s="147">
        <v>0</v>
      </c>
      <c r="AAC69" s="147">
        <v>1</v>
      </c>
      <c r="AAD69" s="147">
        <v>0</v>
      </c>
      <c r="AAE69" s="147">
        <v>0</v>
      </c>
      <c r="AAF69" s="147">
        <v>0</v>
      </c>
      <c r="AAH69" s="54" t="s">
        <v>3915</v>
      </c>
      <c r="AAI69" s="147">
        <v>0</v>
      </c>
      <c r="AAJ69" s="147">
        <v>0</v>
      </c>
      <c r="AAK69" s="147">
        <v>0</v>
      </c>
      <c r="AAL69" s="147">
        <v>0</v>
      </c>
      <c r="AAM69" s="147">
        <v>0</v>
      </c>
      <c r="AAN69" s="147">
        <v>0</v>
      </c>
      <c r="AAO69" s="147">
        <v>0</v>
      </c>
      <c r="AAP69" s="147">
        <v>0</v>
      </c>
      <c r="AAQ69" s="147">
        <v>1</v>
      </c>
      <c r="AAR69" s="147">
        <v>0</v>
      </c>
      <c r="AAS69" s="147">
        <v>0</v>
      </c>
      <c r="AAU69" s="147">
        <v>4</v>
      </c>
      <c r="AAV69" s="54" t="s">
        <v>1831</v>
      </c>
      <c r="AAW69" s="147">
        <v>2</v>
      </c>
      <c r="AAX69" s="54" t="s">
        <v>1831</v>
      </c>
      <c r="AAY69" s="147">
        <v>1</v>
      </c>
      <c r="AAZ69" s="147">
        <v>1</v>
      </c>
      <c r="ABA69" s="147">
        <v>1</v>
      </c>
      <c r="ABB69" s="147">
        <v>2</v>
      </c>
      <c r="ABD69" s="54" t="s">
        <v>1831</v>
      </c>
      <c r="ABE69" s="54" t="s">
        <v>1830</v>
      </c>
      <c r="ABH69" s="54" t="s">
        <v>1831</v>
      </c>
      <c r="ABI69" s="147">
        <v>152</v>
      </c>
      <c r="ABJ69" s="147">
        <v>87</v>
      </c>
      <c r="ABK69" s="147">
        <v>65</v>
      </c>
      <c r="ABL69" s="147">
        <v>65</v>
      </c>
      <c r="ABM69" s="147">
        <v>152</v>
      </c>
      <c r="ABO69" s="147">
        <v>12</v>
      </c>
      <c r="ABP69" s="147">
        <v>17</v>
      </c>
      <c r="ABQ69" s="54" t="s">
        <v>1831</v>
      </c>
      <c r="ABR69" s="54" t="s">
        <v>1838</v>
      </c>
      <c r="ABS69" s="54" t="s">
        <v>4063</v>
      </c>
      <c r="ABT69" s="147">
        <v>1</v>
      </c>
      <c r="ABU69" s="147">
        <v>0</v>
      </c>
      <c r="ABV69" s="147">
        <v>0</v>
      </c>
      <c r="ABW69" s="147">
        <v>0</v>
      </c>
      <c r="ABX69" s="147">
        <v>0</v>
      </c>
      <c r="ABY69" s="147">
        <v>0</v>
      </c>
      <c r="ABZ69" s="147">
        <v>0</v>
      </c>
      <c r="ACL69" s="147">
        <v>2</v>
      </c>
      <c r="ACM69" s="147">
        <v>0</v>
      </c>
      <c r="ACN69" s="147">
        <v>2</v>
      </c>
      <c r="ACO69" s="147">
        <v>2</v>
      </c>
      <c r="ACP69" s="147">
        <v>2</v>
      </c>
      <c r="ACQ69" s="54" t="s">
        <v>1831</v>
      </c>
      <c r="ACR69" s="54" t="s">
        <v>1831</v>
      </c>
      <c r="ACS69" s="54" t="s">
        <v>1838</v>
      </c>
      <c r="ACT69" s="54" t="s">
        <v>1833</v>
      </c>
      <c r="ACU69" s="147">
        <v>0</v>
      </c>
      <c r="ACV69" s="147">
        <v>0</v>
      </c>
      <c r="ACW69" s="147">
        <v>0</v>
      </c>
      <c r="ACX69" s="147">
        <v>0</v>
      </c>
      <c r="ACY69" s="147">
        <v>0</v>
      </c>
      <c r="ACZ69" s="147">
        <v>1</v>
      </c>
      <c r="ADA69" s="150" t="s">
        <v>2490</v>
      </c>
      <c r="ADJ69" s="147">
        <v>10</v>
      </c>
      <c r="ADK69" s="147">
        <v>0</v>
      </c>
      <c r="ADL69" s="147">
        <v>10</v>
      </c>
      <c r="ADM69" s="147">
        <v>10</v>
      </c>
      <c r="ADN69" s="147">
        <v>10</v>
      </c>
      <c r="ADO69" s="54" t="s">
        <v>1831</v>
      </c>
      <c r="ADP69" s="54" t="s">
        <v>1830</v>
      </c>
      <c r="AEG69" s="147">
        <v>0</v>
      </c>
      <c r="AEM69" s="169" t="s">
        <v>1830</v>
      </c>
      <c r="AFC69" s="54" t="s">
        <v>3866</v>
      </c>
      <c r="AFD69" s="54" t="s">
        <v>3930</v>
      </c>
      <c r="AFE69" s="54" t="s">
        <v>1831</v>
      </c>
      <c r="AFF69" s="147">
        <v>50000</v>
      </c>
      <c r="AFG69" s="54" t="s">
        <v>3867</v>
      </c>
      <c r="AFI69" s="54" t="s">
        <v>4064</v>
      </c>
      <c r="AFJ69" s="147">
        <v>1</v>
      </c>
      <c r="AFK69" s="147">
        <v>1</v>
      </c>
      <c r="AFL69" s="147">
        <v>1</v>
      </c>
      <c r="AFM69" s="147">
        <v>1</v>
      </c>
      <c r="AFN69" s="147">
        <v>0</v>
      </c>
      <c r="AFO69" s="147">
        <v>0</v>
      </c>
      <c r="AFQ69" s="54" t="s">
        <v>1830</v>
      </c>
      <c r="AGM69" s="54" t="s">
        <v>4571</v>
      </c>
      <c r="AGN69" s="147">
        <v>0</v>
      </c>
      <c r="AGO69" s="147">
        <v>1</v>
      </c>
      <c r="AGP69" s="147">
        <v>0</v>
      </c>
      <c r="AGQ69" s="147">
        <v>1</v>
      </c>
      <c r="AGR69" s="147">
        <v>0</v>
      </c>
      <c r="AGS69" s="147">
        <v>0</v>
      </c>
      <c r="AGT69" s="147">
        <v>0</v>
      </c>
      <c r="AGU69" s="147">
        <v>0</v>
      </c>
      <c r="AGV69" s="147">
        <v>0</v>
      </c>
      <c r="AGW69" s="147">
        <v>0</v>
      </c>
      <c r="AGX69" s="150" t="s">
        <v>2491</v>
      </c>
      <c r="AGY69" s="54" t="s">
        <v>4065</v>
      </c>
      <c r="AGZ69" s="147">
        <v>0</v>
      </c>
      <c r="AHA69" s="147">
        <v>0</v>
      </c>
      <c r="AHB69" s="147">
        <v>0</v>
      </c>
      <c r="AHC69" s="147">
        <v>0</v>
      </c>
      <c r="AHD69" s="147">
        <v>0</v>
      </c>
      <c r="AHE69" s="147">
        <v>0</v>
      </c>
      <c r="AHF69" s="147">
        <v>0</v>
      </c>
      <c r="AHG69" s="147">
        <v>0</v>
      </c>
      <c r="AHH69" s="147">
        <v>0</v>
      </c>
      <c r="AHI69" s="147">
        <v>1</v>
      </c>
      <c r="AHJ69" s="147">
        <v>0</v>
      </c>
      <c r="AHK69" s="147">
        <v>0</v>
      </c>
      <c r="AHL69" s="147">
        <v>0</v>
      </c>
      <c r="AHN69" s="54" t="s">
        <v>1830</v>
      </c>
      <c r="AIT69" s="54" t="s">
        <v>4066</v>
      </c>
      <c r="AIU69" s="147">
        <v>0</v>
      </c>
      <c r="AIV69" s="147">
        <v>0</v>
      </c>
      <c r="AIW69" s="147">
        <v>0</v>
      </c>
      <c r="AIX69" s="147">
        <v>1</v>
      </c>
      <c r="AIY69" s="147">
        <v>0</v>
      </c>
      <c r="AIZ69" s="147">
        <v>0</v>
      </c>
      <c r="AJA69" s="147">
        <v>1</v>
      </c>
      <c r="AJB69" s="147">
        <v>0</v>
      </c>
      <c r="AJC69" s="147">
        <v>0</v>
      </c>
      <c r="AJD69" s="147">
        <v>0</v>
      </c>
      <c r="AJE69" s="147">
        <v>0</v>
      </c>
      <c r="AJF69" s="147">
        <v>1</v>
      </c>
      <c r="AJG69" s="54" t="s">
        <v>2492</v>
      </c>
      <c r="ATY69"/>
      <c r="ATZ69" s="54" t="s">
        <v>4067</v>
      </c>
      <c r="AUB69" s="54" t="s">
        <v>3854</v>
      </c>
      <c r="AUC69" s="54" t="s">
        <v>2494</v>
      </c>
      <c r="AUD69" s="54" t="s">
        <v>3855</v>
      </c>
      <c r="AUG69" s="54" t="s">
        <v>4068</v>
      </c>
    </row>
    <row r="70" spans="1:943 1221:1229" ht="14.5" customHeight="1" x14ac:dyDescent="0.35">
      <c r="A70" s="1" t="s">
        <v>2498</v>
      </c>
      <c r="B70" s="1" t="s">
        <v>2495</v>
      </c>
      <c r="C70" s="1" t="s">
        <v>2496</v>
      </c>
      <c r="D70" s="1" t="s">
        <v>2444</v>
      </c>
      <c r="E70" s="1" t="s">
        <v>2132</v>
      </c>
      <c r="F70" s="1" t="s">
        <v>2444</v>
      </c>
      <c r="I70" s="1" t="s">
        <v>1942</v>
      </c>
      <c r="J70" s="1" t="s">
        <v>1943</v>
      </c>
      <c r="K70" s="1" t="s">
        <v>1943</v>
      </c>
      <c r="N70" s="1" t="s">
        <v>3846</v>
      </c>
      <c r="O70" s="2">
        <v>1</v>
      </c>
      <c r="P70" s="2">
        <v>0</v>
      </c>
      <c r="Q70" s="2">
        <v>0</v>
      </c>
      <c r="R70" s="2">
        <v>0</v>
      </c>
      <c r="S70" s="2">
        <v>0</v>
      </c>
      <c r="U70" s="1" t="s">
        <v>1831</v>
      </c>
      <c r="AC70" s="1" t="s">
        <v>3920</v>
      </c>
      <c r="AE70" s="1" t="s">
        <v>1830</v>
      </c>
      <c r="AF70" s="1" t="s">
        <v>1831</v>
      </c>
      <c r="AS70" s="1" t="s">
        <v>3887</v>
      </c>
      <c r="AT70" s="156" t="s">
        <v>1840</v>
      </c>
      <c r="AU70" s="1" t="s">
        <v>3888</v>
      </c>
      <c r="AW70" s="1" t="s">
        <v>3889</v>
      </c>
      <c r="AX70" s="1" t="s">
        <v>3890</v>
      </c>
      <c r="AY70" s="1" t="s">
        <v>1831</v>
      </c>
      <c r="AZ70" s="1" t="s">
        <v>1837</v>
      </c>
      <c r="BK70" s="1" t="s">
        <v>1852</v>
      </c>
      <c r="BL70" s="2">
        <v>0</v>
      </c>
      <c r="BM70" s="2">
        <v>1</v>
      </c>
      <c r="BN70" s="2">
        <v>0</v>
      </c>
      <c r="BO70" s="2">
        <v>0</v>
      </c>
      <c r="BP70" s="2">
        <v>0</v>
      </c>
      <c r="BQ70" s="2">
        <v>0</v>
      </c>
      <c r="BR70" s="2">
        <v>0</v>
      </c>
      <c r="BT70" s="1" t="s">
        <v>3874</v>
      </c>
      <c r="BU70" s="2">
        <v>0</v>
      </c>
      <c r="BV70" s="2">
        <v>0</v>
      </c>
      <c r="BW70" s="2">
        <v>0</v>
      </c>
      <c r="BX70" s="2">
        <v>0</v>
      </c>
      <c r="BY70" s="2">
        <v>1</v>
      </c>
      <c r="BZ70" s="2">
        <v>0</v>
      </c>
      <c r="CA70" s="2">
        <v>0</v>
      </c>
      <c r="CB70" s="2">
        <v>0</v>
      </c>
      <c r="CC70" s="2">
        <v>0</v>
      </c>
      <c r="CD70" s="2">
        <v>0</v>
      </c>
      <c r="CE70" s="2">
        <v>0</v>
      </c>
      <c r="CG70" s="1" t="s">
        <v>1830</v>
      </c>
      <c r="DU70" s="1" t="s">
        <v>3858</v>
      </c>
      <c r="DV70" s="2">
        <v>0</v>
      </c>
      <c r="DW70" s="2">
        <v>0</v>
      </c>
      <c r="DX70" s="2">
        <v>0</v>
      </c>
      <c r="DY70" s="2">
        <v>0</v>
      </c>
      <c r="DZ70" s="2">
        <v>0</v>
      </c>
      <c r="EA70" s="2">
        <v>0</v>
      </c>
      <c r="EB70" s="2">
        <v>1</v>
      </c>
      <c r="EC70" s="2">
        <v>0</v>
      </c>
      <c r="ED70" s="2">
        <v>0</v>
      </c>
      <c r="EE70" s="2">
        <v>0</v>
      </c>
      <c r="EF70" s="2">
        <v>0</v>
      </c>
      <c r="EG70" s="2">
        <v>0</v>
      </c>
      <c r="EI70" s="1" t="s">
        <v>1835</v>
      </c>
      <c r="EJ70" s="2">
        <v>0</v>
      </c>
      <c r="EK70" s="2">
        <v>0</v>
      </c>
      <c r="EL70" s="2">
        <v>0</v>
      </c>
      <c r="EM70" s="2">
        <v>0</v>
      </c>
      <c r="EN70" s="2">
        <v>0</v>
      </c>
      <c r="EO70" s="2">
        <v>0</v>
      </c>
      <c r="EP70" s="2">
        <v>0</v>
      </c>
      <c r="EQ70" s="2">
        <v>0</v>
      </c>
      <c r="ER70" s="2">
        <v>0</v>
      </c>
      <c r="ES70" s="2">
        <v>0</v>
      </c>
      <c r="ET70" s="2">
        <v>1</v>
      </c>
      <c r="EU70" s="2">
        <v>0</v>
      </c>
      <c r="EV70" s="2">
        <v>0</v>
      </c>
      <c r="EX70" s="1" t="s">
        <v>1830</v>
      </c>
      <c r="GE70" s="1" t="s">
        <v>3893</v>
      </c>
      <c r="GF70" s="2">
        <v>0</v>
      </c>
      <c r="GG70" s="2">
        <v>0</v>
      </c>
      <c r="GH70" s="2">
        <v>0</v>
      </c>
      <c r="GI70" s="2">
        <v>0</v>
      </c>
      <c r="GJ70" s="2">
        <v>0</v>
      </c>
      <c r="GK70" s="2">
        <v>0</v>
      </c>
      <c r="GL70" s="2">
        <v>1</v>
      </c>
      <c r="GM70" s="2">
        <v>0</v>
      </c>
      <c r="GN70" s="2">
        <v>0</v>
      </c>
      <c r="GO70" s="2">
        <v>0</v>
      </c>
      <c r="GP70" s="2">
        <v>0</v>
      </c>
      <c r="GQ70" s="2">
        <v>0</v>
      </c>
      <c r="GR70" s="2">
        <v>0</v>
      </c>
      <c r="AAU70" s="1"/>
      <c r="ATY70"/>
      <c r="ATZ70" s="1" t="s">
        <v>4069</v>
      </c>
      <c r="AUB70" s="1" t="s">
        <v>3854</v>
      </c>
      <c r="AUC70" s="1" t="s">
        <v>2499</v>
      </c>
      <c r="AUD70" s="1" t="s">
        <v>3855</v>
      </c>
      <c r="AUG70" s="1" t="s">
        <v>2292</v>
      </c>
    </row>
    <row r="71" spans="1:943 1221:1229" ht="14.5" customHeight="1" x14ac:dyDescent="0.35">
      <c r="A71" s="1" t="s">
        <v>2503</v>
      </c>
      <c r="B71" s="1" t="s">
        <v>2500</v>
      </c>
      <c r="C71" s="1" t="s">
        <v>2501</v>
      </c>
      <c r="D71" s="1" t="s">
        <v>2131</v>
      </c>
      <c r="E71" s="1" t="s">
        <v>1941</v>
      </c>
      <c r="F71" s="1" t="s">
        <v>2131</v>
      </c>
      <c r="I71" s="1" t="s">
        <v>1942</v>
      </c>
      <c r="J71" s="1" t="s">
        <v>1943</v>
      </c>
      <c r="K71" s="1" t="s">
        <v>1943</v>
      </c>
      <c r="N71" s="1" t="s">
        <v>3846</v>
      </c>
      <c r="O71" s="2">
        <v>1</v>
      </c>
      <c r="P71" s="2">
        <v>0</v>
      </c>
      <c r="Q71" s="2">
        <v>0</v>
      </c>
      <c r="R71" s="2">
        <v>0</v>
      </c>
      <c r="S71" s="2">
        <v>0</v>
      </c>
      <c r="U71" s="1" t="s">
        <v>1831</v>
      </c>
      <c r="AC71" s="155" t="s">
        <v>4304</v>
      </c>
      <c r="AE71" s="1" t="s">
        <v>1831</v>
      </c>
      <c r="AF71" s="1" t="s">
        <v>1831</v>
      </c>
      <c r="AS71" s="1" t="s">
        <v>3847</v>
      </c>
      <c r="AT71" s="156" t="s">
        <v>1840</v>
      </c>
      <c r="AU71" s="1" t="s">
        <v>3857</v>
      </c>
      <c r="AW71" s="1" t="s">
        <v>1840</v>
      </c>
      <c r="AX71" s="1" t="s">
        <v>3882</v>
      </c>
      <c r="AY71" s="1" t="s">
        <v>1830</v>
      </c>
      <c r="BT71" s="1" t="s">
        <v>1834</v>
      </c>
      <c r="BU71" s="2">
        <v>0</v>
      </c>
      <c r="BV71" s="2">
        <v>0</v>
      </c>
      <c r="BW71" s="2">
        <v>0</v>
      </c>
      <c r="BX71" s="2">
        <v>0</v>
      </c>
      <c r="BY71" s="2">
        <v>0</v>
      </c>
      <c r="BZ71" s="2">
        <v>0</v>
      </c>
      <c r="CA71" s="2">
        <v>0</v>
      </c>
      <c r="CB71" s="2">
        <v>1</v>
      </c>
      <c r="CC71" s="2">
        <v>0</v>
      </c>
      <c r="CD71" s="2">
        <v>0</v>
      </c>
      <c r="CE71" s="2">
        <v>0</v>
      </c>
      <c r="CG71" s="1" t="s">
        <v>1830</v>
      </c>
      <c r="DU71" s="1" t="s">
        <v>4070</v>
      </c>
      <c r="DV71" s="2">
        <v>0</v>
      </c>
      <c r="DW71" s="2">
        <v>0</v>
      </c>
      <c r="DX71" s="2">
        <v>0</v>
      </c>
      <c r="DY71" s="2">
        <v>0</v>
      </c>
      <c r="DZ71" s="2">
        <v>0</v>
      </c>
      <c r="EA71" s="2">
        <v>1</v>
      </c>
      <c r="EB71" s="2">
        <v>1</v>
      </c>
      <c r="EC71" s="2">
        <v>0</v>
      </c>
      <c r="ED71" s="2">
        <v>0</v>
      </c>
      <c r="EE71" s="2">
        <v>0</v>
      </c>
      <c r="EF71" s="2">
        <v>0</v>
      </c>
      <c r="EG71" s="2">
        <v>0</v>
      </c>
      <c r="EI71" s="1" t="s">
        <v>1857</v>
      </c>
      <c r="EJ71" s="2">
        <v>0</v>
      </c>
      <c r="EK71" s="2">
        <v>0</v>
      </c>
      <c r="EL71" s="2">
        <v>0</v>
      </c>
      <c r="EM71" s="2">
        <v>0</v>
      </c>
      <c r="EN71" s="2">
        <v>1</v>
      </c>
      <c r="EO71" s="2">
        <v>0</v>
      </c>
      <c r="EP71" s="2">
        <v>0</v>
      </c>
      <c r="EQ71" s="2">
        <v>0</v>
      </c>
      <c r="ER71" s="2">
        <v>0</v>
      </c>
      <c r="ES71" s="2">
        <v>0</v>
      </c>
      <c r="ET71" s="2">
        <v>0</v>
      </c>
      <c r="EU71" s="2">
        <v>0</v>
      </c>
      <c r="EV71" s="2">
        <v>0</v>
      </c>
      <c r="EX71" s="1" t="s">
        <v>1831</v>
      </c>
      <c r="EY71" s="1" t="s">
        <v>1834</v>
      </c>
      <c r="EZ71" s="2">
        <v>0</v>
      </c>
      <c r="FA71" s="2">
        <v>0</v>
      </c>
      <c r="FB71" s="2">
        <v>0</v>
      </c>
      <c r="FC71" s="2">
        <v>0</v>
      </c>
      <c r="FD71" s="2">
        <v>1</v>
      </c>
      <c r="FE71" s="2">
        <v>0</v>
      </c>
      <c r="FF71" s="2">
        <v>0</v>
      </c>
      <c r="FH71" s="1" t="s">
        <v>3893</v>
      </c>
      <c r="FI71" s="2">
        <v>0</v>
      </c>
      <c r="FJ71" s="2">
        <v>0</v>
      </c>
      <c r="FK71" s="2">
        <v>0</v>
      </c>
      <c r="FL71" s="2">
        <v>0</v>
      </c>
      <c r="FM71" s="2">
        <v>0</v>
      </c>
      <c r="FN71" s="2">
        <v>0</v>
      </c>
      <c r="FO71" s="2">
        <v>1</v>
      </c>
      <c r="FP71" s="2">
        <v>0</v>
      </c>
      <c r="FQ71" s="2">
        <v>0</v>
      </c>
      <c r="FR71" s="2">
        <v>0</v>
      </c>
      <c r="FS71" s="2">
        <v>0</v>
      </c>
      <c r="FT71" s="2">
        <v>0</v>
      </c>
      <c r="FU71" s="2">
        <v>0</v>
      </c>
      <c r="FW71" s="155" t="s">
        <v>1830</v>
      </c>
      <c r="FX71" s="1" t="s">
        <v>1846</v>
      </c>
      <c r="FY71" s="2">
        <v>1</v>
      </c>
      <c r="FZ71" s="2">
        <v>0</v>
      </c>
      <c r="GA71" s="2">
        <v>0</v>
      </c>
      <c r="GB71" s="2">
        <v>0</v>
      </c>
      <c r="GC71" s="2">
        <v>0</v>
      </c>
      <c r="GE71" s="1" t="s">
        <v>3906</v>
      </c>
      <c r="GF71" s="2">
        <v>0</v>
      </c>
      <c r="GG71" s="2">
        <v>0</v>
      </c>
      <c r="GH71" s="2">
        <v>0</v>
      </c>
      <c r="GI71" s="2">
        <v>0</v>
      </c>
      <c r="GJ71" s="2">
        <v>0</v>
      </c>
      <c r="GK71" s="2">
        <v>0</v>
      </c>
      <c r="GL71" s="2">
        <v>0</v>
      </c>
      <c r="GM71" s="2">
        <v>1</v>
      </c>
      <c r="GN71" s="2">
        <v>0</v>
      </c>
      <c r="GO71" s="2">
        <v>0</v>
      </c>
      <c r="GP71" s="2">
        <v>0</v>
      </c>
      <c r="GQ71" s="2">
        <v>0</v>
      </c>
      <c r="GR71" s="2">
        <v>0</v>
      </c>
      <c r="AAU71" s="1"/>
      <c r="ATY71"/>
      <c r="ATZ71" s="1" t="s">
        <v>4071</v>
      </c>
      <c r="AUB71" s="1" t="s">
        <v>3854</v>
      </c>
      <c r="AUC71" s="1" t="s">
        <v>2504</v>
      </c>
      <c r="AUD71" s="1" t="s">
        <v>3855</v>
      </c>
      <c r="AUG71" s="1" t="s">
        <v>2296</v>
      </c>
    </row>
    <row r="72" spans="1:943 1221:1229" s="54" customFormat="1" ht="28" customHeight="1" x14ac:dyDescent="0.35">
      <c r="A72" s="169" t="s">
        <v>2512</v>
      </c>
      <c r="B72" s="54" t="s">
        <v>2505</v>
      </c>
      <c r="C72" s="54" t="s">
        <v>2506</v>
      </c>
      <c r="D72" s="54" t="s">
        <v>2090</v>
      </c>
      <c r="E72" s="54" t="s">
        <v>1982</v>
      </c>
      <c r="F72" s="54" t="s">
        <v>2090</v>
      </c>
      <c r="I72" s="54" t="s">
        <v>1942</v>
      </c>
      <c r="J72" s="54" t="s">
        <v>1943</v>
      </c>
      <c r="K72" s="54" t="s">
        <v>1943</v>
      </c>
      <c r="N72" s="54" t="s">
        <v>3861</v>
      </c>
      <c r="O72" s="147">
        <v>0</v>
      </c>
      <c r="P72" s="147">
        <v>0</v>
      </c>
      <c r="Q72" s="147">
        <v>1</v>
      </c>
      <c r="R72" s="147">
        <v>0</v>
      </c>
      <c r="S72" s="147">
        <v>0</v>
      </c>
      <c r="U72" s="54" t="s">
        <v>1831</v>
      </c>
      <c r="YO72" s="54" t="s">
        <v>2508</v>
      </c>
      <c r="YP72" s="54" t="s">
        <v>1841</v>
      </c>
      <c r="YR72" s="54" t="s">
        <v>3863</v>
      </c>
      <c r="YT72" s="148" t="s">
        <v>1831</v>
      </c>
      <c r="AAA72" s="54" t="s">
        <v>4562</v>
      </c>
      <c r="AAB72" s="147">
        <v>1</v>
      </c>
      <c r="AAC72" s="147">
        <v>1</v>
      </c>
      <c r="AAD72" s="147">
        <v>0</v>
      </c>
      <c r="AAE72" s="147">
        <v>0</v>
      </c>
      <c r="AAF72" s="147">
        <v>0</v>
      </c>
      <c r="AAH72" s="54" t="s">
        <v>4072</v>
      </c>
      <c r="AAI72" s="147">
        <v>0</v>
      </c>
      <c r="AAJ72" s="147">
        <v>0</v>
      </c>
      <c r="AAK72" s="147">
        <v>0</v>
      </c>
      <c r="AAL72" s="147">
        <v>0</v>
      </c>
      <c r="AAM72" s="147">
        <v>0</v>
      </c>
      <c r="AAN72" s="147">
        <v>1</v>
      </c>
      <c r="AAO72" s="147">
        <v>0</v>
      </c>
      <c r="AAP72" s="147">
        <v>0</v>
      </c>
      <c r="AAQ72" s="147">
        <v>0</v>
      </c>
      <c r="AAR72" s="147">
        <v>0</v>
      </c>
      <c r="AAS72" s="147">
        <v>0</v>
      </c>
      <c r="AAU72" s="147">
        <v>11</v>
      </c>
      <c r="AAV72" s="54" t="s">
        <v>1831</v>
      </c>
      <c r="AAW72" s="147">
        <v>4</v>
      </c>
      <c r="AAX72" s="54" t="s">
        <v>1831</v>
      </c>
      <c r="AAY72" s="147">
        <v>2</v>
      </c>
      <c r="AAZ72" s="147">
        <v>2</v>
      </c>
      <c r="ABA72" s="147">
        <v>2</v>
      </c>
      <c r="ABB72" s="147">
        <v>4</v>
      </c>
      <c r="ABD72" s="54" t="s">
        <v>1831</v>
      </c>
      <c r="ABE72" s="54" t="s">
        <v>1830</v>
      </c>
      <c r="ABH72" s="54" t="s">
        <v>1831</v>
      </c>
      <c r="ABI72" s="147">
        <v>595</v>
      </c>
      <c r="ABJ72" s="147">
        <v>283</v>
      </c>
      <c r="ABK72" s="147">
        <v>312</v>
      </c>
      <c r="ABL72" s="147">
        <v>312</v>
      </c>
      <c r="ABM72" s="147">
        <v>595</v>
      </c>
      <c r="ABO72" s="147">
        <v>3</v>
      </c>
      <c r="ABP72" s="147">
        <v>12</v>
      </c>
      <c r="ABQ72" s="54" t="s">
        <v>1831</v>
      </c>
      <c r="ABR72" s="54" t="s">
        <v>1839</v>
      </c>
      <c r="ABS72" s="54" t="s">
        <v>1833</v>
      </c>
      <c r="ABT72" s="147">
        <v>0</v>
      </c>
      <c r="ABU72" s="147">
        <v>0</v>
      </c>
      <c r="ABV72" s="147">
        <v>0</v>
      </c>
      <c r="ABW72" s="147">
        <v>0</v>
      </c>
      <c r="ABX72" s="147">
        <v>0</v>
      </c>
      <c r="ABY72" s="147">
        <v>0</v>
      </c>
      <c r="ABZ72" s="147">
        <v>1</v>
      </c>
      <c r="ACA72" s="150" t="s">
        <v>4567</v>
      </c>
      <c r="ACL72" s="147">
        <v>5</v>
      </c>
      <c r="ACM72" s="147">
        <v>1</v>
      </c>
      <c r="ACN72" s="147">
        <v>4</v>
      </c>
      <c r="ACO72" s="147">
        <v>4</v>
      </c>
      <c r="ACP72" s="147">
        <v>5</v>
      </c>
      <c r="ACQ72" s="54" t="s">
        <v>1831</v>
      </c>
      <c r="ACR72" s="54" t="s">
        <v>1830</v>
      </c>
      <c r="ADJ72" s="147">
        <v>0</v>
      </c>
      <c r="ADP72" s="54" t="s">
        <v>1830</v>
      </c>
      <c r="AEG72" s="149">
        <v>9</v>
      </c>
      <c r="AEH72" s="147">
        <v>4</v>
      </c>
      <c r="AEI72" s="147">
        <v>5</v>
      </c>
      <c r="AEJ72" s="147">
        <v>5</v>
      </c>
      <c r="AEK72" s="147">
        <v>9</v>
      </c>
      <c r="AEL72" s="54" t="s">
        <v>1831</v>
      </c>
      <c r="AEM72" s="169" t="s">
        <v>1830</v>
      </c>
      <c r="AFC72" s="54" t="s">
        <v>1831</v>
      </c>
      <c r="AFD72" s="54" t="s">
        <v>3930</v>
      </c>
      <c r="AFE72" s="54" t="s">
        <v>1831</v>
      </c>
      <c r="AFF72" s="147">
        <v>37750</v>
      </c>
      <c r="AFG72" s="54" t="s">
        <v>3867</v>
      </c>
      <c r="AFI72" s="54" t="s">
        <v>4073</v>
      </c>
      <c r="AFJ72" s="147">
        <v>1</v>
      </c>
      <c r="AFK72" s="147">
        <v>1</v>
      </c>
      <c r="AFL72" s="147">
        <v>1</v>
      </c>
      <c r="AFM72" s="147">
        <v>1</v>
      </c>
      <c r="AFN72" s="147">
        <v>0</v>
      </c>
      <c r="AFO72" s="147">
        <v>1</v>
      </c>
      <c r="AFP72" s="54" t="s">
        <v>2510</v>
      </c>
      <c r="AFQ72" s="54" t="s">
        <v>1830</v>
      </c>
      <c r="AGM72" s="54" t="s">
        <v>4074</v>
      </c>
      <c r="AGN72" s="147">
        <v>0</v>
      </c>
      <c r="AGO72" s="147">
        <v>0</v>
      </c>
      <c r="AGP72" s="147">
        <v>0</v>
      </c>
      <c r="AGQ72" s="147">
        <v>1</v>
      </c>
      <c r="AGR72" s="147">
        <v>0</v>
      </c>
      <c r="AGS72" s="147">
        <v>0</v>
      </c>
      <c r="AGT72" s="147">
        <v>0</v>
      </c>
      <c r="AGU72" s="147">
        <v>0</v>
      </c>
      <c r="AGV72" s="147">
        <v>0</v>
      </c>
      <c r="AGW72" s="147">
        <v>0</v>
      </c>
      <c r="AGY72" s="54" t="s">
        <v>4075</v>
      </c>
      <c r="AGZ72" s="147">
        <v>0</v>
      </c>
      <c r="AHA72" s="147">
        <v>0</v>
      </c>
      <c r="AHB72" s="147">
        <v>1</v>
      </c>
      <c r="AHC72" s="147">
        <v>0</v>
      </c>
      <c r="AHD72" s="147">
        <v>0</v>
      </c>
      <c r="AHE72" s="147">
        <v>0</v>
      </c>
      <c r="AHF72" s="147">
        <v>0</v>
      </c>
      <c r="AHG72" s="147">
        <v>0</v>
      </c>
      <c r="AHH72" s="147">
        <v>0</v>
      </c>
      <c r="AHI72" s="147">
        <v>1</v>
      </c>
      <c r="AHJ72" s="147">
        <v>0</v>
      </c>
      <c r="AHK72" s="147">
        <v>0</v>
      </c>
      <c r="AHL72" s="147">
        <v>0</v>
      </c>
      <c r="AHN72" s="54" t="s">
        <v>1830</v>
      </c>
      <c r="AIT72" s="54" t="s">
        <v>4076</v>
      </c>
      <c r="AIU72" s="147">
        <v>0</v>
      </c>
      <c r="AIV72" s="147">
        <v>0</v>
      </c>
      <c r="AIW72" s="147">
        <v>0</v>
      </c>
      <c r="AIX72" s="147">
        <v>0</v>
      </c>
      <c r="AIY72" s="147">
        <v>0</v>
      </c>
      <c r="AIZ72" s="147">
        <v>1</v>
      </c>
      <c r="AJA72" s="147">
        <v>0</v>
      </c>
      <c r="AJB72" s="147">
        <v>1</v>
      </c>
      <c r="AJC72" s="147">
        <v>0</v>
      </c>
      <c r="AJD72" s="147">
        <v>0</v>
      </c>
      <c r="AJE72" s="147">
        <v>0</v>
      </c>
      <c r="AJF72" s="147">
        <v>1</v>
      </c>
      <c r="AJG72" s="54" t="s">
        <v>2511</v>
      </c>
      <c r="ATY72"/>
      <c r="ATZ72" s="54" t="s">
        <v>4077</v>
      </c>
      <c r="AUB72" s="54" t="s">
        <v>3854</v>
      </c>
      <c r="AUC72" s="54" t="s">
        <v>2513</v>
      </c>
      <c r="AUD72" s="54" t="s">
        <v>3855</v>
      </c>
      <c r="AUG72" s="54" t="s">
        <v>4078</v>
      </c>
    </row>
    <row r="73" spans="1:943 1221:1229" ht="14.5" customHeight="1" x14ac:dyDescent="0.35">
      <c r="A73" s="1" t="s">
        <v>2517</v>
      </c>
      <c r="B73" s="1" t="s">
        <v>2514</v>
      </c>
      <c r="C73" s="1" t="s">
        <v>2515</v>
      </c>
      <c r="D73" s="1" t="s">
        <v>2444</v>
      </c>
      <c r="E73" s="1" t="s">
        <v>2132</v>
      </c>
      <c r="F73" s="1" t="s">
        <v>2444</v>
      </c>
      <c r="I73" s="1" t="s">
        <v>1942</v>
      </c>
      <c r="J73" s="1" t="s">
        <v>1943</v>
      </c>
      <c r="K73" s="1" t="s">
        <v>1943</v>
      </c>
      <c r="N73" s="1" t="s">
        <v>3846</v>
      </c>
      <c r="O73" s="2">
        <v>1</v>
      </c>
      <c r="P73" s="2">
        <v>0</v>
      </c>
      <c r="Q73" s="2">
        <v>0</v>
      </c>
      <c r="R73" s="2">
        <v>0</v>
      </c>
      <c r="S73" s="2">
        <v>0</v>
      </c>
      <c r="U73" s="1" t="s">
        <v>1831</v>
      </c>
      <c r="AC73" s="1" t="s">
        <v>3920</v>
      </c>
      <c r="AE73" s="1" t="s">
        <v>1830</v>
      </c>
      <c r="AF73" s="1" t="s">
        <v>1831</v>
      </c>
      <c r="AS73" s="1" t="s">
        <v>3887</v>
      </c>
      <c r="AT73" s="156" t="s">
        <v>1840</v>
      </c>
      <c r="AU73" s="1" t="s">
        <v>3914</v>
      </c>
      <c r="AW73" s="1" t="s">
        <v>3849</v>
      </c>
      <c r="AX73" s="1" t="s">
        <v>3890</v>
      </c>
      <c r="AY73" s="1" t="s">
        <v>1831</v>
      </c>
      <c r="AZ73" s="1" t="s">
        <v>1839</v>
      </c>
      <c r="BA73" s="1" t="s">
        <v>3883</v>
      </c>
      <c r="BB73" s="2">
        <v>0</v>
      </c>
      <c r="BC73" s="2">
        <v>0</v>
      </c>
      <c r="BD73" s="2">
        <v>0</v>
      </c>
      <c r="BE73" s="2">
        <v>1</v>
      </c>
      <c r="BF73" s="2">
        <v>0</v>
      </c>
      <c r="BG73" s="2">
        <v>0</v>
      </c>
      <c r="BH73" s="2">
        <v>0</v>
      </c>
      <c r="BI73" s="2">
        <v>0</v>
      </c>
      <c r="BT73" s="1" t="s">
        <v>3874</v>
      </c>
      <c r="BU73" s="2">
        <v>0</v>
      </c>
      <c r="BV73" s="2">
        <v>0</v>
      </c>
      <c r="BW73" s="2">
        <v>0</v>
      </c>
      <c r="BX73" s="2">
        <v>0</v>
      </c>
      <c r="BY73" s="2">
        <v>1</v>
      </c>
      <c r="BZ73" s="2">
        <v>0</v>
      </c>
      <c r="CA73" s="2">
        <v>0</v>
      </c>
      <c r="CB73" s="2">
        <v>0</v>
      </c>
      <c r="CC73" s="2">
        <v>0</v>
      </c>
      <c r="CD73" s="2">
        <v>0</v>
      </c>
      <c r="CE73" s="2">
        <v>0</v>
      </c>
      <c r="CG73" s="1" t="s">
        <v>1830</v>
      </c>
      <c r="DU73" s="1" t="s">
        <v>3958</v>
      </c>
      <c r="DV73" s="2">
        <v>0</v>
      </c>
      <c r="DW73" s="2">
        <v>0</v>
      </c>
      <c r="DX73" s="2">
        <v>0</v>
      </c>
      <c r="DY73" s="2">
        <v>0</v>
      </c>
      <c r="DZ73" s="2">
        <v>0</v>
      </c>
      <c r="EA73" s="2">
        <v>0</v>
      </c>
      <c r="EB73" s="2">
        <v>0</v>
      </c>
      <c r="EC73" s="2">
        <v>0</v>
      </c>
      <c r="ED73" s="2">
        <v>1</v>
      </c>
      <c r="EE73" s="2">
        <v>0</v>
      </c>
      <c r="EF73" s="2">
        <v>0</v>
      </c>
      <c r="EG73" s="2">
        <v>0</v>
      </c>
      <c r="EI73" s="1" t="s">
        <v>1835</v>
      </c>
      <c r="EJ73" s="2">
        <v>0</v>
      </c>
      <c r="EK73" s="2">
        <v>0</v>
      </c>
      <c r="EL73" s="2">
        <v>0</v>
      </c>
      <c r="EM73" s="2">
        <v>0</v>
      </c>
      <c r="EN73" s="2">
        <v>0</v>
      </c>
      <c r="EO73" s="2">
        <v>0</v>
      </c>
      <c r="EP73" s="2">
        <v>0</v>
      </c>
      <c r="EQ73" s="2">
        <v>0</v>
      </c>
      <c r="ER73" s="2">
        <v>0</v>
      </c>
      <c r="ES73" s="2">
        <v>0</v>
      </c>
      <c r="ET73" s="2">
        <v>1</v>
      </c>
      <c r="EU73" s="2">
        <v>0</v>
      </c>
      <c r="EV73" s="2">
        <v>0</v>
      </c>
      <c r="EX73" s="1" t="s">
        <v>1830</v>
      </c>
      <c r="GE73" s="1" t="s">
        <v>3893</v>
      </c>
      <c r="GF73" s="2">
        <v>0</v>
      </c>
      <c r="GG73" s="2">
        <v>0</v>
      </c>
      <c r="GH73" s="2">
        <v>0</v>
      </c>
      <c r="GI73" s="2">
        <v>0</v>
      </c>
      <c r="GJ73" s="2">
        <v>0</v>
      </c>
      <c r="GK73" s="2">
        <v>0</v>
      </c>
      <c r="GL73" s="2">
        <v>1</v>
      </c>
      <c r="GM73" s="2">
        <v>0</v>
      </c>
      <c r="GN73" s="2">
        <v>0</v>
      </c>
      <c r="GO73" s="2">
        <v>0</v>
      </c>
      <c r="GP73" s="2">
        <v>0</v>
      </c>
      <c r="GQ73" s="2">
        <v>0</v>
      </c>
      <c r="GR73" s="2">
        <v>0</v>
      </c>
      <c r="AAU73" s="1"/>
      <c r="ATY73"/>
      <c r="ATZ73" s="1" t="s">
        <v>4079</v>
      </c>
      <c r="AUB73" s="1" t="s">
        <v>3854</v>
      </c>
      <c r="AUC73" s="1" t="s">
        <v>2518</v>
      </c>
      <c r="AUD73" s="1" t="s">
        <v>3855</v>
      </c>
      <c r="AUG73" s="1" t="s">
        <v>2466</v>
      </c>
    </row>
    <row r="74" spans="1:943 1221:1229" ht="14.5" customHeight="1" x14ac:dyDescent="0.35">
      <c r="A74" s="155" t="s">
        <v>2523</v>
      </c>
      <c r="B74" s="1" t="s">
        <v>2519</v>
      </c>
      <c r="C74" s="1" t="s">
        <v>2520</v>
      </c>
      <c r="D74" s="1" t="s">
        <v>2444</v>
      </c>
      <c r="E74" s="1" t="s">
        <v>1941</v>
      </c>
      <c r="F74" s="1" t="s">
        <v>2444</v>
      </c>
      <c r="I74" s="1" t="s">
        <v>1942</v>
      </c>
      <c r="J74" s="1" t="s">
        <v>1943</v>
      </c>
      <c r="K74" s="1" t="s">
        <v>1943</v>
      </c>
      <c r="N74" s="1" t="s">
        <v>3846</v>
      </c>
      <c r="O74" s="2">
        <v>1</v>
      </c>
      <c r="P74" s="2">
        <v>0</v>
      </c>
      <c r="Q74" s="2">
        <v>0</v>
      </c>
      <c r="R74" s="2">
        <v>0</v>
      </c>
      <c r="S74" s="2">
        <v>0</v>
      </c>
      <c r="U74" s="1" t="s">
        <v>1831</v>
      </c>
      <c r="AC74" s="1" t="s">
        <v>3856</v>
      </c>
      <c r="AE74" s="1" t="s">
        <v>1830</v>
      </c>
      <c r="AF74" s="1" t="s">
        <v>1831</v>
      </c>
      <c r="AS74" s="1" t="s">
        <v>3887</v>
      </c>
      <c r="AT74" s="156" t="s">
        <v>1840</v>
      </c>
      <c r="AU74" s="1" t="s">
        <v>3848</v>
      </c>
      <c r="AW74" s="1" t="s">
        <v>3849</v>
      </c>
      <c r="AX74" s="1" t="s">
        <v>1835</v>
      </c>
      <c r="AY74" s="1" t="s">
        <v>1830</v>
      </c>
      <c r="BT74" s="1" t="s">
        <v>3874</v>
      </c>
      <c r="BU74" s="2">
        <v>0</v>
      </c>
      <c r="BV74" s="2">
        <v>0</v>
      </c>
      <c r="BW74" s="2">
        <v>0</v>
      </c>
      <c r="BX74" s="2">
        <v>0</v>
      </c>
      <c r="BY74" s="2">
        <v>1</v>
      </c>
      <c r="BZ74" s="2">
        <v>0</v>
      </c>
      <c r="CA74" s="2">
        <v>0</v>
      </c>
      <c r="CB74" s="2">
        <v>0</v>
      </c>
      <c r="CC74" s="2">
        <v>0</v>
      </c>
      <c r="CD74" s="2">
        <v>0</v>
      </c>
      <c r="CE74" s="2">
        <v>0</v>
      </c>
      <c r="CG74" s="1" t="s">
        <v>1830</v>
      </c>
      <c r="DU74" s="164" t="s">
        <v>3892</v>
      </c>
      <c r="DV74" s="2">
        <v>0</v>
      </c>
      <c r="DW74" s="2">
        <v>0</v>
      </c>
      <c r="DX74" s="2">
        <v>0</v>
      </c>
      <c r="DY74" s="2">
        <v>0</v>
      </c>
      <c r="DZ74" s="2">
        <v>0</v>
      </c>
      <c r="EA74" s="2">
        <v>0</v>
      </c>
      <c r="EB74" s="2">
        <v>0</v>
      </c>
      <c r="EC74" s="2">
        <v>1</v>
      </c>
      <c r="ED74" s="2">
        <v>0</v>
      </c>
      <c r="EE74" s="2">
        <v>0</v>
      </c>
      <c r="EF74" s="2">
        <v>0</v>
      </c>
      <c r="EG74" s="2">
        <v>0</v>
      </c>
      <c r="EH74" s="155" t="s">
        <v>2522</v>
      </c>
      <c r="EI74" s="1" t="s">
        <v>1835</v>
      </c>
      <c r="EJ74" s="2">
        <v>0</v>
      </c>
      <c r="EK74" s="2">
        <v>0</v>
      </c>
      <c r="EL74" s="2">
        <v>0</v>
      </c>
      <c r="EM74" s="2">
        <v>0</v>
      </c>
      <c r="EN74" s="2">
        <v>0</v>
      </c>
      <c r="EO74" s="2">
        <v>0</v>
      </c>
      <c r="EP74" s="2">
        <v>0</v>
      </c>
      <c r="EQ74" s="2">
        <v>0</v>
      </c>
      <c r="ER74" s="2">
        <v>0</v>
      </c>
      <c r="ES74" s="2">
        <v>0</v>
      </c>
      <c r="ET74" s="2">
        <v>1</v>
      </c>
      <c r="EU74" s="2">
        <v>0</v>
      </c>
      <c r="EV74" s="2">
        <v>0</v>
      </c>
      <c r="EX74" s="1" t="s">
        <v>1830</v>
      </c>
      <c r="GE74" s="1" t="s">
        <v>3893</v>
      </c>
      <c r="GF74" s="2">
        <v>0</v>
      </c>
      <c r="GG74" s="2">
        <v>0</v>
      </c>
      <c r="GH74" s="2">
        <v>0</v>
      </c>
      <c r="GI74" s="2">
        <v>0</v>
      </c>
      <c r="GJ74" s="2">
        <v>0</v>
      </c>
      <c r="GK74" s="2">
        <v>0</v>
      </c>
      <c r="GL74" s="2">
        <v>1</v>
      </c>
      <c r="GM74" s="2">
        <v>0</v>
      </c>
      <c r="GN74" s="2">
        <v>0</v>
      </c>
      <c r="GO74" s="2">
        <v>0</v>
      </c>
      <c r="GP74" s="2">
        <v>0</v>
      </c>
      <c r="GQ74" s="2">
        <v>0</v>
      </c>
      <c r="GR74" s="2">
        <v>0</v>
      </c>
      <c r="AAU74" s="1"/>
      <c r="ATY74"/>
      <c r="ATZ74" s="1" t="s">
        <v>4080</v>
      </c>
      <c r="AUB74" s="1" t="s">
        <v>3854</v>
      </c>
      <c r="AUC74" s="1" t="s">
        <v>2524</v>
      </c>
      <c r="AUD74" s="1" t="s">
        <v>3855</v>
      </c>
      <c r="AUG74" s="1" t="s">
        <v>2486</v>
      </c>
    </row>
    <row r="75" spans="1:943 1221:1229" s="155" customFormat="1" ht="14.5" customHeight="1" x14ac:dyDescent="0.35">
      <c r="A75" s="155" t="s">
        <v>2531</v>
      </c>
      <c r="B75" s="155" t="s">
        <v>2525</v>
      </c>
      <c r="C75" s="155" t="s">
        <v>2526</v>
      </c>
      <c r="D75" s="155" t="s">
        <v>2072</v>
      </c>
      <c r="E75" s="155" t="s">
        <v>2025</v>
      </c>
      <c r="F75" s="155" t="s">
        <v>2072</v>
      </c>
      <c r="I75" s="155" t="s">
        <v>1942</v>
      </c>
      <c r="J75" s="155" t="s">
        <v>1943</v>
      </c>
      <c r="K75" s="155" t="s">
        <v>1943</v>
      </c>
      <c r="N75" s="155" t="s">
        <v>3846</v>
      </c>
      <c r="O75" s="156">
        <v>1</v>
      </c>
      <c r="P75" s="156">
        <v>0</v>
      </c>
      <c r="Q75" s="156">
        <v>0</v>
      </c>
      <c r="R75" s="156">
        <v>0</v>
      </c>
      <c r="S75" s="156">
        <v>0</v>
      </c>
      <c r="U75" s="155" t="s">
        <v>1831</v>
      </c>
      <c r="AC75" s="155" t="s">
        <v>3856</v>
      </c>
      <c r="AE75" s="155" t="s">
        <v>1830</v>
      </c>
      <c r="AF75" s="155" t="s">
        <v>1831</v>
      </c>
      <c r="AS75" s="155" t="s">
        <v>3847</v>
      </c>
      <c r="AT75" s="156">
        <v>80</v>
      </c>
      <c r="AU75" s="155" t="s">
        <v>3857</v>
      </c>
      <c r="AW75" s="155" t="s">
        <v>3849</v>
      </c>
      <c r="AX75" s="155" t="s">
        <v>1835</v>
      </c>
      <c r="AY75" s="155" t="s">
        <v>1830</v>
      </c>
      <c r="BT75" s="155" t="s">
        <v>3874</v>
      </c>
      <c r="BU75" s="156">
        <v>0</v>
      </c>
      <c r="BV75" s="156">
        <v>0</v>
      </c>
      <c r="BW75" s="156">
        <v>0</v>
      </c>
      <c r="BX75" s="156">
        <v>0</v>
      </c>
      <c r="BY75" s="156">
        <v>1</v>
      </c>
      <c r="BZ75" s="156">
        <v>0</v>
      </c>
      <c r="CA75" s="156">
        <v>0</v>
      </c>
      <c r="CB75" s="156">
        <v>0</v>
      </c>
      <c r="CC75" s="156">
        <v>0</v>
      </c>
      <c r="CD75" s="156">
        <v>0</v>
      </c>
      <c r="CE75" s="156">
        <v>0</v>
      </c>
      <c r="CG75" s="155" t="s">
        <v>1830</v>
      </c>
      <c r="DU75" s="155" t="s">
        <v>4432</v>
      </c>
      <c r="DV75" s="156">
        <v>0</v>
      </c>
      <c r="DW75" s="156">
        <v>1</v>
      </c>
      <c r="DX75" s="156">
        <v>0</v>
      </c>
      <c r="DY75" s="156">
        <v>0</v>
      </c>
      <c r="DZ75" s="156">
        <v>0</v>
      </c>
      <c r="EA75" s="156">
        <v>0</v>
      </c>
      <c r="EB75" s="156">
        <v>1</v>
      </c>
      <c r="EC75" s="156">
        <v>0</v>
      </c>
      <c r="ED75" s="156">
        <v>0</v>
      </c>
      <c r="EE75" s="156">
        <v>0</v>
      </c>
      <c r="EF75" s="156">
        <v>0</v>
      </c>
      <c r="EG75" s="156">
        <v>0</v>
      </c>
      <c r="EH75" s="155" t="s">
        <v>2529</v>
      </c>
      <c r="EI75" s="155" t="s">
        <v>1835</v>
      </c>
      <c r="EJ75" s="156">
        <v>0</v>
      </c>
      <c r="EK75" s="156">
        <v>0</v>
      </c>
      <c r="EL75" s="156">
        <v>0</v>
      </c>
      <c r="EM75" s="156">
        <v>0</v>
      </c>
      <c r="EN75" s="156">
        <v>0</v>
      </c>
      <c r="EO75" s="156">
        <v>0</v>
      </c>
      <c r="EP75" s="156">
        <v>0</v>
      </c>
      <c r="EQ75" s="156">
        <v>0</v>
      </c>
      <c r="ER75" s="156">
        <v>0</v>
      </c>
      <c r="ES75" s="156">
        <v>0</v>
      </c>
      <c r="ET75" s="156">
        <v>1</v>
      </c>
      <c r="EU75" s="156">
        <v>0</v>
      </c>
      <c r="EV75" s="156">
        <v>0</v>
      </c>
      <c r="EX75" s="155" t="s">
        <v>1830</v>
      </c>
      <c r="GE75" s="155" t="s">
        <v>1833</v>
      </c>
      <c r="GF75" s="156">
        <v>0</v>
      </c>
      <c r="GG75" s="156">
        <v>0</v>
      </c>
      <c r="GH75" s="156">
        <v>0</v>
      </c>
      <c r="GI75" s="156">
        <v>0</v>
      </c>
      <c r="GJ75" s="156">
        <v>0</v>
      </c>
      <c r="GK75" s="156">
        <v>0</v>
      </c>
      <c r="GL75" s="156">
        <v>0</v>
      </c>
      <c r="GM75" s="156">
        <v>0</v>
      </c>
      <c r="GN75" s="156">
        <v>0</v>
      </c>
      <c r="GO75" s="156">
        <v>0</v>
      </c>
      <c r="GP75" s="156">
        <v>0</v>
      </c>
      <c r="GQ75" s="156">
        <v>0</v>
      </c>
      <c r="GR75" s="156">
        <v>1</v>
      </c>
      <c r="GS75" s="155" t="s">
        <v>2530</v>
      </c>
      <c r="ATY75"/>
      <c r="ATZ75" s="155" t="s">
        <v>4082</v>
      </c>
      <c r="AUB75" s="155" t="s">
        <v>3854</v>
      </c>
      <c r="AUC75" s="155" t="s">
        <v>2532</v>
      </c>
      <c r="AUD75" s="155" t="s">
        <v>3855</v>
      </c>
      <c r="AUG75" s="155" t="s">
        <v>2507</v>
      </c>
    </row>
    <row r="76" spans="1:943 1221:1229" ht="14.5" customHeight="1" x14ac:dyDescent="0.35">
      <c r="A76" s="1" t="s">
        <v>2536</v>
      </c>
      <c r="B76" s="1" t="s">
        <v>2533</v>
      </c>
      <c r="C76" s="1" t="s">
        <v>2534</v>
      </c>
      <c r="D76" s="1" t="s">
        <v>2444</v>
      </c>
      <c r="E76" s="1" t="s">
        <v>2132</v>
      </c>
      <c r="F76" s="1" t="s">
        <v>2444</v>
      </c>
      <c r="I76" s="1" t="s">
        <v>1942</v>
      </c>
      <c r="J76" s="1" t="s">
        <v>1943</v>
      </c>
      <c r="K76" s="1" t="s">
        <v>1943</v>
      </c>
      <c r="N76" s="1" t="s">
        <v>3846</v>
      </c>
      <c r="O76" s="2">
        <v>1</v>
      </c>
      <c r="P76" s="2">
        <v>0</v>
      </c>
      <c r="Q76" s="2">
        <v>0</v>
      </c>
      <c r="R76" s="2">
        <v>0</v>
      </c>
      <c r="S76" s="2">
        <v>0</v>
      </c>
      <c r="U76" s="1" t="s">
        <v>1831</v>
      </c>
      <c r="AC76" s="1" t="s">
        <v>3920</v>
      </c>
      <c r="AE76" s="1" t="s">
        <v>1831</v>
      </c>
      <c r="AF76" s="1" t="s">
        <v>1830</v>
      </c>
      <c r="AJ76" s="1" t="s">
        <v>3872</v>
      </c>
      <c r="AK76" s="2">
        <v>0</v>
      </c>
      <c r="AL76" s="2">
        <v>0</v>
      </c>
      <c r="AM76" s="2">
        <v>0</v>
      </c>
      <c r="AN76" s="2">
        <v>1</v>
      </c>
      <c r="AO76" s="2">
        <v>0</v>
      </c>
      <c r="AP76" s="2">
        <v>0</v>
      </c>
      <c r="AR76" s="1" t="s">
        <v>4083</v>
      </c>
      <c r="BT76" s="1" t="s">
        <v>1834</v>
      </c>
      <c r="BU76" s="2">
        <v>0</v>
      </c>
      <c r="BV76" s="2">
        <v>0</v>
      </c>
      <c r="BW76" s="2">
        <v>0</v>
      </c>
      <c r="BX76" s="2">
        <v>0</v>
      </c>
      <c r="BY76" s="2">
        <v>0</v>
      </c>
      <c r="BZ76" s="2">
        <v>0</v>
      </c>
      <c r="CA76" s="2">
        <v>0</v>
      </c>
      <c r="CB76" s="2">
        <v>1</v>
      </c>
      <c r="CC76" s="2">
        <v>0</v>
      </c>
      <c r="CD76" s="2">
        <v>0</v>
      </c>
      <c r="CE76" s="2">
        <v>0</v>
      </c>
      <c r="DU76" s="1"/>
      <c r="EX76" s="1" t="s">
        <v>1831</v>
      </c>
      <c r="EY76" s="1" t="s">
        <v>1834</v>
      </c>
      <c r="EZ76" s="2">
        <v>0</v>
      </c>
      <c r="FA76" s="2">
        <v>0</v>
      </c>
      <c r="FB76" s="2">
        <v>0</v>
      </c>
      <c r="FC76" s="2">
        <v>0</v>
      </c>
      <c r="FD76" s="2">
        <v>1</v>
      </c>
      <c r="FE76" s="2">
        <v>0</v>
      </c>
      <c r="FF76" s="2">
        <v>0</v>
      </c>
      <c r="FH76" s="1" t="s">
        <v>1836</v>
      </c>
      <c r="FI76" s="2">
        <v>0</v>
      </c>
      <c r="FJ76" s="2">
        <v>0</v>
      </c>
      <c r="FK76" s="2">
        <v>1</v>
      </c>
      <c r="FL76" s="2">
        <v>0</v>
      </c>
      <c r="FM76" s="2">
        <v>0</v>
      </c>
      <c r="FN76" s="2">
        <v>0</v>
      </c>
      <c r="FO76" s="2">
        <v>0</v>
      </c>
      <c r="FP76" s="2">
        <v>0</v>
      </c>
      <c r="FQ76" s="2">
        <v>0</v>
      </c>
      <c r="FR76" s="2">
        <v>0</v>
      </c>
      <c r="FS76" s="2">
        <v>0</v>
      </c>
      <c r="FT76" s="2">
        <v>0</v>
      </c>
      <c r="FU76" s="2">
        <v>0</v>
      </c>
      <c r="FW76" s="1" t="s">
        <v>1831</v>
      </c>
      <c r="GE76" s="1" t="s">
        <v>3893</v>
      </c>
      <c r="GF76" s="2">
        <v>0</v>
      </c>
      <c r="GG76" s="2">
        <v>0</v>
      </c>
      <c r="GH76" s="2">
        <v>0</v>
      </c>
      <c r="GI76" s="2">
        <v>0</v>
      </c>
      <c r="GJ76" s="2">
        <v>0</v>
      </c>
      <c r="GK76" s="2">
        <v>0</v>
      </c>
      <c r="GL76" s="2">
        <v>1</v>
      </c>
      <c r="GM76" s="2">
        <v>0</v>
      </c>
      <c r="GN76" s="2">
        <v>0</v>
      </c>
      <c r="GO76" s="2">
        <v>0</v>
      </c>
      <c r="GP76" s="2">
        <v>0</v>
      </c>
      <c r="GQ76" s="2">
        <v>0</v>
      </c>
      <c r="GR76" s="2">
        <v>0</v>
      </c>
      <c r="AAU76" s="1"/>
      <c r="ATY76"/>
      <c r="ATZ76" s="1" t="s">
        <v>4084</v>
      </c>
      <c r="AUB76" s="1" t="s">
        <v>3854</v>
      </c>
      <c r="AUC76" s="1" t="s">
        <v>2537</v>
      </c>
      <c r="AUD76" s="1" t="s">
        <v>3855</v>
      </c>
      <c r="AUG76" s="1" t="s">
        <v>2540</v>
      </c>
    </row>
    <row r="77" spans="1:943 1221:1229" s="155" customFormat="1" ht="14.5" customHeight="1" x14ac:dyDescent="0.35">
      <c r="A77" s="155" t="s">
        <v>2543</v>
      </c>
      <c r="B77" s="155" t="s">
        <v>2538</v>
      </c>
      <c r="C77" s="155" t="s">
        <v>2539</v>
      </c>
      <c r="D77" s="155" t="s">
        <v>2072</v>
      </c>
      <c r="E77" s="155" t="s">
        <v>1982</v>
      </c>
      <c r="F77" s="155" t="s">
        <v>2072</v>
      </c>
      <c r="I77" s="155" t="s">
        <v>1942</v>
      </c>
      <c r="J77" s="155" t="s">
        <v>1943</v>
      </c>
      <c r="K77" s="155" t="s">
        <v>1943</v>
      </c>
      <c r="N77" s="155" t="s">
        <v>3846</v>
      </c>
      <c r="O77" s="156">
        <v>1</v>
      </c>
      <c r="P77" s="156">
        <v>0</v>
      </c>
      <c r="Q77" s="156">
        <v>0</v>
      </c>
      <c r="R77" s="156">
        <v>0</v>
      </c>
      <c r="S77" s="156">
        <v>0</v>
      </c>
      <c r="U77" s="155" t="s">
        <v>1831</v>
      </c>
      <c r="AC77" s="155" t="s">
        <v>3856</v>
      </c>
      <c r="AE77" s="155" t="s">
        <v>1830</v>
      </c>
      <c r="AF77" s="155" t="s">
        <v>1831</v>
      </c>
      <c r="AS77" s="155" t="s">
        <v>3887</v>
      </c>
      <c r="AT77" s="156">
        <v>40</v>
      </c>
      <c r="AU77" s="155" t="s">
        <v>3857</v>
      </c>
      <c r="AW77" s="155" t="s">
        <v>3849</v>
      </c>
      <c r="AX77" s="155" t="s">
        <v>3850</v>
      </c>
      <c r="AY77" s="155" t="s">
        <v>1831</v>
      </c>
      <c r="AZ77" s="155" t="s">
        <v>1839</v>
      </c>
      <c r="BA77" s="155" t="s">
        <v>3957</v>
      </c>
      <c r="BB77" s="156">
        <v>1</v>
      </c>
      <c r="BC77" s="156">
        <v>0</v>
      </c>
      <c r="BD77" s="156">
        <v>0</v>
      </c>
      <c r="BE77" s="156">
        <v>0</v>
      </c>
      <c r="BF77" s="156">
        <v>0</v>
      </c>
      <c r="BG77" s="156">
        <v>0</v>
      </c>
      <c r="BH77" s="156">
        <v>0</v>
      </c>
      <c r="BI77" s="156">
        <v>0</v>
      </c>
      <c r="BT77" s="155" t="s">
        <v>3874</v>
      </c>
      <c r="BU77" s="156">
        <v>0</v>
      </c>
      <c r="BV77" s="156">
        <v>0</v>
      </c>
      <c r="BW77" s="156">
        <v>0</v>
      </c>
      <c r="BX77" s="156">
        <v>0</v>
      </c>
      <c r="BY77" s="156">
        <v>1</v>
      </c>
      <c r="BZ77" s="156">
        <v>0</v>
      </c>
      <c r="CA77" s="156">
        <v>0</v>
      </c>
      <c r="CB77" s="156">
        <v>0</v>
      </c>
      <c r="CC77" s="156">
        <v>0</v>
      </c>
      <c r="CD77" s="156">
        <v>0</v>
      </c>
      <c r="CE77" s="156">
        <v>0</v>
      </c>
      <c r="CG77" s="155" t="s">
        <v>1830</v>
      </c>
      <c r="DU77" s="166" t="s">
        <v>4085</v>
      </c>
      <c r="DV77" s="156">
        <v>0</v>
      </c>
      <c r="DW77" s="156">
        <v>0</v>
      </c>
      <c r="DX77" s="156">
        <v>0</v>
      </c>
      <c r="DY77" s="156">
        <v>0</v>
      </c>
      <c r="DZ77" s="156">
        <v>0</v>
      </c>
      <c r="EA77" s="156">
        <v>0</v>
      </c>
      <c r="EB77" s="156">
        <v>0</v>
      </c>
      <c r="EC77" s="156">
        <v>0</v>
      </c>
      <c r="ED77" s="156">
        <v>1</v>
      </c>
      <c r="EE77" s="156">
        <v>0</v>
      </c>
      <c r="EF77" s="156">
        <v>0</v>
      </c>
      <c r="EG77" s="156">
        <v>0</v>
      </c>
      <c r="EH77" s="155" t="s">
        <v>2542</v>
      </c>
      <c r="EI77" s="155" t="s">
        <v>1835</v>
      </c>
      <c r="EJ77" s="156">
        <v>0</v>
      </c>
      <c r="EK77" s="156">
        <v>0</v>
      </c>
      <c r="EL77" s="156">
        <v>0</v>
      </c>
      <c r="EM77" s="156">
        <v>0</v>
      </c>
      <c r="EN77" s="156">
        <v>0</v>
      </c>
      <c r="EO77" s="156">
        <v>0</v>
      </c>
      <c r="EP77" s="156">
        <v>0</v>
      </c>
      <c r="EQ77" s="156">
        <v>0</v>
      </c>
      <c r="ER77" s="156">
        <v>0</v>
      </c>
      <c r="ES77" s="156">
        <v>0</v>
      </c>
      <c r="ET77" s="156">
        <v>1</v>
      </c>
      <c r="EU77" s="156">
        <v>0</v>
      </c>
      <c r="EV77" s="156">
        <v>0</v>
      </c>
      <c r="EX77" s="155" t="s">
        <v>1830</v>
      </c>
      <c r="GE77" s="155" t="s">
        <v>3906</v>
      </c>
      <c r="GF77" s="156">
        <v>0</v>
      </c>
      <c r="GG77" s="156">
        <v>0</v>
      </c>
      <c r="GH77" s="156">
        <v>0</v>
      </c>
      <c r="GI77" s="156">
        <v>0</v>
      </c>
      <c r="GJ77" s="156">
        <v>0</v>
      </c>
      <c r="GK77" s="156">
        <v>0</v>
      </c>
      <c r="GL77" s="156">
        <v>0</v>
      </c>
      <c r="GM77" s="156">
        <v>1</v>
      </c>
      <c r="GN77" s="156">
        <v>0</v>
      </c>
      <c r="GO77" s="156">
        <v>0</v>
      </c>
      <c r="GP77" s="156">
        <v>0</v>
      </c>
      <c r="GQ77" s="156">
        <v>0</v>
      </c>
      <c r="GR77" s="156">
        <v>0</v>
      </c>
      <c r="ATY77"/>
      <c r="ATZ77" s="155" t="s">
        <v>4086</v>
      </c>
      <c r="AUB77" s="155" t="s">
        <v>3854</v>
      </c>
      <c r="AUC77" s="155" t="s">
        <v>2544</v>
      </c>
      <c r="AUD77" s="155" t="s">
        <v>3855</v>
      </c>
      <c r="AUG77" s="155" t="s">
        <v>2563</v>
      </c>
    </row>
    <row r="78" spans="1:943 1221:1229" ht="14.5" customHeight="1" x14ac:dyDescent="0.35">
      <c r="A78" s="1" t="s">
        <v>2549</v>
      </c>
      <c r="B78" s="1" t="s">
        <v>2545</v>
      </c>
      <c r="C78" s="1" t="s">
        <v>2546</v>
      </c>
      <c r="D78" s="1" t="s">
        <v>2444</v>
      </c>
      <c r="E78" s="1" t="s">
        <v>1941</v>
      </c>
      <c r="F78" s="1" t="s">
        <v>2444</v>
      </c>
      <c r="I78" s="1" t="s">
        <v>1942</v>
      </c>
      <c r="J78" s="1" t="s">
        <v>1943</v>
      </c>
      <c r="K78" s="1" t="s">
        <v>1943</v>
      </c>
      <c r="N78" s="1" t="s">
        <v>4087</v>
      </c>
      <c r="O78" s="2">
        <v>0</v>
      </c>
      <c r="P78" s="2">
        <v>1</v>
      </c>
      <c r="Q78" s="2">
        <v>0</v>
      </c>
      <c r="R78" s="2">
        <v>0</v>
      </c>
      <c r="S78" s="2">
        <v>0</v>
      </c>
      <c r="U78" s="1" t="s">
        <v>1831</v>
      </c>
      <c r="AT78" s="1"/>
      <c r="BJ78" s="1"/>
      <c r="DU78" s="1"/>
      <c r="GS78" s="1"/>
      <c r="GT78" s="1" t="s">
        <v>4088</v>
      </c>
      <c r="GV78" s="1" t="s">
        <v>3917</v>
      </c>
      <c r="GX78" s="1" t="s">
        <v>1831</v>
      </c>
      <c r="GY78" s="1" t="s">
        <v>1831</v>
      </c>
      <c r="HL78" s="1" t="s">
        <v>1831</v>
      </c>
      <c r="HM78" s="1" t="s">
        <v>1831</v>
      </c>
      <c r="HN78" s="2">
        <v>2</v>
      </c>
      <c r="HO78" s="2">
        <v>3</v>
      </c>
      <c r="HP78" s="1" t="s">
        <v>1830</v>
      </c>
      <c r="HQ78" s="1" t="s">
        <v>1831</v>
      </c>
      <c r="HT78" s="1" t="s">
        <v>1831</v>
      </c>
      <c r="HU78" s="2" t="s">
        <v>1840</v>
      </c>
      <c r="HV78" s="1" t="s">
        <v>1840</v>
      </c>
      <c r="HW78" s="1" t="s">
        <v>3857</v>
      </c>
      <c r="HY78" s="1" t="s">
        <v>1830</v>
      </c>
      <c r="IT78" s="1" t="s">
        <v>1834</v>
      </c>
      <c r="IU78" s="2">
        <v>0</v>
      </c>
      <c r="IV78" s="2">
        <v>0</v>
      </c>
      <c r="IW78" s="2">
        <v>0</v>
      </c>
      <c r="IX78" s="2">
        <v>0</v>
      </c>
      <c r="IY78" s="2">
        <v>0</v>
      </c>
      <c r="IZ78" s="2">
        <v>0</v>
      </c>
      <c r="JA78" s="2">
        <v>0</v>
      </c>
      <c r="JB78" s="2">
        <v>1</v>
      </c>
      <c r="JC78" s="2">
        <v>0</v>
      </c>
      <c r="JD78" s="2">
        <v>0</v>
      </c>
      <c r="JE78" s="2">
        <v>0</v>
      </c>
      <c r="JG78" s="1" t="s">
        <v>1830</v>
      </c>
      <c r="KU78" s="1" t="s">
        <v>4089</v>
      </c>
      <c r="KV78" s="2">
        <v>0</v>
      </c>
      <c r="KW78" s="2">
        <v>0</v>
      </c>
      <c r="KX78" s="2">
        <v>0</v>
      </c>
      <c r="KY78" s="2">
        <v>0</v>
      </c>
      <c r="KZ78" s="2">
        <v>0</v>
      </c>
      <c r="LA78" s="2">
        <v>1</v>
      </c>
      <c r="LB78" s="2">
        <v>1</v>
      </c>
      <c r="LC78" s="2">
        <v>0</v>
      </c>
      <c r="LD78" s="2">
        <v>1</v>
      </c>
      <c r="LE78" s="2">
        <v>0</v>
      </c>
      <c r="LF78" s="2">
        <v>0</v>
      </c>
      <c r="LG78" s="2">
        <v>0</v>
      </c>
      <c r="LI78" s="1" t="s">
        <v>1857</v>
      </c>
      <c r="LJ78" s="2">
        <v>0</v>
      </c>
      <c r="LK78" s="2">
        <v>0</v>
      </c>
      <c r="LL78" s="2">
        <v>0</v>
      </c>
      <c r="LM78" s="2">
        <v>0</v>
      </c>
      <c r="LN78" s="2">
        <v>1</v>
      </c>
      <c r="LO78" s="2">
        <v>0</v>
      </c>
      <c r="LP78" s="2">
        <v>0</v>
      </c>
      <c r="LQ78" s="2">
        <v>0</v>
      </c>
      <c r="LR78" s="2">
        <v>0</v>
      </c>
      <c r="LS78" s="2">
        <v>0</v>
      </c>
      <c r="LT78" s="2">
        <v>0</v>
      </c>
      <c r="LU78" s="2">
        <v>0</v>
      </c>
      <c r="LV78" s="2">
        <v>0</v>
      </c>
      <c r="LX78" s="1" t="s">
        <v>1831</v>
      </c>
      <c r="LY78" s="1" t="s">
        <v>1834</v>
      </c>
      <c r="LZ78" s="2">
        <v>0</v>
      </c>
      <c r="MA78" s="2">
        <v>0</v>
      </c>
      <c r="MB78" s="2">
        <v>0</v>
      </c>
      <c r="MC78" s="2">
        <v>0</v>
      </c>
      <c r="MD78" s="2">
        <v>1</v>
      </c>
      <c r="ME78" s="2">
        <v>0</v>
      </c>
      <c r="MF78" s="2">
        <v>0</v>
      </c>
      <c r="MH78" s="1" t="s">
        <v>1836</v>
      </c>
      <c r="MI78" s="2">
        <v>0</v>
      </c>
      <c r="MJ78" s="2">
        <v>0</v>
      </c>
      <c r="MK78" s="2">
        <v>1</v>
      </c>
      <c r="ML78" s="2">
        <v>0</v>
      </c>
      <c r="MM78" s="2">
        <v>0</v>
      </c>
      <c r="MN78" s="2">
        <v>0</v>
      </c>
      <c r="MO78" s="2">
        <v>0</v>
      </c>
      <c r="MP78" s="2">
        <v>0</v>
      </c>
      <c r="MQ78" s="2">
        <v>0</v>
      </c>
      <c r="MR78" s="2">
        <v>0</v>
      </c>
      <c r="MS78" s="2">
        <v>0</v>
      </c>
      <c r="MT78" s="2">
        <v>0</v>
      </c>
      <c r="MU78" s="2">
        <v>0</v>
      </c>
      <c r="MV78" s="1" t="s">
        <v>2124</v>
      </c>
      <c r="MW78" s="1" t="s">
        <v>1830</v>
      </c>
      <c r="MX78" s="1" t="s">
        <v>4007</v>
      </c>
      <c r="MY78" s="2">
        <v>0</v>
      </c>
      <c r="MZ78" s="2">
        <v>0</v>
      </c>
      <c r="NA78" s="2">
        <v>1</v>
      </c>
      <c r="NB78" s="2">
        <v>0</v>
      </c>
      <c r="NC78" s="2">
        <v>0</v>
      </c>
      <c r="NE78" s="1" t="s">
        <v>1836</v>
      </c>
      <c r="NF78" s="2">
        <v>0</v>
      </c>
      <c r="NG78" s="2">
        <v>0</v>
      </c>
      <c r="NH78" s="2">
        <v>1</v>
      </c>
      <c r="NI78" s="2">
        <v>0</v>
      </c>
      <c r="NJ78" s="2">
        <v>0</v>
      </c>
      <c r="NK78" s="2">
        <v>0</v>
      </c>
      <c r="NL78" s="2">
        <v>0</v>
      </c>
      <c r="NM78" s="2">
        <v>0</v>
      </c>
      <c r="NN78" s="2">
        <v>0</v>
      </c>
      <c r="NO78" s="2">
        <v>0</v>
      </c>
      <c r="NP78" s="2">
        <v>0</v>
      </c>
      <c r="NQ78" s="2">
        <v>0</v>
      </c>
      <c r="NR78" s="2">
        <v>0</v>
      </c>
      <c r="NS78" s="1" t="s">
        <v>2548</v>
      </c>
      <c r="AAU78" s="1"/>
      <c r="ATY78"/>
      <c r="ATZ78" s="1" t="s">
        <v>4090</v>
      </c>
      <c r="AUB78" s="1" t="s">
        <v>3854</v>
      </c>
      <c r="AUC78" s="1" t="s">
        <v>2550</v>
      </c>
      <c r="AUD78" s="1" t="s">
        <v>3855</v>
      </c>
      <c r="AUG78" s="1" t="s">
        <v>2584</v>
      </c>
    </row>
    <row r="79" spans="1:943 1221:1229" ht="14.5" customHeight="1" x14ac:dyDescent="0.35">
      <c r="A79" s="1" t="s">
        <v>2554</v>
      </c>
      <c r="B79" s="1" t="s">
        <v>2551</v>
      </c>
      <c r="C79" s="1" t="s">
        <v>2552</v>
      </c>
      <c r="D79" s="1" t="s">
        <v>2072</v>
      </c>
      <c r="E79" s="1" t="s">
        <v>2025</v>
      </c>
      <c r="F79" s="1" t="s">
        <v>2072</v>
      </c>
      <c r="I79" s="1" t="s">
        <v>1942</v>
      </c>
      <c r="J79" s="1" t="s">
        <v>1943</v>
      </c>
      <c r="K79" s="1" t="s">
        <v>1943</v>
      </c>
      <c r="N79" s="1" t="s">
        <v>3846</v>
      </c>
      <c r="O79" s="2">
        <v>1</v>
      </c>
      <c r="P79" s="2">
        <v>0</v>
      </c>
      <c r="Q79" s="2">
        <v>0</v>
      </c>
      <c r="R79" s="2">
        <v>0</v>
      </c>
      <c r="S79" s="2">
        <v>0</v>
      </c>
      <c r="U79" s="1" t="s">
        <v>1831</v>
      </c>
      <c r="AC79" s="1" t="s">
        <v>3908</v>
      </c>
      <c r="AE79" s="1" t="s">
        <v>1831</v>
      </c>
      <c r="AF79" s="1" t="s">
        <v>1831</v>
      </c>
      <c r="AS79" s="1" t="s">
        <v>3847</v>
      </c>
      <c r="AT79" s="156">
        <v>75</v>
      </c>
      <c r="AU79" s="1" t="s">
        <v>3888</v>
      </c>
      <c r="AW79" s="1" t="s">
        <v>3849</v>
      </c>
      <c r="AX79" s="1" t="s">
        <v>1835</v>
      </c>
      <c r="AY79" s="1" t="s">
        <v>1830</v>
      </c>
      <c r="BT79" s="1" t="s">
        <v>1834</v>
      </c>
      <c r="BU79" s="2">
        <v>0</v>
      </c>
      <c r="BV79" s="2">
        <v>0</v>
      </c>
      <c r="BW79" s="2">
        <v>0</v>
      </c>
      <c r="BX79" s="2">
        <v>0</v>
      </c>
      <c r="BY79" s="2">
        <v>0</v>
      </c>
      <c r="BZ79" s="2">
        <v>0</v>
      </c>
      <c r="CA79" s="2">
        <v>0</v>
      </c>
      <c r="CB79" s="2">
        <v>1</v>
      </c>
      <c r="CC79" s="2">
        <v>0</v>
      </c>
      <c r="CD79" s="2">
        <v>0</v>
      </c>
      <c r="CE79" s="2">
        <v>0</v>
      </c>
      <c r="CG79" s="1" t="s">
        <v>1831</v>
      </c>
      <c r="CH79" s="1" t="s">
        <v>3948</v>
      </c>
      <c r="CJ79" s="2">
        <v>25</v>
      </c>
      <c r="CK79" s="1" t="s">
        <v>1830</v>
      </c>
      <c r="DC79" s="1" t="s">
        <v>3949</v>
      </c>
      <c r="DD79" s="2">
        <v>0</v>
      </c>
      <c r="DE79" s="2">
        <v>0</v>
      </c>
      <c r="DF79" s="2">
        <v>0</v>
      </c>
      <c r="DG79" s="2">
        <v>0</v>
      </c>
      <c r="DH79" s="2">
        <v>1</v>
      </c>
      <c r="DI79" s="2">
        <v>0</v>
      </c>
      <c r="DJ79" s="2">
        <v>0</v>
      </c>
      <c r="DK79" s="2">
        <v>0</v>
      </c>
      <c r="DM79" s="1" t="s">
        <v>1830</v>
      </c>
      <c r="DU79" s="1" t="s">
        <v>3851</v>
      </c>
      <c r="DV79" s="2">
        <v>0</v>
      </c>
      <c r="DW79" s="2">
        <v>0</v>
      </c>
      <c r="DX79" s="2">
        <v>0</v>
      </c>
      <c r="DY79" s="2">
        <v>0</v>
      </c>
      <c r="DZ79" s="2">
        <v>0</v>
      </c>
      <c r="EA79" s="2">
        <v>1</v>
      </c>
      <c r="EB79" s="2">
        <v>0</v>
      </c>
      <c r="EC79" s="2">
        <v>0</v>
      </c>
      <c r="ED79" s="2">
        <v>0</v>
      </c>
      <c r="EE79" s="2">
        <v>0</v>
      </c>
      <c r="EF79" s="2">
        <v>0</v>
      </c>
      <c r="EG79" s="2">
        <v>0</v>
      </c>
      <c r="EI79" s="1" t="s">
        <v>1835</v>
      </c>
      <c r="EJ79" s="2">
        <v>0</v>
      </c>
      <c r="EK79" s="2">
        <v>0</v>
      </c>
      <c r="EL79" s="2">
        <v>0</v>
      </c>
      <c r="EM79" s="2">
        <v>0</v>
      </c>
      <c r="EN79" s="2">
        <v>0</v>
      </c>
      <c r="EO79" s="2">
        <v>0</v>
      </c>
      <c r="EP79" s="2">
        <v>0</v>
      </c>
      <c r="EQ79" s="2">
        <v>0</v>
      </c>
      <c r="ER79" s="2">
        <v>0</v>
      </c>
      <c r="ES79" s="2">
        <v>0</v>
      </c>
      <c r="ET79" s="2">
        <v>1</v>
      </c>
      <c r="EU79" s="2">
        <v>0</v>
      </c>
      <c r="EV79" s="2">
        <v>0</v>
      </c>
      <c r="EX79" s="1" t="s">
        <v>1830</v>
      </c>
      <c r="GE79" s="1" t="s">
        <v>4091</v>
      </c>
      <c r="GF79" s="2">
        <v>0</v>
      </c>
      <c r="GG79" s="2">
        <v>0</v>
      </c>
      <c r="GH79" s="2">
        <v>0</v>
      </c>
      <c r="GI79" s="2">
        <v>0</v>
      </c>
      <c r="GJ79" s="2">
        <v>0</v>
      </c>
      <c r="GK79" s="2">
        <v>0</v>
      </c>
      <c r="GL79" s="2">
        <v>0</v>
      </c>
      <c r="GM79" s="2">
        <v>1</v>
      </c>
      <c r="GN79" s="2">
        <v>0</v>
      </c>
      <c r="GO79" s="2">
        <v>1</v>
      </c>
      <c r="GP79" s="2">
        <v>0</v>
      </c>
      <c r="GQ79" s="2">
        <v>0</v>
      </c>
      <c r="GR79" s="2">
        <v>0</v>
      </c>
      <c r="AAU79" s="1"/>
      <c r="ATY79"/>
      <c r="ATZ79" s="1" t="s">
        <v>4092</v>
      </c>
      <c r="AUB79" s="1" t="s">
        <v>3854</v>
      </c>
      <c r="AUC79" s="1" t="s">
        <v>2555</v>
      </c>
      <c r="AUD79" s="1" t="s">
        <v>3855</v>
      </c>
      <c r="AUG79" s="1" t="s">
        <v>2595</v>
      </c>
    </row>
    <row r="80" spans="1:943 1221:1229" ht="14.5" customHeight="1" x14ac:dyDescent="0.35">
      <c r="A80" s="1" t="s">
        <v>2559</v>
      </c>
      <c r="B80" s="1" t="s">
        <v>2556</v>
      </c>
      <c r="C80" s="1" t="s">
        <v>2557</v>
      </c>
      <c r="D80" s="1" t="s">
        <v>2444</v>
      </c>
      <c r="E80" s="1" t="s">
        <v>2132</v>
      </c>
      <c r="F80" s="1" t="s">
        <v>2444</v>
      </c>
      <c r="I80" s="1" t="s">
        <v>1942</v>
      </c>
      <c r="J80" s="1" t="s">
        <v>1943</v>
      </c>
      <c r="K80" s="1" t="s">
        <v>1943</v>
      </c>
      <c r="N80" s="1" t="s">
        <v>3846</v>
      </c>
      <c r="O80" s="2">
        <v>1</v>
      </c>
      <c r="P80" s="2">
        <v>0</v>
      </c>
      <c r="Q80" s="2">
        <v>0</v>
      </c>
      <c r="R80" s="2">
        <v>0</v>
      </c>
      <c r="S80" s="2">
        <v>0</v>
      </c>
      <c r="U80" s="1" t="s">
        <v>1831</v>
      </c>
      <c r="AC80" s="1" t="s">
        <v>3856</v>
      </c>
      <c r="AE80" s="1" t="s">
        <v>1830</v>
      </c>
      <c r="AF80" s="1" t="s">
        <v>1831</v>
      </c>
      <c r="AS80" s="1" t="s">
        <v>3887</v>
      </c>
      <c r="AT80" s="156" t="s">
        <v>1840</v>
      </c>
      <c r="AU80" s="1" t="s">
        <v>3888</v>
      </c>
      <c r="AW80" s="1" t="s">
        <v>3889</v>
      </c>
      <c r="AX80" s="1" t="s">
        <v>3850</v>
      </c>
      <c r="AY80" s="1" t="s">
        <v>1831</v>
      </c>
      <c r="AZ80" s="1" t="s">
        <v>1839</v>
      </c>
      <c r="BA80" s="1" t="s">
        <v>4039</v>
      </c>
      <c r="BB80" s="2">
        <v>0</v>
      </c>
      <c r="BC80" s="2">
        <v>0</v>
      </c>
      <c r="BD80" s="2">
        <v>0</v>
      </c>
      <c r="BE80" s="2">
        <v>0</v>
      </c>
      <c r="BF80" s="2">
        <v>1</v>
      </c>
      <c r="BG80" s="2">
        <v>0</v>
      </c>
      <c r="BH80" s="2">
        <v>0</v>
      </c>
      <c r="BI80" s="2">
        <v>0</v>
      </c>
      <c r="BT80" s="1" t="s">
        <v>3874</v>
      </c>
      <c r="BU80" s="2">
        <v>0</v>
      </c>
      <c r="BV80" s="2">
        <v>0</v>
      </c>
      <c r="BW80" s="2">
        <v>0</v>
      </c>
      <c r="BX80" s="2">
        <v>0</v>
      </c>
      <c r="BY80" s="2">
        <v>1</v>
      </c>
      <c r="BZ80" s="2">
        <v>0</v>
      </c>
      <c r="CA80" s="2">
        <v>0</v>
      </c>
      <c r="CB80" s="2">
        <v>0</v>
      </c>
      <c r="CC80" s="2">
        <v>0</v>
      </c>
      <c r="CD80" s="2">
        <v>0</v>
      </c>
      <c r="CE80" s="2">
        <v>0</v>
      </c>
      <c r="CG80" s="1" t="s">
        <v>1830</v>
      </c>
      <c r="DU80" s="1" t="s">
        <v>1835</v>
      </c>
      <c r="DV80" s="2">
        <v>0</v>
      </c>
      <c r="DW80" s="2">
        <v>0</v>
      </c>
      <c r="DX80" s="2">
        <v>0</v>
      </c>
      <c r="DY80" s="2">
        <v>0</v>
      </c>
      <c r="DZ80" s="2">
        <v>0</v>
      </c>
      <c r="EA80" s="2">
        <v>0</v>
      </c>
      <c r="EB80" s="2">
        <v>0</v>
      </c>
      <c r="EC80" s="2">
        <v>0</v>
      </c>
      <c r="ED80" s="2">
        <v>0</v>
      </c>
      <c r="EE80" s="2">
        <v>1</v>
      </c>
      <c r="EF80" s="2">
        <v>0</v>
      </c>
      <c r="EG80" s="2">
        <v>0</v>
      </c>
      <c r="EI80" s="1" t="s">
        <v>1857</v>
      </c>
      <c r="EJ80" s="2">
        <v>0</v>
      </c>
      <c r="EK80" s="2">
        <v>0</v>
      </c>
      <c r="EL80" s="2">
        <v>0</v>
      </c>
      <c r="EM80" s="2">
        <v>0</v>
      </c>
      <c r="EN80" s="2">
        <v>1</v>
      </c>
      <c r="EO80" s="2">
        <v>0</v>
      </c>
      <c r="EP80" s="2">
        <v>0</v>
      </c>
      <c r="EQ80" s="2">
        <v>0</v>
      </c>
      <c r="ER80" s="2">
        <v>0</v>
      </c>
      <c r="ES80" s="2">
        <v>0</v>
      </c>
      <c r="ET80" s="2">
        <v>0</v>
      </c>
      <c r="EU80" s="2">
        <v>0</v>
      </c>
      <c r="EV80" s="2">
        <v>0</v>
      </c>
      <c r="EX80" s="1" t="s">
        <v>1831</v>
      </c>
      <c r="EY80" s="1" t="s">
        <v>1834</v>
      </c>
      <c r="EZ80" s="2">
        <v>0</v>
      </c>
      <c r="FA80" s="2">
        <v>0</v>
      </c>
      <c r="FB80" s="2">
        <v>0</v>
      </c>
      <c r="FC80" s="2">
        <v>0</v>
      </c>
      <c r="FD80" s="2">
        <v>1</v>
      </c>
      <c r="FE80" s="2">
        <v>0</v>
      </c>
      <c r="FF80" s="2">
        <v>0</v>
      </c>
      <c r="FH80" s="1" t="s">
        <v>1836</v>
      </c>
      <c r="FI80" s="2">
        <v>0</v>
      </c>
      <c r="FJ80" s="2">
        <v>0</v>
      </c>
      <c r="FK80" s="2">
        <v>1</v>
      </c>
      <c r="FL80" s="2">
        <v>0</v>
      </c>
      <c r="FM80" s="2">
        <v>0</v>
      </c>
      <c r="FN80" s="2">
        <v>0</v>
      </c>
      <c r="FO80" s="2">
        <v>0</v>
      </c>
      <c r="FP80" s="2">
        <v>0</v>
      </c>
      <c r="FQ80" s="2">
        <v>0</v>
      </c>
      <c r="FR80" s="2">
        <v>0</v>
      </c>
      <c r="FS80" s="2">
        <v>0</v>
      </c>
      <c r="FT80" s="2">
        <v>0</v>
      </c>
      <c r="FU80" s="2">
        <v>0</v>
      </c>
      <c r="FW80" s="155" t="s">
        <v>1830</v>
      </c>
      <c r="FX80" s="1" t="s">
        <v>1846</v>
      </c>
      <c r="FY80" s="2">
        <v>1</v>
      </c>
      <c r="FZ80" s="2">
        <v>0</v>
      </c>
      <c r="GA80" s="2">
        <v>0</v>
      </c>
      <c r="GB80" s="2">
        <v>0</v>
      </c>
      <c r="GC80" s="2">
        <v>0</v>
      </c>
      <c r="GE80" s="1" t="s">
        <v>3893</v>
      </c>
      <c r="GF80" s="2">
        <v>0</v>
      </c>
      <c r="GG80" s="2">
        <v>0</v>
      </c>
      <c r="GH80" s="2">
        <v>0</v>
      </c>
      <c r="GI80" s="2">
        <v>0</v>
      </c>
      <c r="GJ80" s="2">
        <v>0</v>
      </c>
      <c r="GK80" s="2">
        <v>0</v>
      </c>
      <c r="GL80" s="2">
        <v>1</v>
      </c>
      <c r="GM80" s="2">
        <v>0</v>
      </c>
      <c r="GN80" s="2">
        <v>0</v>
      </c>
      <c r="GO80" s="2">
        <v>0</v>
      </c>
      <c r="GP80" s="2">
        <v>0</v>
      </c>
      <c r="GQ80" s="2">
        <v>0</v>
      </c>
      <c r="GR80" s="2">
        <v>0</v>
      </c>
      <c r="AAU80" s="1"/>
      <c r="ATY80"/>
      <c r="ATZ80" s="1" t="s">
        <v>4093</v>
      </c>
      <c r="AUB80" s="1" t="s">
        <v>3854</v>
      </c>
      <c r="AUC80" s="1" t="s">
        <v>2560</v>
      </c>
      <c r="AUD80" s="1" t="s">
        <v>3855</v>
      </c>
      <c r="AUG80" s="1" t="s">
        <v>2613</v>
      </c>
    </row>
    <row r="81" spans="1:723 1221:1229" ht="14.5" customHeight="1" x14ac:dyDescent="0.35">
      <c r="A81" s="1" t="s">
        <v>2564</v>
      </c>
      <c r="B81" s="1" t="s">
        <v>2561</v>
      </c>
      <c r="C81" s="1" t="s">
        <v>2562</v>
      </c>
      <c r="D81" s="1" t="s">
        <v>2072</v>
      </c>
      <c r="E81" s="1" t="s">
        <v>1982</v>
      </c>
      <c r="F81" s="1" t="s">
        <v>2072</v>
      </c>
      <c r="I81" s="1" t="s">
        <v>1942</v>
      </c>
      <c r="J81" s="1" t="s">
        <v>1943</v>
      </c>
      <c r="K81" s="1" t="s">
        <v>1943</v>
      </c>
      <c r="N81" s="1" t="s">
        <v>3846</v>
      </c>
      <c r="O81" s="2">
        <v>1</v>
      </c>
      <c r="P81" s="2">
        <v>0</v>
      </c>
      <c r="Q81" s="2">
        <v>0</v>
      </c>
      <c r="R81" s="2">
        <v>0</v>
      </c>
      <c r="S81" s="2">
        <v>0</v>
      </c>
      <c r="U81" s="1" t="s">
        <v>1831</v>
      </c>
      <c r="AC81" s="1" t="s">
        <v>3908</v>
      </c>
      <c r="AE81" s="1" t="s">
        <v>1831</v>
      </c>
      <c r="AF81" s="1" t="s">
        <v>1831</v>
      </c>
      <c r="AS81" s="1" t="s">
        <v>3847</v>
      </c>
      <c r="AT81" s="156" t="s">
        <v>1840</v>
      </c>
      <c r="AU81" s="1" t="s">
        <v>3857</v>
      </c>
      <c r="AW81" s="1" t="s">
        <v>3849</v>
      </c>
      <c r="AX81" s="1" t="s">
        <v>3850</v>
      </c>
      <c r="AY81" s="1" t="s">
        <v>1831</v>
      </c>
      <c r="AZ81" s="1" t="s">
        <v>1839</v>
      </c>
      <c r="BA81" s="1" t="s">
        <v>3957</v>
      </c>
      <c r="BB81" s="2">
        <v>1</v>
      </c>
      <c r="BC81" s="2">
        <v>0</v>
      </c>
      <c r="BD81" s="2">
        <v>0</v>
      </c>
      <c r="BE81" s="2">
        <v>0</v>
      </c>
      <c r="BF81" s="2">
        <v>0</v>
      </c>
      <c r="BG81" s="2">
        <v>0</v>
      </c>
      <c r="BH81" s="2">
        <v>0</v>
      </c>
      <c r="BI81" s="2">
        <v>0</v>
      </c>
      <c r="BT81" s="1" t="s">
        <v>1834</v>
      </c>
      <c r="BU81" s="2">
        <v>0</v>
      </c>
      <c r="BV81" s="2">
        <v>0</v>
      </c>
      <c r="BW81" s="2">
        <v>0</v>
      </c>
      <c r="BX81" s="2">
        <v>0</v>
      </c>
      <c r="BY81" s="2">
        <v>0</v>
      </c>
      <c r="BZ81" s="2">
        <v>0</v>
      </c>
      <c r="CA81" s="2">
        <v>0</v>
      </c>
      <c r="CB81" s="2">
        <v>1</v>
      </c>
      <c r="CC81" s="2">
        <v>0</v>
      </c>
      <c r="CD81" s="2">
        <v>0</v>
      </c>
      <c r="CE81" s="2">
        <v>0</v>
      </c>
      <c r="CG81" s="1" t="s">
        <v>1830</v>
      </c>
      <c r="DU81" s="1" t="s">
        <v>4094</v>
      </c>
      <c r="DV81" s="2">
        <v>0</v>
      </c>
      <c r="DW81" s="2">
        <v>0</v>
      </c>
      <c r="DX81" s="2">
        <v>0</v>
      </c>
      <c r="DY81" s="2">
        <v>0</v>
      </c>
      <c r="DZ81" s="2">
        <v>0</v>
      </c>
      <c r="EA81" s="2">
        <v>0</v>
      </c>
      <c r="EB81" s="2">
        <v>1</v>
      </c>
      <c r="EC81" s="2">
        <v>0</v>
      </c>
      <c r="ED81" s="2">
        <v>1</v>
      </c>
      <c r="EE81" s="2">
        <v>0</v>
      </c>
      <c r="EF81" s="2">
        <v>0</v>
      </c>
      <c r="EG81" s="2">
        <v>0</v>
      </c>
      <c r="EI81" s="1" t="s">
        <v>1857</v>
      </c>
      <c r="EJ81" s="2">
        <v>0</v>
      </c>
      <c r="EK81" s="2">
        <v>0</v>
      </c>
      <c r="EL81" s="2">
        <v>0</v>
      </c>
      <c r="EM81" s="2">
        <v>0</v>
      </c>
      <c r="EN81" s="2">
        <v>1</v>
      </c>
      <c r="EO81" s="2">
        <v>0</v>
      </c>
      <c r="EP81" s="2">
        <v>0</v>
      </c>
      <c r="EQ81" s="2">
        <v>0</v>
      </c>
      <c r="ER81" s="2">
        <v>0</v>
      </c>
      <c r="ES81" s="2">
        <v>0</v>
      </c>
      <c r="ET81" s="2">
        <v>0</v>
      </c>
      <c r="EU81" s="2">
        <v>0</v>
      </c>
      <c r="EV81" s="2">
        <v>0</v>
      </c>
      <c r="EX81" s="1" t="s">
        <v>1831</v>
      </c>
      <c r="EY81" s="1" t="s">
        <v>1834</v>
      </c>
      <c r="EZ81" s="2">
        <v>0</v>
      </c>
      <c r="FA81" s="2">
        <v>0</v>
      </c>
      <c r="FB81" s="2">
        <v>0</v>
      </c>
      <c r="FC81" s="2">
        <v>0</v>
      </c>
      <c r="FD81" s="2">
        <v>1</v>
      </c>
      <c r="FE81" s="2">
        <v>0</v>
      </c>
      <c r="FF81" s="2">
        <v>0</v>
      </c>
      <c r="FH81" s="1" t="s">
        <v>3893</v>
      </c>
      <c r="FI81" s="2">
        <v>0</v>
      </c>
      <c r="FJ81" s="2">
        <v>0</v>
      </c>
      <c r="FK81" s="2">
        <v>0</v>
      </c>
      <c r="FL81" s="2">
        <v>0</v>
      </c>
      <c r="FM81" s="2">
        <v>0</v>
      </c>
      <c r="FN81" s="2">
        <v>0</v>
      </c>
      <c r="FO81" s="2">
        <v>1</v>
      </c>
      <c r="FP81" s="2">
        <v>0</v>
      </c>
      <c r="FQ81" s="2">
        <v>0</v>
      </c>
      <c r="FR81" s="2">
        <v>0</v>
      </c>
      <c r="FS81" s="2">
        <v>0</v>
      </c>
      <c r="FT81" s="2">
        <v>0</v>
      </c>
      <c r="FU81" s="2">
        <v>0</v>
      </c>
      <c r="FW81" s="1" t="s">
        <v>1831</v>
      </c>
      <c r="GE81" s="1" t="s">
        <v>4002</v>
      </c>
      <c r="GF81" s="2">
        <v>0</v>
      </c>
      <c r="GG81" s="2">
        <v>0</v>
      </c>
      <c r="GH81" s="2">
        <v>0</v>
      </c>
      <c r="GI81" s="2">
        <v>0</v>
      </c>
      <c r="GJ81" s="2">
        <v>0</v>
      </c>
      <c r="GK81" s="2">
        <v>0</v>
      </c>
      <c r="GL81" s="2">
        <v>0</v>
      </c>
      <c r="GM81" s="2">
        <v>0</v>
      </c>
      <c r="GN81" s="2">
        <v>0</v>
      </c>
      <c r="GO81" s="2">
        <v>1</v>
      </c>
      <c r="GP81" s="2">
        <v>0</v>
      </c>
      <c r="GQ81" s="2">
        <v>0</v>
      </c>
      <c r="GR81" s="2">
        <v>0</v>
      </c>
      <c r="AAU81" s="1"/>
      <c r="ATY81"/>
      <c r="ATZ81" s="1" t="s">
        <v>4096</v>
      </c>
      <c r="AUB81" s="1" t="s">
        <v>3854</v>
      </c>
      <c r="AUC81" s="1" t="s">
        <v>2565</v>
      </c>
      <c r="AUD81" s="1" t="s">
        <v>3855</v>
      </c>
      <c r="AUG81" s="1" t="s">
        <v>2528</v>
      </c>
    </row>
    <row r="82" spans="1:723 1221:1229" ht="14.5" customHeight="1" x14ac:dyDescent="0.35">
      <c r="A82" s="1" t="s">
        <v>2569</v>
      </c>
      <c r="B82" s="1" t="s">
        <v>2566</v>
      </c>
      <c r="C82" s="1" t="s">
        <v>2567</v>
      </c>
      <c r="D82" s="1" t="s">
        <v>2444</v>
      </c>
      <c r="E82" s="1" t="s">
        <v>1941</v>
      </c>
      <c r="F82" s="1" t="s">
        <v>2444</v>
      </c>
      <c r="I82" s="1" t="s">
        <v>1942</v>
      </c>
      <c r="J82" s="1" t="s">
        <v>1943</v>
      </c>
      <c r="K82" s="1" t="s">
        <v>1943</v>
      </c>
      <c r="N82" s="1" t="s">
        <v>4087</v>
      </c>
      <c r="O82" s="2">
        <v>0</v>
      </c>
      <c r="P82" s="2">
        <v>1</v>
      </c>
      <c r="Q82" s="2">
        <v>0</v>
      </c>
      <c r="R82" s="2">
        <v>0</v>
      </c>
      <c r="S82" s="2">
        <v>0</v>
      </c>
      <c r="U82" s="1" t="s">
        <v>1831</v>
      </c>
      <c r="AT82" s="1"/>
      <c r="BJ82" s="1"/>
      <c r="DU82" s="1"/>
      <c r="GS82" s="1"/>
      <c r="GT82" s="1" t="s">
        <v>4088</v>
      </c>
      <c r="GV82" s="1" t="s">
        <v>3917</v>
      </c>
      <c r="GX82" s="1" t="s">
        <v>1831</v>
      </c>
      <c r="GY82" s="1" t="s">
        <v>1831</v>
      </c>
      <c r="HL82" s="1" t="s">
        <v>1831</v>
      </c>
      <c r="HM82" s="1" t="s">
        <v>1830</v>
      </c>
      <c r="HP82" s="1" t="s">
        <v>1830</v>
      </c>
      <c r="HQ82" s="1" t="s">
        <v>1831</v>
      </c>
      <c r="HT82" s="1" t="s">
        <v>1831</v>
      </c>
      <c r="HU82" s="2" t="s">
        <v>1840</v>
      </c>
      <c r="HV82" s="1" t="s">
        <v>3850</v>
      </c>
      <c r="HW82" s="1" t="s">
        <v>1840</v>
      </c>
      <c r="HY82" s="1" t="s">
        <v>1830</v>
      </c>
      <c r="IT82" s="1" t="s">
        <v>1834</v>
      </c>
      <c r="IU82" s="2">
        <v>0</v>
      </c>
      <c r="IV82" s="2">
        <v>0</v>
      </c>
      <c r="IW82" s="2">
        <v>0</v>
      </c>
      <c r="IX82" s="2">
        <v>0</v>
      </c>
      <c r="IY82" s="2">
        <v>0</v>
      </c>
      <c r="IZ82" s="2">
        <v>0</v>
      </c>
      <c r="JA82" s="2">
        <v>0</v>
      </c>
      <c r="JB82" s="2">
        <v>1</v>
      </c>
      <c r="JC82" s="2">
        <v>0</v>
      </c>
      <c r="JD82" s="2">
        <v>0</v>
      </c>
      <c r="JE82" s="2">
        <v>0</v>
      </c>
      <c r="JG82" s="1" t="s">
        <v>1830</v>
      </c>
      <c r="KU82" s="1" t="s">
        <v>4597</v>
      </c>
      <c r="KV82" s="2">
        <v>1</v>
      </c>
      <c r="KW82" s="2">
        <v>0</v>
      </c>
      <c r="KX82" s="2">
        <v>0</v>
      </c>
      <c r="KY82" s="2">
        <v>0</v>
      </c>
      <c r="KZ82" s="2">
        <v>0</v>
      </c>
      <c r="LA82" s="2">
        <v>0</v>
      </c>
      <c r="LB82" s="2">
        <v>0</v>
      </c>
      <c r="LC82" s="2">
        <v>0</v>
      </c>
      <c r="LD82" s="2">
        <v>1</v>
      </c>
      <c r="LE82" s="2">
        <v>0</v>
      </c>
      <c r="LF82" s="2">
        <v>0</v>
      </c>
      <c r="LG82" s="2">
        <v>0</v>
      </c>
      <c r="LI82" s="1" t="s">
        <v>1857</v>
      </c>
      <c r="LJ82" s="2">
        <v>0</v>
      </c>
      <c r="LK82" s="2">
        <v>0</v>
      </c>
      <c r="LL82" s="2">
        <v>0</v>
      </c>
      <c r="LM82" s="2">
        <v>0</v>
      </c>
      <c r="LN82" s="2">
        <v>1</v>
      </c>
      <c r="LO82" s="2">
        <v>0</v>
      </c>
      <c r="LP82" s="2">
        <v>0</v>
      </c>
      <c r="LQ82" s="2">
        <v>0</v>
      </c>
      <c r="LR82" s="2">
        <v>0</v>
      </c>
      <c r="LS82" s="2">
        <v>0</v>
      </c>
      <c r="LT82" s="2">
        <v>0</v>
      </c>
      <c r="LU82" s="2">
        <v>0</v>
      </c>
      <c r="LV82" s="2">
        <v>0</v>
      </c>
      <c r="LX82" s="1" t="s">
        <v>1831</v>
      </c>
      <c r="LY82" s="1" t="s">
        <v>1834</v>
      </c>
      <c r="LZ82" s="2">
        <v>0</v>
      </c>
      <c r="MA82" s="2">
        <v>0</v>
      </c>
      <c r="MB82" s="2">
        <v>0</v>
      </c>
      <c r="MC82" s="2">
        <v>0</v>
      </c>
      <c r="MD82" s="2">
        <v>1</v>
      </c>
      <c r="ME82" s="2">
        <v>0</v>
      </c>
      <c r="MF82" s="2">
        <v>0</v>
      </c>
      <c r="MH82" s="1" t="s">
        <v>4097</v>
      </c>
      <c r="MI82" s="2">
        <v>0</v>
      </c>
      <c r="MJ82" s="2">
        <v>0</v>
      </c>
      <c r="MK82" s="2">
        <v>1</v>
      </c>
      <c r="ML82" s="2">
        <v>0</v>
      </c>
      <c r="MM82" s="2">
        <v>0</v>
      </c>
      <c r="MN82" s="2">
        <v>0</v>
      </c>
      <c r="MO82" s="2">
        <v>0</v>
      </c>
      <c r="MP82" s="2">
        <v>1</v>
      </c>
      <c r="MQ82" s="2">
        <v>0</v>
      </c>
      <c r="MR82" s="2">
        <v>0</v>
      </c>
      <c r="MS82" s="2">
        <v>0</v>
      </c>
      <c r="MT82" s="2">
        <v>0</v>
      </c>
      <c r="MU82" s="2">
        <v>0</v>
      </c>
      <c r="MW82" s="1" t="s">
        <v>1830</v>
      </c>
      <c r="MX82" s="1" t="s">
        <v>1846</v>
      </c>
      <c r="MY82" s="2">
        <v>1</v>
      </c>
      <c r="MZ82" s="2">
        <v>0</v>
      </c>
      <c r="NA82" s="2">
        <v>0</v>
      </c>
      <c r="NB82" s="2">
        <v>0</v>
      </c>
      <c r="NC82" s="2">
        <v>0</v>
      </c>
      <c r="NE82" s="1" t="s">
        <v>4321</v>
      </c>
      <c r="NF82" s="2">
        <v>0</v>
      </c>
      <c r="NG82" s="2">
        <v>0</v>
      </c>
      <c r="NH82" s="2">
        <v>1</v>
      </c>
      <c r="NI82" s="2">
        <v>0</v>
      </c>
      <c r="NJ82" s="2">
        <v>1</v>
      </c>
      <c r="NK82" s="2">
        <v>0</v>
      </c>
      <c r="NL82" s="2">
        <v>0</v>
      </c>
      <c r="NM82" s="2">
        <v>1</v>
      </c>
      <c r="NN82" s="2">
        <v>0</v>
      </c>
      <c r="NO82" s="2">
        <v>0</v>
      </c>
      <c r="NP82" s="2">
        <v>0</v>
      </c>
      <c r="NQ82" s="2">
        <v>0</v>
      </c>
      <c r="NR82" s="2">
        <v>0</v>
      </c>
      <c r="NS82" s="1" t="s">
        <v>4609</v>
      </c>
      <c r="AAU82" s="1"/>
      <c r="ATY82"/>
      <c r="ATZ82" s="1" t="s">
        <v>4098</v>
      </c>
      <c r="AUB82" s="1" t="s">
        <v>3854</v>
      </c>
      <c r="AUC82" s="1" t="s">
        <v>2570</v>
      </c>
      <c r="AUD82" s="1" t="s">
        <v>3855</v>
      </c>
      <c r="AUG82" s="1" t="s">
        <v>4099</v>
      </c>
    </row>
    <row r="83" spans="1:723 1221:1229" ht="14.5" customHeight="1" x14ac:dyDescent="0.35">
      <c r="A83" s="1" t="s">
        <v>2575</v>
      </c>
      <c r="B83" s="1" t="s">
        <v>2571</v>
      </c>
      <c r="C83" s="1" t="s">
        <v>2572</v>
      </c>
      <c r="D83" s="1" t="s">
        <v>2072</v>
      </c>
      <c r="E83" s="1" t="s">
        <v>2025</v>
      </c>
      <c r="F83" s="1" t="s">
        <v>2072</v>
      </c>
      <c r="I83" s="1" t="s">
        <v>1942</v>
      </c>
      <c r="J83" s="1" t="s">
        <v>1943</v>
      </c>
      <c r="K83" s="1" t="s">
        <v>1943</v>
      </c>
      <c r="N83" s="1" t="s">
        <v>3846</v>
      </c>
      <c r="O83" s="2">
        <v>1</v>
      </c>
      <c r="P83" s="2">
        <v>0</v>
      </c>
      <c r="Q83" s="2">
        <v>0</v>
      </c>
      <c r="R83" s="2">
        <v>0</v>
      </c>
      <c r="S83" s="2">
        <v>0</v>
      </c>
      <c r="U83" s="1" t="s">
        <v>1831</v>
      </c>
      <c r="AC83" s="1" t="s">
        <v>3920</v>
      </c>
      <c r="AE83" s="1" t="s">
        <v>1830</v>
      </c>
      <c r="AF83" s="1" t="s">
        <v>1831</v>
      </c>
      <c r="AS83" s="1" t="s">
        <v>3847</v>
      </c>
      <c r="AT83" s="156">
        <v>42</v>
      </c>
      <c r="AU83" s="1" t="s">
        <v>3888</v>
      </c>
      <c r="AW83" s="1" t="s">
        <v>3849</v>
      </c>
      <c r="AX83" s="1" t="s">
        <v>1835</v>
      </c>
      <c r="AY83" s="1" t="s">
        <v>1830</v>
      </c>
      <c r="BT83" s="1" t="s">
        <v>3874</v>
      </c>
      <c r="BU83" s="2">
        <v>0</v>
      </c>
      <c r="BV83" s="2">
        <v>0</v>
      </c>
      <c r="BW83" s="2">
        <v>0</v>
      </c>
      <c r="BX83" s="2">
        <v>0</v>
      </c>
      <c r="BY83" s="2">
        <v>1</v>
      </c>
      <c r="BZ83" s="2">
        <v>0</v>
      </c>
      <c r="CA83" s="2">
        <v>0</v>
      </c>
      <c r="CB83" s="2">
        <v>0</v>
      </c>
      <c r="CC83" s="2">
        <v>0</v>
      </c>
      <c r="CD83" s="2">
        <v>0</v>
      </c>
      <c r="CE83" s="2">
        <v>0</v>
      </c>
      <c r="CG83" s="1" t="s">
        <v>1830</v>
      </c>
      <c r="DU83" s="1" t="s">
        <v>3851</v>
      </c>
      <c r="DV83" s="2">
        <v>0</v>
      </c>
      <c r="DW83" s="2">
        <v>0</v>
      </c>
      <c r="DX83" s="2">
        <v>0</v>
      </c>
      <c r="DY83" s="2">
        <v>0</v>
      </c>
      <c r="DZ83" s="2">
        <v>0</v>
      </c>
      <c r="EA83" s="2">
        <v>1</v>
      </c>
      <c r="EB83" s="2">
        <v>0</v>
      </c>
      <c r="EC83" s="2">
        <v>0</v>
      </c>
      <c r="ED83" s="2">
        <v>0</v>
      </c>
      <c r="EE83" s="2">
        <v>0</v>
      </c>
      <c r="EF83" s="2">
        <v>0</v>
      </c>
      <c r="EG83" s="2">
        <v>0</v>
      </c>
      <c r="EI83" s="1" t="s">
        <v>1835</v>
      </c>
      <c r="EJ83" s="2">
        <v>0</v>
      </c>
      <c r="EK83" s="2">
        <v>0</v>
      </c>
      <c r="EL83" s="2">
        <v>0</v>
      </c>
      <c r="EM83" s="2">
        <v>0</v>
      </c>
      <c r="EN83" s="2">
        <v>0</v>
      </c>
      <c r="EO83" s="2">
        <v>0</v>
      </c>
      <c r="EP83" s="2">
        <v>0</v>
      </c>
      <c r="EQ83" s="2">
        <v>0</v>
      </c>
      <c r="ER83" s="2">
        <v>0</v>
      </c>
      <c r="ES83" s="2">
        <v>0</v>
      </c>
      <c r="ET83" s="2">
        <v>1</v>
      </c>
      <c r="EU83" s="2">
        <v>0</v>
      </c>
      <c r="EV83" s="2">
        <v>0</v>
      </c>
      <c r="EX83" s="1" t="s">
        <v>1830</v>
      </c>
      <c r="GE83" s="1" t="s">
        <v>3906</v>
      </c>
      <c r="GF83" s="2">
        <v>0</v>
      </c>
      <c r="GG83" s="2">
        <v>0</v>
      </c>
      <c r="GH83" s="2">
        <v>0</v>
      </c>
      <c r="GI83" s="2">
        <v>0</v>
      </c>
      <c r="GJ83" s="2">
        <v>0</v>
      </c>
      <c r="GK83" s="2">
        <v>0</v>
      </c>
      <c r="GL83" s="2">
        <v>0</v>
      </c>
      <c r="GM83" s="2">
        <v>1</v>
      </c>
      <c r="GN83" s="2">
        <v>0</v>
      </c>
      <c r="GO83" s="2">
        <v>0</v>
      </c>
      <c r="GP83" s="2">
        <v>0</v>
      </c>
      <c r="GQ83" s="2">
        <v>0</v>
      </c>
      <c r="GR83" s="2">
        <v>0</v>
      </c>
      <c r="AAU83" s="1"/>
      <c r="ATY83"/>
      <c r="ATZ83" s="1" t="s">
        <v>4100</v>
      </c>
      <c r="AUB83" s="1" t="s">
        <v>3854</v>
      </c>
      <c r="AUC83" s="1" t="s">
        <v>2576</v>
      </c>
      <c r="AUD83" s="1" t="s">
        <v>3855</v>
      </c>
      <c r="AUG83" s="1" t="s">
        <v>4101</v>
      </c>
    </row>
    <row r="84" spans="1:723 1221:1229" ht="14.5" customHeight="1" x14ac:dyDescent="0.35">
      <c r="A84" s="1" t="s">
        <v>2580</v>
      </c>
      <c r="B84" s="1" t="s">
        <v>2577</v>
      </c>
      <c r="C84" s="1" t="s">
        <v>2578</v>
      </c>
      <c r="D84" s="1" t="s">
        <v>2444</v>
      </c>
      <c r="E84" s="1" t="s">
        <v>2132</v>
      </c>
      <c r="F84" s="1" t="s">
        <v>2444</v>
      </c>
      <c r="I84" s="1" t="s">
        <v>1942</v>
      </c>
      <c r="J84" s="1" t="s">
        <v>1943</v>
      </c>
      <c r="K84" s="1" t="s">
        <v>1943</v>
      </c>
      <c r="N84" s="1" t="s">
        <v>3846</v>
      </c>
      <c r="O84" s="2">
        <v>1</v>
      </c>
      <c r="P84" s="2">
        <v>0</v>
      </c>
      <c r="Q84" s="2">
        <v>0</v>
      </c>
      <c r="R84" s="2">
        <v>0</v>
      </c>
      <c r="S84" s="2">
        <v>0</v>
      </c>
      <c r="U84" s="1" t="s">
        <v>1831</v>
      </c>
      <c r="AC84" s="1" t="s">
        <v>3920</v>
      </c>
      <c r="AE84" s="1" t="s">
        <v>1830</v>
      </c>
      <c r="AF84" s="1" t="s">
        <v>1831</v>
      </c>
      <c r="AS84" s="1" t="s">
        <v>3887</v>
      </c>
      <c r="AT84" s="156" t="s">
        <v>1840</v>
      </c>
      <c r="AU84" s="1" t="s">
        <v>3888</v>
      </c>
      <c r="AW84" s="1" t="s">
        <v>3849</v>
      </c>
      <c r="AX84" s="1" t="s">
        <v>3890</v>
      </c>
      <c r="AY84" s="1" t="s">
        <v>1831</v>
      </c>
      <c r="AZ84" s="1" t="s">
        <v>1838</v>
      </c>
      <c r="BA84" s="1" t="s">
        <v>3883</v>
      </c>
      <c r="BB84" s="2">
        <v>0</v>
      </c>
      <c r="BC84" s="2">
        <v>0</v>
      </c>
      <c r="BD84" s="2">
        <v>0</v>
      </c>
      <c r="BE84" s="2">
        <v>1</v>
      </c>
      <c r="BF84" s="2">
        <v>0</v>
      </c>
      <c r="BG84" s="2">
        <v>0</v>
      </c>
      <c r="BH84" s="2">
        <v>0</v>
      </c>
      <c r="BI84" s="2">
        <v>0</v>
      </c>
      <c r="BT84" s="1" t="s">
        <v>3874</v>
      </c>
      <c r="BU84" s="2">
        <v>0</v>
      </c>
      <c r="BV84" s="2">
        <v>0</v>
      </c>
      <c r="BW84" s="2">
        <v>0</v>
      </c>
      <c r="BX84" s="2">
        <v>0</v>
      </c>
      <c r="BY84" s="2">
        <v>1</v>
      </c>
      <c r="BZ84" s="2">
        <v>0</v>
      </c>
      <c r="CA84" s="2">
        <v>0</v>
      </c>
      <c r="CB84" s="2">
        <v>0</v>
      </c>
      <c r="CC84" s="2">
        <v>0</v>
      </c>
      <c r="CD84" s="2">
        <v>0</v>
      </c>
      <c r="CE84" s="2">
        <v>0</v>
      </c>
      <c r="CG84" s="1" t="s">
        <v>1830</v>
      </c>
      <c r="DU84" s="1" t="s">
        <v>4047</v>
      </c>
      <c r="DV84" s="2">
        <v>0</v>
      </c>
      <c r="DW84" s="2">
        <v>1</v>
      </c>
      <c r="DX84" s="2">
        <v>0</v>
      </c>
      <c r="DY84" s="2">
        <v>0</v>
      </c>
      <c r="DZ84" s="2">
        <v>0</v>
      </c>
      <c r="EA84" s="2">
        <v>0</v>
      </c>
      <c r="EB84" s="2">
        <v>0</v>
      </c>
      <c r="EC84" s="2">
        <v>0</v>
      </c>
      <c r="ED84" s="2">
        <v>0</v>
      </c>
      <c r="EE84" s="2">
        <v>0</v>
      </c>
      <c r="EF84" s="2">
        <v>0</v>
      </c>
      <c r="EG84" s="2">
        <v>0</v>
      </c>
      <c r="EI84" s="1" t="s">
        <v>1835</v>
      </c>
      <c r="EJ84" s="2">
        <v>0</v>
      </c>
      <c r="EK84" s="2">
        <v>0</v>
      </c>
      <c r="EL84" s="2">
        <v>0</v>
      </c>
      <c r="EM84" s="2">
        <v>0</v>
      </c>
      <c r="EN84" s="2">
        <v>0</v>
      </c>
      <c r="EO84" s="2">
        <v>0</v>
      </c>
      <c r="EP84" s="2">
        <v>0</v>
      </c>
      <c r="EQ84" s="2">
        <v>0</v>
      </c>
      <c r="ER84" s="2">
        <v>0</v>
      </c>
      <c r="ES84" s="2">
        <v>0</v>
      </c>
      <c r="ET84" s="2">
        <v>1</v>
      </c>
      <c r="EU84" s="2">
        <v>0</v>
      </c>
      <c r="EV84" s="2">
        <v>0</v>
      </c>
      <c r="EX84" s="1" t="s">
        <v>1830</v>
      </c>
      <c r="GE84" s="1" t="s">
        <v>1836</v>
      </c>
      <c r="GF84" s="2">
        <v>0</v>
      </c>
      <c r="GG84" s="2">
        <v>0</v>
      </c>
      <c r="GH84" s="2">
        <v>1</v>
      </c>
      <c r="GI84" s="2">
        <v>0</v>
      </c>
      <c r="GJ84" s="2">
        <v>0</v>
      </c>
      <c r="GK84" s="2">
        <v>0</v>
      </c>
      <c r="GL84" s="2">
        <v>0</v>
      </c>
      <c r="GM84" s="2">
        <v>0</v>
      </c>
      <c r="GN84" s="2">
        <v>0</v>
      </c>
      <c r="GO84" s="2">
        <v>0</v>
      </c>
      <c r="GP84" s="2">
        <v>0</v>
      </c>
      <c r="GQ84" s="2">
        <v>0</v>
      </c>
      <c r="GR84" s="2">
        <v>0</v>
      </c>
      <c r="AAU84" s="1"/>
      <c r="ATY84"/>
      <c r="ATZ84" s="1" t="s">
        <v>4102</v>
      </c>
      <c r="AUB84" s="1" t="s">
        <v>3854</v>
      </c>
      <c r="AUC84" s="1" t="s">
        <v>2581</v>
      </c>
      <c r="AUD84" s="1" t="s">
        <v>3855</v>
      </c>
      <c r="AUG84" s="1" t="s">
        <v>4103</v>
      </c>
    </row>
    <row r="85" spans="1:723 1221:1229" s="155" customFormat="1" ht="14.5" customHeight="1" x14ac:dyDescent="0.35">
      <c r="A85" s="155" t="s">
        <v>2586</v>
      </c>
      <c r="B85" s="155" t="s">
        <v>2582</v>
      </c>
      <c r="C85" s="155" t="s">
        <v>2583</v>
      </c>
      <c r="D85" s="155" t="s">
        <v>2072</v>
      </c>
      <c r="E85" s="155" t="s">
        <v>1982</v>
      </c>
      <c r="F85" s="155" t="s">
        <v>2072</v>
      </c>
      <c r="I85" s="155" t="s">
        <v>1942</v>
      </c>
      <c r="J85" s="155" t="s">
        <v>1943</v>
      </c>
      <c r="K85" s="155" t="s">
        <v>1943</v>
      </c>
      <c r="N85" s="155" t="s">
        <v>3846</v>
      </c>
      <c r="O85" s="156">
        <v>1</v>
      </c>
      <c r="P85" s="156">
        <v>0</v>
      </c>
      <c r="Q85" s="156">
        <v>0</v>
      </c>
      <c r="R85" s="156">
        <v>0</v>
      </c>
      <c r="S85" s="156">
        <v>0</v>
      </c>
      <c r="U85" s="155" t="s">
        <v>1831</v>
      </c>
      <c r="AC85" s="155" t="s">
        <v>3856</v>
      </c>
      <c r="AE85" s="155" t="s">
        <v>1830</v>
      </c>
      <c r="AF85" s="155" t="s">
        <v>1831</v>
      </c>
      <c r="AS85" s="155" t="s">
        <v>3887</v>
      </c>
      <c r="AT85" s="156" t="s">
        <v>1840</v>
      </c>
      <c r="AU85" s="155" t="s">
        <v>3857</v>
      </c>
      <c r="AW85" s="155" t="s">
        <v>3849</v>
      </c>
      <c r="AX85" s="155" t="s">
        <v>3890</v>
      </c>
      <c r="AY85" s="155" t="s">
        <v>1831</v>
      </c>
      <c r="AZ85" s="155" t="s">
        <v>1839</v>
      </c>
      <c r="BA85" s="155" t="s">
        <v>3957</v>
      </c>
      <c r="BB85" s="156">
        <v>1</v>
      </c>
      <c r="BC85" s="156">
        <v>0</v>
      </c>
      <c r="BD85" s="156">
        <v>0</v>
      </c>
      <c r="BE85" s="156">
        <v>0</v>
      </c>
      <c r="BF85" s="156">
        <v>0</v>
      </c>
      <c r="BG85" s="156">
        <v>0</v>
      </c>
      <c r="BH85" s="156">
        <v>0</v>
      </c>
      <c r="BI85" s="156">
        <v>0</v>
      </c>
      <c r="BT85" s="155" t="s">
        <v>3874</v>
      </c>
      <c r="BU85" s="156">
        <v>0</v>
      </c>
      <c r="BV85" s="156">
        <v>0</v>
      </c>
      <c r="BW85" s="156">
        <v>0</v>
      </c>
      <c r="BX85" s="156">
        <v>0</v>
      </c>
      <c r="BY85" s="156">
        <v>1</v>
      </c>
      <c r="BZ85" s="156">
        <v>0</v>
      </c>
      <c r="CA85" s="156">
        <v>0</v>
      </c>
      <c r="CB85" s="156">
        <v>0</v>
      </c>
      <c r="CC85" s="156">
        <v>0</v>
      </c>
      <c r="CD85" s="156">
        <v>0</v>
      </c>
      <c r="CE85" s="156">
        <v>0</v>
      </c>
      <c r="CG85" s="155" t="s">
        <v>1830</v>
      </c>
      <c r="DU85" s="166" t="s">
        <v>4648</v>
      </c>
      <c r="DV85" s="156">
        <v>0</v>
      </c>
      <c r="DW85" s="156">
        <v>0</v>
      </c>
      <c r="DX85" s="156">
        <v>0</v>
      </c>
      <c r="DY85" s="156">
        <v>0</v>
      </c>
      <c r="DZ85" s="156">
        <v>0</v>
      </c>
      <c r="EA85" s="156">
        <v>1</v>
      </c>
      <c r="EB85" s="156">
        <v>0</v>
      </c>
      <c r="EC85" s="156">
        <v>1</v>
      </c>
      <c r="ED85" s="156">
        <v>1</v>
      </c>
      <c r="EE85" s="156">
        <v>0</v>
      </c>
      <c r="EF85" s="156">
        <v>0</v>
      </c>
      <c r="EG85" s="156">
        <v>0</v>
      </c>
      <c r="EH85" s="155" t="s">
        <v>2542</v>
      </c>
      <c r="EI85" s="155" t="s">
        <v>1835</v>
      </c>
      <c r="EJ85" s="156">
        <v>0</v>
      </c>
      <c r="EK85" s="156">
        <v>0</v>
      </c>
      <c r="EL85" s="156">
        <v>0</v>
      </c>
      <c r="EM85" s="156">
        <v>0</v>
      </c>
      <c r="EN85" s="156">
        <v>0</v>
      </c>
      <c r="EO85" s="156">
        <v>0</v>
      </c>
      <c r="EP85" s="156">
        <v>0</v>
      </c>
      <c r="EQ85" s="156">
        <v>0</v>
      </c>
      <c r="ER85" s="156">
        <v>0</v>
      </c>
      <c r="ES85" s="156">
        <v>0</v>
      </c>
      <c r="ET85" s="156">
        <v>1</v>
      </c>
      <c r="EU85" s="156">
        <v>0</v>
      </c>
      <c r="EV85" s="156">
        <v>0</v>
      </c>
      <c r="EX85" s="155" t="s">
        <v>1830</v>
      </c>
      <c r="GE85" s="155" t="s">
        <v>3893</v>
      </c>
      <c r="GF85" s="156">
        <v>0</v>
      </c>
      <c r="GG85" s="156">
        <v>0</v>
      </c>
      <c r="GH85" s="156">
        <v>0</v>
      </c>
      <c r="GI85" s="156">
        <v>0</v>
      </c>
      <c r="GJ85" s="156">
        <v>0</v>
      </c>
      <c r="GK85" s="156">
        <v>0</v>
      </c>
      <c r="GL85" s="156">
        <v>1</v>
      </c>
      <c r="GM85" s="156">
        <v>0</v>
      </c>
      <c r="GN85" s="156">
        <v>0</v>
      </c>
      <c r="GO85" s="156">
        <v>0</v>
      </c>
      <c r="GP85" s="156">
        <v>0</v>
      </c>
      <c r="GQ85" s="156">
        <v>0</v>
      </c>
      <c r="GR85" s="156">
        <v>0</v>
      </c>
      <c r="GS85" s="155" t="s">
        <v>2585</v>
      </c>
      <c r="ATY85"/>
      <c r="ATZ85" s="155" t="s">
        <v>4104</v>
      </c>
      <c r="AUB85" s="155" t="s">
        <v>3854</v>
      </c>
      <c r="AUC85" s="155" t="s">
        <v>2581</v>
      </c>
      <c r="AUD85" s="155" t="s">
        <v>3855</v>
      </c>
      <c r="AUG85" s="155" t="s">
        <v>2657</v>
      </c>
    </row>
    <row r="86" spans="1:723 1221:1229" ht="14.5" customHeight="1" x14ac:dyDescent="0.35">
      <c r="A86" s="1" t="s">
        <v>2591</v>
      </c>
      <c r="B86" s="1" t="s">
        <v>2587</v>
      </c>
      <c r="C86" s="1" t="s">
        <v>2588</v>
      </c>
      <c r="D86" s="1" t="s">
        <v>2444</v>
      </c>
      <c r="E86" s="1" t="s">
        <v>1941</v>
      </c>
      <c r="F86" s="1" t="s">
        <v>2444</v>
      </c>
      <c r="I86" s="1" t="s">
        <v>1942</v>
      </c>
      <c r="J86" s="1" t="s">
        <v>1943</v>
      </c>
      <c r="K86" s="1" t="s">
        <v>1943</v>
      </c>
      <c r="N86" s="1" t="s">
        <v>4087</v>
      </c>
      <c r="O86" s="2">
        <v>0</v>
      </c>
      <c r="P86" s="2">
        <v>1</v>
      </c>
      <c r="Q86" s="2">
        <v>0</v>
      </c>
      <c r="R86" s="2">
        <v>0</v>
      </c>
      <c r="S86" s="2">
        <v>0</v>
      </c>
      <c r="U86" s="1" t="s">
        <v>1831</v>
      </c>
      <c r="AT86" s="1"/>
      <c r="BJ86" s="1"/>
      <c r="DU86" s="1"/>
      <c r="GS86" s="1"/>
      <c r="GT86" s="1" t="s">
        <v>4088</v>
      </c>
      <c r="GV86" s="1" t="s">
        <v>3917</v>
      </c>
      <c r="GX86" s="1" t="s">
        <v>1831</v>
      </c>
      <c r="GY86" s="1" t="s">
        <v>1831</v>
      </c>
      <c r="HL86" s="1" t="s">
        <v>1831</v>
      </c>
      <c r="HM86" s="1" t="s">
        <v>1831</v>
      </c>
      <c r="HN86" s="2">
        <v>2</v>
      </c>
      <c r="HO86" s="2">
        <v>2</v>
      </c>
      <c r="HP86" s="1" t="s">
        <v>1830</v>
      </c>
      <c r="HQ86" s="1" t="s">
        <v>1831</v>
      </c>
      <c r="HT86" s="1" t="s">
        <v>1830</v>
      </c>
      <c r="HU86" s="2" t="s">
        <v>1840</v>
      </c>
      <c r="HV86" s="1" t="s">
        <v>1840</v>
      </c>
      <c r="HW86" s="1" t="s">
        <v>1840</v>
      </c>
      <c r="HY86" s="1" t="s">
        <v>1830</v>
      </c>
      <c r="IT86" s="1" t="s">
        <v>1834</v>
      </c>
      <c r="IU86" s="2">
        <v>0</v>
      </c>
      <c r="IV86" s="2">
        <v>0</v>
      </c>
      <c r="IW86" s="2">
        <v>0</v>
      </c>
      <c r="IX86" s="2">
        <v>0</v>
      </c>
      <c r="IY86" s="2">
        <v>0</v>
      </c>
      <c r="IZ86" s="2">
        <v>0</v>
      </c>
      <c r="JA86" s="2">
        <v>0</v>
      </c>
      <c r="JB86" s="2">
        <v>1</v>
      </c>
      <c r="JC86" s="2">
        <v>0</v>
      </c>
      <c r="JD86" s="2">
        <v>0</v>
      </c>
      <c r="JE86" s="2">
        <v>0</v>
      </c>
      <c r="JG86" s="1" t="s">
        <v>1830</v>
      </c>
      <c r="KU86" s="1" t="s">
        <v>1835</v>
      </c>
      <c r="KV86" s="2">
        <v>0</v>
      </c>
      <c r="KW86" s="2">
        <v>0</v>
      </c>
      <c r="KX86" s="2">
        <v>0</v>
      </c>
      <c r="KY86" s="2">
        <v>0</v>
      </c>
      <c r="KZ86" s="2">
        <v>0</v>
      </c>
      <c r="LA86" s="2">
        <v>0</v>
      </c>
      <c r="LB86" s="2">
        <v>0</v>
      </c>
      <c r="LC86" s="2">
        <v>0</v>
      </c>
      <c r="LD86" s="2">
        <v>0</v>
      </c>
      <c r="LE86" s="2">
        <v>1</v>
      </c>
      <c r="LF86" s="2">
        <v>0</v>
      </c>
      <c r="LG86" s="2">
        <v>0</v>
      </c>
      <c r="LI86" s="1" t="s">
        <v>1857</v>
      </c>
      <c r="LJ86" s="2">
        <v>0</v>
      </c>
      <c r="LK86" s="2">
        <v>0</v>
      </c>
      <c r="LL86" s="2">
        <v>0</v>
      </c>
      <c r="LM86" s="2">
        <v>0</v>
      </c>
      <c r="LN86" s="2">
        <v>1</v>
      </c>
      <c r="LO86" s="2">
        <v>0</v>
      </c>
      <c r="LP86" s="2">
        <v>0</v>
      </c>
      <c r="LQ86" s="2">
        <v>0</v>
      </c>
      <c r="LR86" s="2">
        <v>0</v>
      </c>
      <c r="LS86" s="2">
        <v>0</v>
      </c>
      <c r="LT86" s="2">
        <v>0</v>
      </c>
      <c r="LU86" s="2">
        <v>0</v>
      </c>
      <c r="LV86" s="2">
        <v>0</v>
      </c>
      <c r="LX86" s="1" t="s">
        <v>1840</v>
      </c>
      <c r="NE86" s="1" t="s">
        <v>3893</v>
      </c>
      <c r="NF86" s="2">
        <v>0</v>
      </c>
      <c r="NG86" s="2">
        <v>0</v>
      </c>
      <c r="NH86" s="2">
        <v>0</v>
      </c>
      <c r="NI86" s="2">
        <v>0</v>
      </c>
      <c r="NJ86" s="2">
        <v>0</v>
      </c>
      <c r="NK86" s="2">
        <v>1</v>
      </c>
      <c r="NL86" s="2">
        <v>0</v>
      </c>
      <c r="NM86" s="2">
        <v>0</v>
      </c>
      <c r="NN86" s="2">
        <v>0</v>
      </c>
      <c r="NO86" s="2">
        <v>0</v>
      </c>
      <c r="NP86" s="2">
        <v>0</v>
      </c>
      <c r="NQ86" s="2">
        <v>0</v>
      </c>
      <c r="NR86" s="2">
        <v>0</v>
      </c>
      <c r="NS86" s="1" t="s">
        <v>2590</v>
      </c>
      <c r="AAU86" s="1"/>
      <c r="ATY86"/>
      <c r="ATZ86" s="1" t="s">
        <v>4105</v>
      </c>
      <c r="AUB86" s="1" t="s">
        <v>3854</v>
      </c>
      <c r="AUC86" s="1" t="s">
        <v>2592</v>
      </c>
      <c r="AUD86" s="1" t="s">
        <v>3855</v>
      </c>
      <c r="AUG86" s="1" t="s">
        <v>2674</v>
      </c>
    </row>
    <row r="87" spans="1:723 1221:1229" ht="14.5" customHeight="1" x14ac:dyDescent="0.35">
      <c r="A87" s="1" t="s">
        <v>2596</v>
      </c>
      <c r="B87" s="1" t="s">
        <v>2593</v>
      </c>
      <c r="C87" s="1" t="s">
        <v>2594</v>
      </c>
      <c r="D87" s="1" t="s">
        <v>2072</v>
      </c>
      <c r="E87" s="1" t="s">
        <v>1982</v>
      </c>
      <c r="F87" s="1" t="s">
        <v>2072</v>
      </c>
      <c r="I87" s="1" t="s">
        <v>1942</v>
      </c>
      <c r="J87" s="1" t="s">
        <v>1943</v>
      </c>
      <c r="K87" s="1" t="s">
        <v>1943</v>
      </c>
      <c r="N87" s="1" t="s">
        <v>3846</v>
      </c>
      <c r="O87" s="2">
        <v>1</v>
      </c>
      <c r="P87" s="2">
        <v>0</v>
      </c>
      <c r="Q87" s="2">
        <v>0</v>
      </c>
      <c r="R87" s="2">
        <v>0</v>
      </c>
      <c r="S87" s="2">
        <v>0</v>
      </c>
      <c r="U87" s="1" t="s">
        <v>1831</v>
      </c>
      <c r="AC87" s="1" t="s">
        <v>3856</v>
      </c>
      <c r="AE87" s="1" t="s">
        <v>1830</v>
      </c>
      <c r="AF87" s="1" t="s">
        <v>1831</v>
      </c>
      <c r="AS87" s="1" t="s">
        <v>3847</v>
      </c>
      <c r="AT87" s="156">
        <v>10</v>
      </c>
      <c r="AU87" s="1" t="s">
        <v>3914</v>
      </c>
      <c r="AW87" s="1" t="s">
        <v>3849</v>
      </c>
      <c r="AX87" s="1" t="s">
        <v>3882</v>
      </c>
      <c r="AY87" s="1" t="s">
        <v>1830</v>
      </c>
      <c r="BT87" s="1" t="s">
        <v>3874</v>
      </c>
      <c r="BU87" s="2">
        <v>0</v>
      </c>
      <c r="BV87" s="2">
        <v>0</v>
      </c>
      <c r="BW87" s="2">
        <v>0</v>
      </c>
      <c r="BX87" s="2">
        <v>0</v>
      </c>
      <c r="BY87" s="2">
        <v>1</v>
      </c>
      <c r="BZ87" s="2">
        <v>0</v>
      </c>
      <c r="CA87" s="2">
        <v>0</v>
      </c>
      <c r="CB87" s="2">
        <v>0</v>
      </c>
      <c r="CC87" s="2">
        <v>0</v>
      </c>
      <c r="CD87" s="2">
        <v>0</v>
      </c>
      <c r="CE87" s="2">
        <v>0</v>
      </c>
      <c r="CG87" s="1" t="s">
        <v>1830</v>
      </c>
      <c r="DU87" s="1" t="s">
        <v>3851</v>
      </c>
      <c r="DV87" s="2">
        <v>0</v>
      </c>
      <c r="DW87" s="2">
        <v>0</v>
      </c>
      <c r="DX87" s="2">
        <v>0</v>
      </c>
      <c r="DY87" s="2">
        <v>0</v>
      </c>
      <c r="DZ87" s="2">
        <v>0</v>
      </c>
      <c r="EA87" s="2">
        <v>1</v>
      </c>
      <c r="EB87" s="2">
        <v>0</v>
      </c>
      <c r="EC87" s="2">
        <v>0</v>
      </c>
      <c r="ED87" s="2">
        <v>0</v>
      </c>
      <c r="EE87" s="2">
        <v>0</v>
      </c>
      <c r="EF87" s="2">
        <v>0</v>
      </c>
      <c r="EG87" s="2">
        <v>0</v>
      </c>
      <c r="EI87" s="1" t="s">
        <v>1835</v>
      </c>
      <c r="EJ87" s="2">
        <v>0</v>
      </c>
      <c r="EK87" s="2">
        <v>0</v>
      </c>
      <c r="EL87" s="2">
        <v>0</v>
      </c>
      <c r="EM87" s="2">
        <v>0</v>
      </c>
      <c r="EN87" s="2">
        <v>0</v>
      </c>
      <c r="EO87" s="2">
        <v>0</v>
      </c>
      <c r="EP87" s="2">
        <v>0</v>
      </c>
      <c r="EQ87" s="2">
        <v>0</v>
      </c>
      <c r="ER87" s="2">
        <v>0</v>
      </c>
      <c r="ES87" s="2">
        <v>0</v>
      </c>
      <c r="ET87" s="2">
        <v>1</v>
      </c>
      <c r="EU87" s="2">
        <v>0</v>
      </c>
      <c r="EV87" s="2">
        <v>0</v>
      </c>
      <c r="EX87" s="1" t="s">
        <v>1830</v>
      </c>
      <c r="GE87" s="1" t="s">
        <v>3906</v>
      </c>
      <c r="GF87" s="2">
        <v>0</v>
      </c>
      <c r="GG87" s="2">
        <v>0</v>
      </c>
      <c r="GH87" s="2">
        <v>0</v>
      </c>
      <c r="GI87" s="2">
        <v>0</v>
      </c>
      <c r="GJ87" s="2">
        <v>0</v>
      </c>
      <c r="GK87" s="2">
        <v>0</v>
      </c>
      <c r="GL87" s="2">
        <v>0</v>
      </c>
      <c r="GM87" s="2">
        <v>1</v>
      </c>
      <c r="GN87" s="2">
        <v>0</v>
      </c>
      <c r="GO87" s="2">
        <v>0</v>
      </c>
      <c r="GP87" s="2">
        <v>0</v>
      </c>
      <c r="GQ87" s="2">
        <v>0</v>
      </c>
      <c r="GR87" s="2">
        <v>0</v>
      </c>
      <c r="AAU87" s="1"/>
      <c r="ATY87"/>
      <c r="ATZ87" s="1" t="s">
        <v>4106</v>
      </c>
      <c r="AUB87" s="1" t="s">
        <v>3854</v>
      </c>
      <c r="AUC87" s="1" t="s">
        <v>2597</v>
      </c>
      <c r="AUD87" s="1" t="s">
        <v>3855</v>
      </c>
      <c r="AUG87" s="1" t="s">
        <v>2635</v>
      </c>
    </row>
    <row r="88" spans="1:723 1221:1229" ht="14.5" customHeight="1" x14ac:dyDescent="0.35">
      <c r="A88" s="1" t="s">
        <v>2601</v>
      </c>
      <c r="B88" s="1" t="s">
        <v>2598</v>
      </c>
      <c r="C88" s="1" t="s">
        <v>2599</v>
      </c>
      <c r="D88" s="1" t="s">
        <v>2444</v>
      </c>
      <c r="E88" s="1" t="s">
        <v>1941</v>
      </c>
      <c r="F88" s="1" t="s">
        <v>2444</v>
      </c>
      <c r="I88" s="1" t="s">
        <v>1942</v>
      </c>
      <c r="J88" s="1" t="s">
        <v>1943</v>
      </c>
      <c r="K88" s="1" t="s">
        <v>1943</v>
      </c>
      <c r="N88" s="1" t="s">
        <v>3846</v>
      </c>
      <c r="O88" s="2">
        <v>1</v>
      </c>
      <c r="P88" s="2">
        <v>0</v>
      </c>
      <c r="Q88" s="2">
        <v>0</v>
      </c>
      <c r="R88" s="2">
        <v>0</v>
      </c>
      <c r="S88" s="2">
        <v>0</v>
      </c>
      <c r="U88" s="1" t="s">
        <v>1831</v>
      </c>
      <c r="AC88" s="1" t="s">
        <v>3856</v>
      </c>
      <c r="AE88" s="1" t="s">
        <v>1830</v>
      </c>
      <c r="AF88" s="1" t="s">
        <v>1831</v>
      </c>
      <c r="AS88" s="1" t="s">
        <v>3895</v>
      </c>
      <c r="AT88" s="156" t="s">
        <v>1840</v>
      </c>
      <c r="AU88" s="1" t="s">
        <v>3857</v>
      </c>
      <c r="AW88" s="1" t="s">
        <v>1840</v>
      </c>
      <c r="AX88" s="1" t="s">
        <v>1840</v>
      </c>
      <c r="AY88" s="1" t="s">
        <v>1830</v>
      </c>
      <c r="BT88" s="1" t="s">
        <v>3874</v>
      </c>
      <c r="BU88" s="2">
        <v>0</v>
      </c>
      <c r="BV88" s="2">
        <v>0</v>
      </c>
      <c r="BW88" s="2">
        <v>0</v>
      </c>
      <c r="BX88" s="2">
        <v>0</v>
      </c>
      <c r="BY88" s="2">
        <v>1</v>
      </c>
      <c r="BZ88" s="2">
        <v>0</v>
      </c>
      <c r="CA88" s="2">
        <v>0</v>
      </c>
      <c r="CB88" s="2">
        <v>0</v>
      </c>
      <c r="CC88" s="2">
        <v>0</v>
      </c>
      <c r="CD88" s="2">
        <v>0</v>
      </c>
      <c r="CE88" s="2">
        <v>0</v>
      </c>
      <c r="CG88" s="1" t="s">
        <v>1830</v>
      </c>
      <c r="DU88" s="1" t="s">
        <v>3858</v>
      </c>
      <c r="DV88" s="2">
        <v>0</v>
      </c>
      <c r="DW88" s="2">
        <v>0</v>
      </c>
      <c r="DX88" s="2">
        <v>0</v>
      </c>
      <c r="DY88" s="2">
        <v>0</v>
      </c>
      <c r="DZ88" s="2">
        <v>0</v>
      </c>
      <c r="EA88" s="2">
        <v>0</v>
      </c>
      <c r="EB88" s="2">
        <v>1</v>
      </c>
      <c r="EC88" s="2">
        <v>0</v>
      </c>
      <c r="ED88" s="2">
        <v>0</v>
      </c>
      <c r="EE88" s="2">
        <v>0</v>
      </c>
      <c r="EF88" s="2">
        <v>0</v>
      </c>
      <c r="EG88" s="2">
        <v>0</v>
      </c>
      <c r="EI88" s="1" t="s">
        <v>1835</v>
      </c>
      <c r="EJ88" s="2">
        <v>0</v>
      </c>
      <c r="EK88" s="2">
        <v>0</v>
      </c>
      <c r="EL88" s="2">
        <v>0</v>
      </c>
      <c r="EM88" s="2">
        <v>0</v>
      </c>
      <c r="EN88" s="2">
        <v>0</v>
      </c>
      <c r="EO88" s="2">
        <v>0</v>
      </c>
      <c r="EP88" s="2">
        <v>0</v>
      </c>
      <c r="EQ88" s="2">
        <v>0</v>
      </c>
      <c r="ER88" s="2">
        <v>0</v>
      </c>
      <c r="ES88" s="2">
        <v>0</v>
      </c>
      <c r="ET88" s="2">
        <v>1</v>
      </c>
      <c r="EU88" s="2">
        <v>0</v>
      </c>
      <c r="EV88" s="2">
        <v>0</v>
      </c>
      <c r="EX88" s="1" t="s">
        <v>1830</v>
      </c>
      <c r="GE88" s="1" t="s">
        <v>3893</v>
      </c>
      <c r="GF88" s="2">
        <v>0</v>
      </c>
      <c r="GG88" s="2">
        <v>0</v>
      </c>
      <c r="GH88" s="2">
        <v>0</v>
      </c>
      <c r="GI88" s="2">
        <v>0</v>
      </c>
      <c r="GJ88" s="2">
        <v>0</v>
      </c>
      <c r="GK88" s="2">
        <v>0</v>
      </c>
      <c r="GL88" s="2">
        <v>1</v>
      </c>
      <c r="GM88" s="2">
        <v>0</v>
      </c>
      <c r="GN88" s="2">
        <v>0</v>
      </c>
      <c r="GO88" s="2">
        <v>0</v>
      </c>
      <c r="GP88" s="2">
        <v>0</v>
      </c>
      <c r="GQ88" s="2">
        <v>0</v>
      </c>
      <c r="GR88" s="2">
        <v>0</v>
      </c>
      <c r="AAU88" s="1"/>
      <c r="ATY88"/>
      <c r="ATZ88" s="1" t="s">
        <v>4107</v>
      </c>
      <c r="AUB88" s="1" t="s">
        <v>3854</v>
      </c>
      <c r="AUC88" s="1" t="s">
        <v>2597</v>
      </c>
      <c r="AUD88" s="1" t="s">
        <v>3855</v>
      </c>
      <c r="AUG88" s="1" t="s">
        <v>2489</v>
      </c>
    </row>
    <row r="89" spans="1:723 1221:1229" ht="14.5" customHeight="1" x14ac:dyDescent="0.35">
      <c r="A89" s="1" t="s">
        <v>2605</v>
      </c>
      <c r="B89" s="1" t="s">
        <v>2602</v>
      </c>
      <c r="C89" s="1" t="s">
        <v>2603</v>
      </c>
      <c r="D89" s="1" t="s">
        <v>2444</v>
      </c>
      <c r="E89" s="1" t="s">
        <v>2132</v>
      </c>
      <c r="F89" s="1" t="s">
        <v>2444</v>
      </c>
      <c r="I89" s="1" t="s">
        <v>1942</v>
      </c>
      <c r="J89" s="1" t="s">
        <v>1943</v>
      </c>
      <c r="K89" s="1" t="s">
        <v>1943</v>
      </c>
      <c r="N89" s="1" t="s">
        <v>3846</v>
      </c>
      <c r="O89" s="2">
        <v>1</v>
      </c>
      <c r="P89" s="2">
        <v>0</v>
      </c>
      <c r="Q89" s="2">
        <v>0</v>
      </c>
      <c r="R89" s="2">
        <v>0</v>
      </c>
      <c r="S89" s="2">
        <v>0</v>
      </c>
      <c r="U89" s="1" t="s">
        <v>1831</v>
      </c>
      <c r="AC89" s="1" t="s">
        <v>3920</v>
      </c>
      <c r="AE89" s="1" t="s">
        <v>1830</v>
      </c>
      <c r="AF89" s="1" t="s">
        <v>1831</v>
      </c>
      <c r="AS89" s="1" t="s">
        <v>1830</v>
      </c>
      <c r="AT89" s="156" t="s">
        <v>1840</v>
      </c>
      <c r="AU89" s="1" t="s">
        <v>3914</v>
      </c>
      <c r="AW89" s="1" t="s">
        <v>3849</v>
      </c>
      <c r="AX89" s="1" t="s">
        <v>3890</v>
      </c>
      <c r="AY89" s="1" t="s">
        <v>1831</v>
      </c>
      <c r="AZ89" s="1" t="s">
        <v>1837</v>
      </c>
      <c r="BK89" s="1" t="s">
        <v>3891</v>
      </c>
      <c r="BL89" s="2">
        <v>0</v>
      </c>
      <c r="BM89" s="2">
        <v>0</v>
      </c>
      <c r="BN89" s="2">
        <v>0</v>
      </c>
      <c r="BO89" s="2">
        <v>0</v>
      </c>
      <c r="BP89" s="2">
        <v>1</v>
      </c>
      <c r="BQ89" s="2">
        <v>0</v>
      </c>
      <c r="BR89" s="2">
        <v>0</v>
      </c>
      <c r="BT89" s="1" t="s">
        <v>3874</v>
      </c>
      <c r="BU89" s="2">
        <v>0</v>
      </c>
      <c r="BV89" s="2">
        <v>0</v>
      </c>
      <c r="BW89" s="2">
        <v>0</v>
      </c>
      <c r="BX89" s="2">
        <v>0</v>
      </c>
      <c r="BY89" s="2">
        <v>1</v>
      </c>
      <c r="BZ89" s="2">
        <v>0</v>
      </c>
      <c r="CA89" s="2">
        <v>0</v>
      </c>
      <c r="CB89" s="2">
        <v>0</v>
      </c>
      <c r="CC89" s="2">
        <v>0</v>
      </c>
      <c r="CD89" s="2">
        <v>0</v>
      </c>
      <c r="CE89" s="2">
        <v>0</v>
      </c>
      <c r="CG89" s="1" t="s">
        <v>1830</v>
      </c>
      <c r="DU89" s="1" t="s">
        <v>3958</v>
      </c>
      <c r="DV89" s="2">
        <v>0</v>
      </c>
      <c r="DW89" s="2">
        <v>0</v>
      </c>
      <c r="DX89" s="2">
        <v>0</v>
      </c>
      <c r="DY89" s="2">
        <v>0</v>
      </c>
      <c r="DZ89" s="2">
        <v>0</v>
      </c>
      <c r="EA89" s="2">
        <v>0</v>
      </c>
      <c r="EB89" s="2">
        <v>0</v>
      </c>
      <c r="EC89" s="2">
        <v>0</v>
      </c>
      <c r="ED89" s="2">
        <v>1</v>
      </c>
      <c r="EE89" s="2">
        <v>0</v>
      </c>
      <c r="EF89" s="2">
        <v>0</v>
      </c>
      <c r="EG89" s="2">
        <v>0</v>
      </c>
      <c r="EI89" s="1" t="s">
        <v>1835</v>
      </c>
      <c r="EJ89" s="2">
        <v>0</v>
      </c>
      <c r="EK89" s="2">
        <v>0</v>
      </c>
      <c r="EL89" s="2">
        <v>0</v>
      </c>
      <c r="EM89" s="2">
        <v>0</v>
      </c>
      <c r="EN89" s="2">
        <v>0</v>
      </c>
      <c r="EO89" s="2">
        <v>0</v>
      </c>
      <c r="EP89" s="2">
        <v>0</v>
      </c>
      <c r="EQ89" s="2">
        <v>0</v>
      </c>
      <c r="ER89" s="2">
        <v>0</v>
      </c>
      <c r="ES89" s="2">
        <v>0</v>
      </c>
      <c r="ET89" s="2">
        <v>1</v>
      </c>
      <c r="EU89" s="2">
        <v>0</v>
      </c>
      <c r="EV89" s="2">
        <v>0</v>
      </c>
      <c r="EX89" s="1" t="s">
        <v>1830</v>
      </c>
      <c r="GE89" s="1" t="s">
        <v>3893</v>
      </c>
      <c r="GF89" s="2">
        <v>0</v>
      </c>
      <c r="GG89" s="2">
        <v>0</v>
      </c>
      <c r="GH89" s="2">
        <v>0</v>
      </c>
      <c r="GI89" s="2">
        <v>0</v>
      </c>
      <c r="GJ89" s="2">
        <v>0</v>
      </c>
      <c r="GK89" s="2">
        <v>0</v>
      </c>
      <c r="GL89" s="2">
        <v>1</v>
      </c>
      <c r="GM89" s="2">
        <v>0</v>
      </c>
      <c r="GN89" s="2">
        <v>0</v>
      </c>
      <c r="GO89" s="2">
        <v>0</v>
      </c>
      <c r="GP89" s="2">
        <v>0</v>
      </c>
      <c r="GQ89" s="2">
        <v>0</v>
      </c>
      <c r="GR89" s="2">
        <v>0</v>
      </c>
      <c r="AAU89" s="1"/>
      <c r="ATY89"/>
      <c r="ATZ89" s="1" t="s">
        <v>4108</v>
      </c>
      <c r="AUB89" s="1" t="s">
        <v>3854</v>
      </c>
      <c r="AUC89" s="1" t="s">
        <v>2606</v>
      </c>
      <c r="AUD89" s="1" t="s">
        <v>3855</v>
      </c>
      <c r="AUG89" s="1" t="s">
        <v>2223</v>
      </c>
    </row>
    <row r="90" spans="1:723 1221:1229" s="155" customFormat="1" ht="14.5" customHeight="1" x14ac:dyDescent="0.35">
      <c r="A90" s="155" t="s">
        <v>2610</v>
      </c>
      <c r="B90" s="155" t="s">
        <v>2607</v>
      </c>
      <c r="C90" s="155" t="s">
        <v>2608</v>
      </c>
      <c r="D90" s="155" t="s">
        <v>2072</v>
      </c>
      <c r="E90" s="155" t="s">
        <v>2025</v>
      </c>
      <c r="F90" s="155" t="s">
        <v>2072</v>
      </c>
      <c r="I90" s="155" t="s">
        <v>1942</v>
      </c>
      <c r="J90" s="155" t="s">
        <v>1943</v>
      </c>
      <c r="K90" s="155" t="s">
        <v>1943</v>
      </c>
      <c r="N90" s="155" t="s">
        <v>3846</v>
      </c>
      <c r="O90" s="156">
        <v>1</v>
      </c>
      <c r="P90" s="156">
        <v>0</v>
      </c>
      <c r="Q90" s="156">
        <v>0</v>
      </c>
      <c r="R90" s="156">
        <v>0</v>
      </c>
      <c r="S90" s="156">
        <v>0</v>
      </c>
      <c r="U90" s="155" t="s">
        <v>1831</v>
      </c>
      <c r="AC90" s="155" t="s">
        <v>3856</v>
      </c>
      <c r="AE90" s="155" t="s">
        <v>1830</v>
      </c>
      <c r="AF90" s="155" t="s">
        <v>1831</v>
      </c>
      <c r="AS90" s="155" t="s">
        <v>3847</v>
      </c>
      <c r="AT90" s="156">
        <v>25</v>
      </c>
      <c r="AU90" s="155" t="s">
        <v>3914</v>
      </c>
      <c r="AW90" s="155" t="s">
        <v>3849</v>
      </c>
      <c r="AX90" s="155" t="s">
        <v>1835</v>
      </c>
      <c r="AY90" s="155" t="s">
        <v>1830</v>
      </c>
      <c r="BT90" s="155" t="s">
        <v>3874</v>
      </c>
      <c r="BU90" s="156">
        <v>0</v>
      </c>
      <c r="BV90" s="156">
        <v>0</v>
      </c>
      <c r="BW90" s="156">
        <v>0</v>
      </c>
      <c r="BX90" s="156">
        <v>0</v>
      </c>
      <c r="BY90" s="156">
        <v>1</v>
      </c>
      <c r="BZ90" s="156">
        <v>0</v>
      </c>
      <c r="CA90" s="156">
        <v>0</v>
      </c>
      <c r="CB90" s="156">
        <v>0</v>
      </c>
      <c r="CC90" s="156">
        <v>0</v>
      </c>
      <c r="CD90" s="156">
        <v>0</v>
      </c>
      <c r="CE90" s="156">
        <v>0</v>
      </c>
      <c r="CG90" s="155" t="s">
        <v>1830</v>
      </c>
      <c r="DU90" s="155" t="s">
        <v>3851</v>
      </c>
      <c r="DV90" s="156">
        <v>0</v>
      </c>
      <c r="DW90" s="156">
        <v>0</v>
      </c>
      <c r="DX90" s="156">
        <v>0</v>
      </c>
      <c r="DY90" s="156">
        <v>0</v>
      </c>
      <c r="DZ90" s="156">
        <v>0</v>
      </c>
      <c r="EA90" s="156">
        <v>1</v>
      </c>
      <c r="EB90" s="156">
        <v>0</v>
      </c>
      <c r="EC90" s="156">
        <v>0</v>
      </c>
      <c r="ED90" s="156">
        <v>0</v>
      </c>
      <c r="EE90" s="156">
        <v>0</v>
      </c>
      <c r="EF90" s="156">
        <v>0</v>
      </c>
      <c r="EG90" s="156">
        <v>0</v>
      </c>
      <c r="EI90" s="155" t="s">
        <v>1835</v>
      </c>
      <c r="EJ90" s="156">
        <v>0</v>
      </c>
      <c r="EK90" s="156">
        <v>0</v>
      </c>
      <c r="EL90" s="156">
        <v>0</v>
      </c>
      <c r="EM90" s="156">
        <v>0</v>
      </c>
      <c r="EN90" s="156">
        <v>0</v>
      </c>
      <c r="EO90" s="156">
        <v>0</v>
      </c>
      <c r="EP90" s="156">
        <v>0</v>
      </c>
      <c r="EQ90" s="156">
        <v>0</v>
      </c>
      <c r="ER90" s="156">
        <v>0</v>
      </c>
      <c r="ES90" s="156">
        <v>0</v>
      </c>
      <c r="ET90" s="156">
        <v>1</v>
      </c>
      <c r="EU90" s="156">
        <v>0</v>
      </c>
      <c r="EV90" s="156">
        <v>0</v>
      </c>
      <c r="EX90" s="155" t="s">
        <v>1831</v>
      </c>
      <c r="EY90" s="155" t="s">
        <v>4109</v>
      </c>
      <c r="EZ90" s="156">
        <v>0</v>
      </c>
      <c r="FA90" s="156">
        <v>0</v>
      </c>
      <c r="FB90" s="156">
        <v>0</v>
      </c>
      <c r="FC90" s="156">
        <v>1</v>
      </c>
      <c r="FD90" s="156">
        <v>0</v>
      </c>
      <c r="FE90" s="156">
        <v>0</v>
      </c>
      <c r="FF90" s="156">
        <v>0</v>
      </c>
      <c r="FH90" s="155" t="s">
        <v>1836</v>
      </c>
      <c r="FI90" s="156">
        <v>0</v>
      </c>
      <c r="FJ90" s="156">
        <v>0</v>
      </c>
      <c r="FK90" s="156">
        <v>1</v>
      </c>
      <c r="FL90" s="156">
        <v>0</v>
      </c>
      <c r="FM90" s="156">
        <v>0</v>
      </c>
      <c r="FN90" s="156">
        <v>0</v>
      </c>
      <c r="FO90" s="156">
        <v>0</v>
      </c>
      <c r="FP90" s="156">
        <v>0</v>
      </c>
      <c r="FQ90" s="156">
        <v>0</v>
      </c>
      <c r="FR90" s="156">
        <v>0</v>
      </c>
      <c r="FS90" s="156">
        <v>0</v>
      </c>
      <c r="FT90" s="156">
        <v>0</v>
      </c>
      <c r="FU90" s="156">
        <v>0</v>
      </c>
      <c r="FV90" s="155" t="s">
        <v>2411</v>
      </c>
      <c r="FW90" s="155" t="s">
        <v>1831</v>
      </c>
      <c r="GE90" s="155" t="s">
        <v>4091</v>
      </c>
      <c r="GF90" s="156">
        <v>0</v>
      </c>
      <c r="GG90" s="156">
        <v>0</v>
      </c>
      <c r="GH90" s="156">
        <v>0</v>
      </c>
      <c r="GI90" s="156">
        <v>0</v>
      </c>
      <c r="GJ90" s="156">
        <v>0</v>
      </c>
      <c r="GK90" s="156">
        <v>0</v>
      </c>
      <c r="GL90" s="156">
        <v>0</v>
      </c>
      <c r="GM90" s="156">
        <v>1</v>
      </c>
      <c r="GN90" s="156">
        <v>0</v>
      </c>
      <c r="GO90" s="156">
        <v>1</v>
      </c>
      <c r="GP90" s="156">
        <v>0</v>
      </c>
      <c r="GQ90" s="156">
        <v>0</v>
      </c>
      <c r="GR90" s="156">
        <v>0</v>
      </c>
      <c r="ATY90"/>
      <c r="ATZ90" s="155" t="s">
        <v>4110</v>
      </c>
      <c r="AUB90" s="155" t="s">
        <v>3854</v>
      </c>
      <c r="AUC90" s="155" t="s">
        <v>2606</v>
      </c>
      <c r="AUD90" s="155" t="s">
        <v>3855</v>
      </c>
      <c r="AUG90" s="155" t="s">
        <v>2723</v>
      </c>
    </row>
    <row r="91" spans="1:723 1221:1229" s="155" customFormat="1" ht="14.5" customHeight="1" x14ac:dyDescent="0.35">
      <c r="A91" s="155" t="s">
        <v>2616</v>
      </c>
      <c r="B91" s="155" t="s">
        <v>2611</v>
      </c>
      <c r="C91" s="155" t="s">
        <v>2612</v>
      </c>
      <c r="D91" s="155" t="s">
        <v>2072</v>
      </c>
      <c r="E91" s="155" t="s">
        <v>1982</v>
      </c>
      <c r="F91" s="155" t="s">
        <v>2072</v>
      </c>
      <c r="I91" s="155" t="s">
        <v>1942</v>
      </c>
      <c r="J91" s="155" t="s">
        <v>1943</v>
      </c>
      <c r="K91" s="155" t="s">
        <v>1943</v>
      </c>
      <c r="N91" s="155" t="s">
        <v>3846</v>
      </c>
      <c r="O91" s="156">
        <v>1</v>
      </c>
      <c r="P91" s="156">
        <v>0</v>
      </c>
      <c r="Q91" s="156">
        <v>0</v>
      </c>
      <c r="R91" s="156">
        <v>0</v>
      </c>
      <c r="S91" s="156">
        <v>0</v>
      </c>
      <c r="U91" s="155" t="s">
        <v>1831</v>
      </c>
      <c r="AC91" s="155" t="s">
        <v>3920</v>
      </c>
      <c r="AE91" s="155" t="s">
        <v>1830</v>
      </c>
      <c r="AF91" s="155" t="s">
        <v>1831</v>
      </c>
      <c r="AS91" s="155" t="s">
        <v>1830</v>
      </c>
      <c r="AT91" s="156" t="s">
        <v>1840</v>
      </c>
      <c r="AU91" s="155" t="s">
        <v>3888</v>
      </c>
      <c r="AW91" s="155" t="s">
        <v>3849</v>
      </c>
      <c r="AX91" s="155" t="s">
        <v>3850</v>
      </c>
      <c r="AY91" s="155" t="s">
        <v>1831</v>
      </c>
      <c r="AZ91" s="155" t="s">
        <v>1839</v>
      </c>
      <c r="BA91" s="155" t="s">
        <v>3883</v>
      </c>
      <c r="BB91" s="156">
        <v>0</v>
      </c>
      <c r="BC91" s="156">
        <v>0</v>
      </c>
      <c r="BD91" s="156">
        <v>0</v>
      </c>
      <c r="BE91" s="156">
        <v>1</v>
      </c>
      <c r="BF91" s="156">
        <v>0</v>
      </c>
      <c r="BG91" s="156">
        <v>0</v>
      </c>
      <c r="BH91" s="156">
        <v>0</v>
      </c>
      <c r="BI91" s="156">
        <v>0</v>
      </c>
      <c r="BT91" s="155" t="s">
        <v>3874</v>
      </c>
      <c r="BU91" s="156">
        <v>0</v>
      </c>
      <c r="BV91" s="156">
        <v>0</v>
      </c>
      <c r="BW91" s="156">
        <v>0</v>
      </c>
      <c r="BX91" s="156">
        <v>0</v>
      </c>
      <c r="BY91" s="156">
        <v>1</v>
      </c>
      <c r="BZ91" s="156">
        <v>0</v>
      </c>
      <c r="CA91" s="156">
        <v>0</v>
      </c>
      <c r="CB91" s="156">
        <v>0</v>
      </c>
      <c r="CC91" s="156">
        <v>0</v>
      </c>
      <c r="CD91" s="156">
        <v>0</v>
      </c>
      <c r="CE91" s="156">
        <v>0</v>
      </c>
      <c r="CG91" s="155" t="s">
        <v>1830</v>
      </c>
      <c r="DU91" s="166" t="s">
        <v>4161</v>
      </c>
      <c r="DV91" s="156">
        <v>0</v>
      </c>
      <c r="DW91" s="156">
        <v>0</v>
      </c>
      <c r="DX91" s="156">
        <v>0</v>
      </c>
      <c r="DY91" s="156">
        <v>0</v>
      </c>
      <c r="DZ91" s="156">
        <v>0</v>
      </c>
      <c r="EA91" s="156">
        <v>0</v>
      </c>
      <c r="EB91" s="156">
        <v>0</v>
      </c>
      <c r="EC91" s="156">
        <v>1</v>
      </c>
      <c r="ED91" s="156">
        <v>1</v>
      </c>
      <c r="EE91" s="156">
        <v>0</v>
      </c>
      <c r="EF91" s="156">
        <v>0</v>
      </c>
      <c r="EG91" s="156">
        <v>0</v>
      </c>
      <c r="EH91" s="155" t="s">
        <v>2614</v>
      </c>
      <c r="EI91" s="155" t="s">
        <v>1835</v>
      </c>
      <c r="EJ91" s="156">
        <v>0</v>
      </c>
      <c r="EK91" s="156">
        <v>0</v>
      </c>
      <c r="EL91" s="156">
        <v>0</v>
      </c>
      <c r="EM91" s="156">
        <v>0</v>
      </c>
      <c r="EN91" s="156">
        <v>0</v>
      </c>
      <c r="EO91" s="156">
        <v>0</v>
      </c>
      <c r="EP91" s="156">
        <v>0</v>
      </c>
      <c r="EQ91" s="156">
        <v>0</v>
      </c>
      <c r="ER91" s="156">
        <v>0</v>
      </c>
      <c r="ES91" s="156">
        <v>0</v>
      </c>
      <c r="ET91" s="156">
        <v>1</v>
      </c>
      <c r="EU91" s="156">
        <v>0</v>
      </c>
      <c r="EV91" s="156">
        <v>0</v>
      </c>
      <c r="EX91" s="155" t="s">
        <v>1830</v>
      </c>
      <c r="GE91" s="155" t="s">
        <v>3893</v>
      </c>
      <c r="GF91" s="156">
        <v>0</v>
      </c>
      <c r="GG91" s="156">
        <v>0</v>
      </c>
      <c r="GH91" s="156">
        <v>0</v>
      </c>
      <c r="GI91" s="156">
        <v>0</v>
      </c>
      <c r="GJ91" s="156">
        <v>0</v>
      </c>
      <c r="GK91" s="156">
        <v>0</v>
      </c>
      <c r="GL91" s="156">
        <v>1</v>
      </c>
      <c r="GM91" s="156">
        <v>0</v>
      </c>
      <c r="GN91" s="156">
        <v>0</v>
      </c>
      <c r="GO91" s="156">
        <v>0</v>
      </c>
      <c r="GP91" s="156">
        <v>0</v>
      </c>
      <c r="GQ91" s="156">
        <v>0</v>
      </c>
      <c r="GR91" s="156">
        <v>0</v>
      </c>
      <c r="GS91" s="155" t="s">
        <v>2615</v>
      </c>
      <c r="ATY91"/>
      <c r="ATZ91" s="155" t="s">
        <v>4111</v>
      </c>
      <c r="AUB91" s="155" t="s">
        <v>3854</v>
      </c>
      <c r="AUC91" s="155" t="s">
        <v>2617</v>
      </c>
      <c r="AUD91" s="155" t="s">
        <v>3855</v>
      </c>
      <c r="AUG91" s="155" t="s">
        <v>2734</v>
      </c>
    </row>
    <row r="92" spans="1:723 1221:1229" ht="14.5" customHeight="1" x14ac:dyDescent="0.35">
      <c r="A92" s="1" t="s">
        <v>2622</v>
      </c>
      <c r="B92" s="1" t="s">
        <v>2618</v>
      </c>
      <c r="C92" s="1" t="s">
        <v>2619</v>
      </c>
      <c r="D92" s="1" t="s">
        <v>2444</v>
      </c>
      <c r="E92" s="1" t="s">
        <v>1941</v>
      </c>
      <c r="F92" s="1" t="s">
        <v>2444</v>
      </c>
      <c r="I92" s="1" t="s">
        <v>1942</v>
      </c>
      <c r="J92" s="1" t="s">
        <v>1943</v>
      </c>
      <c r="K92" s="1" t="s">
        <v>1943</v>
      </c>
      <c r="N92" s="1" t="s">
        <v>4087</v>
      </c>
      <c r="O92" s="2">
        <v>0</v>
      </c>
      <c r="P92" s="2">
        <v>1</v>
      </c>
      <c r="Q92" s="2">
        <v>0</v>
      </c>
      <c r="R92" s="2">
        <v>0</v>
      </c>
      <c r="S92" s="2">
        <v>0</v>
      </c>
      <c r="U92" s="1" t="s">
        <v>1831</v>
      </c>
      <c r="AT92" s="1"/>
      <c r="BJ92" s="1"/>
      <c r="DU92" s="1"/>
      <c r="GS92" s="1"/>
      <c r="GT92" s="1" t="s">
        <v>4088</v>
      </c>
      <c r="GV92" s="1" t="s">
        <v>3917</v>
      </c>
      <c r="GX92" s="1" t="s">
        <v>1831</v>
      </c>
      <c r="GY92" s="1" t="s">
        <v>1831</v>
      </c>
      <c r="HL92" s="1" t="s">
        <v>1831</v>
      </c>
      <c r="HM92" s="1" t="s">
        <v>1830</v>
      </c>
      <c r="HP92" s="1" t="s">
        <v>1830</v>
      </c>
      <c r="HQ92" s="1" t="s">
        <v>1831</v>
      </c>
      <c r="HT92" s="1" t="s">
        <v>1830</v>
      </c>
      <c r="HU92" s="2" t="s">
        <v>1840</v>
      </c>
      <c r="HV92" s="1" t="s">
        <v>1840</v>
      </c>
      <c r="HW92" s="1" t="s">
        <v>3857</v>
      </c>
      <c r="HY92" s="1" t="s">
        <v>1830</v>
      </c>
      <c r="IT92" s="1" t="s">
        <v>1834</v>
      </c>
      <c r="IU92" s="2">
        <v>0</v>
      </c>
      <c r="IV92" s="2">
        <v>0</v>
      </c>
      <c r="IW92" s="2">
        <v>0</v>
      </c>
      <c r="IX92" s="2">
        <v>0</v>
      </c>
      <c r="IY92" s="2">
        <v>0</v>
      </c>
      <c r="IZ92" s="2">
        <v>0</v>
      </c>
      <c r="JA92" s="2">
        <v>0</v>
      </c>
      <c r="JB92" s="2">
        <v>1</v>
      </c>
      <c r="JC92" s="2">
        <v>0</v>
      </c>
      <c r="JD92" s="2">
        <v>0</v>
      </c>
      <c r="JE92" s="2">
        <v>0</v>
      </c>
      <c r="JG92" s="1" t="s">
        <v>1830</v>
      </c>
      <c r="KU92" s="1" t="s">
        <v>3858</v>
      </c>
      <c r="KV92" s="2">
        <v>0</v>
      </c>
      <c r="KW92" s="2">
        <v>0</v>
      </c>
      <c r="KX92" s="2">
        <v>0</v>
      </c>
      <c r="KY92" s="2">
        <v>0</v>
      </c>
      <c r="KZ92" s="2">
        <v>0</v>
      </c>
      <c r="LA92" s="2">
        <v>0</v>
      </c>
      <c r="LB92" s="2">
        <v>1</v>
      </c>
      <c r="LC92" s="2">
        <v>0</v>
      </c>
      <c r="LD92" s="2">
        <v>0</v>
      </c>
      <c r="LE92" s="2">
        <v>0</v>
      </c>
      <c r="LF92" s="2">
        <v>0</v>
      </c>
      <c r="LG92" s="2">
        <v>0</v>
      </c>
      <c r="LI92" s="1" t="s">
        <v>1857</v>
      </c>
      <c r="LJ92" s="2">
        <v>0</v>
      </c>
      <c r="LK92" s="2">
        <v>0</v>
      </c>
      <c r="LL92" s="2">
        <v>0</v>
      </c>
      <c r="LM92" s="2">
        <v>0</v>
      </c>
      <c r="LN92" s="2">
        <v>1</v>
      </c>
      <c r="LO92" s="2">
        <v>0</v>
      </c>
      <c r="LP92" s="2">
        <v>0</v>
      </c>
      <c r="LQ92" s="2">
        <v>0</v>
      </c>
      <c r="LR92" s="2">
        <v>0</v>
      </c>
      <c r="LS92" s="2">
        <v>0</v>
      </c>
      <c r="LT92" s="2">
        <v>0</v>
      </c>
      <c r="LU92" s="2">
        <v>0</v>
      </c>
      <c r="LV92" s="2">
        <v>0</v>
      </c>
      <c r="LX92" s="1" t="s">
        <v>1840</v>
      </c>
      <c r="NE92" s="1" t="s">
        <v>3885</v>
      </c>
      <c r="NF92" s="2">
        <v>0</v>
      </c>
      <c r="NG92" s="2">
        <v>0</v>
      </c>
      <c r="NH92" s="2">
        <v>0</v>
      </c>
      <c r="NI92" s="2">
        <v>0</v>
      </c>
      <c r="NJ92" s="2">
        <v>1</v>
      </c>
      <c r="NK92" s="2">
        <v>0</v>
      </c>
      <c r="NL92" s="2">
        <v>0</v>
      </c>
      <c r="NM92" s="2">
        <v>0</v>
      </c>
      <c r="NN92" s="2">
        <v>0</v>
      </c>
      <c r="NO92" s="2">
        <v>0</v>
      </c>
      <c r="NP92" s="2">
        <v>0</v>
      </c>
      <c r="NQ92" s="2">
        <v>0</v>
      </c>
      <c r="NR92" s="2">
        <v>1</v>
      </c>
      <c r="NS92" s="1" t="s">
        <v>2621</v>
      </c>
      <c r="AAU92" s="1"/>
      <c r="ATY92"/>
      <c r="ATZ92" s="1" t="s">
        <v>4112</v>
      </c>
      <c r="AUB92" s="1" t="s">
        <v>3854</v>
      </c>
      <c r="AUC92" s="1" t="s">
        <v>2623</v>
      </c>
      <c r="AUD92" s="1" t="s">
        <v>3855</v>
      </c>
      <c r="AUG92" s="1" t="s">
        <v>2745</v>
      </c>
    </row>
    <row r="93" spans="1:723 1221:1229" ht="14.5" customHeight="1" x14ac:dyDescent="0.35">
      <c r="A93" s="1" t="s">
        <v>2627</v>
      </c>
      <c r="B93" s="1" t="s">
        <v>2624</v>
      </c>
      <c r="C93" s="1" t="s">
        <v>2625</v>
      </c>
      <c r="D93" s="1" t="s">
        <v>2444</v>
      </c>
      <c r="E93" s="1" t="s">
        <v>2132</v>
      </c>
      <c r="F93" s="1" t="s">
        <v>2444</v>
      </c>
      <c r="I93" s="1" t="s">
        <v>1942</v>
      </c>
      <c r="J93" s="1" t="s">
        <v>1943</v>
      </c>
      <c r="K93" s="1" t="s">
        <v>1943</v>
      </c>
      <c r="N93" s="1" t="s">
        <v>3846</v>
      </c>
      <c r="O93" s="2">
        <v>1</v>
      </c>
      <c r="P93" s="2">
        <v>0</v>
      </c>
      <c r="Q93" s="2">
        <v>0</v>
      </c>
      <c r="R93" s="2">
        <v>0</v>
      </c>
      <c r="S93" s="2">
        <v>0</v>
      </c>
      <c r="U93" s="1" t="s">
        <v>1831</v>
      </c>
      <c r="AC93" s="1" t="s">
        <v>3856</v>
      </c>
      <c r="AE93" s="1" t="s">
        <v>1830</v>
      </c>
      <c r="AF93" s="1" t="s">
        <v>4113</v>
      </c>
      <c r="AG93" s="1" t="s">
        <v>4114</v>
      </c>
      <c r="AI93" s="1" t="s">
        <v>3873</v>
      </c>
      <c r="AS93" s="1" t="s">
        <v>3847</v>
      </c>
      <c r="AT93" s="156" t="s">
        <v>1840</v>
      </c>
      <c r="AU93" s="1" t="s">
        <v>3888</v>
      </c>
      <c r="AW93" s="1" t="s">
        <v>3849</v>
      </c>
      <c r="AX93" s="1" t="s">
        <v>3890</v>
      </c>
      <c r="AY93" s="1" t="s">
        <v>1831</v>
      </c>
      <c r="AZ93" s="1" t="s">
        <v>1832</v>
      </c>
      <c r="BK93" s="1" t="s">
        <v>3891</v>
      </c>
      <c r="BL93" s="2">
        <v>0</v>
      </c>
      <c r="BM93" s="2">
        <v>0</v>
      </c>
      <c r="BN93" s="2">
        <v>0</v>
      </c>
      <c r="BO93" s="2">
        <v>0</v>
      </c>
      <c r="BP93" s="2">
        <v>1</v>
      </c>
      <c r="BQ93" s="2">
        <v>0</v>
      </c>
      <c r="BR93" s="2">
        <v>0</v>
      </c>
      <c r="BT93" s="1" t="s">
        <v>3874</v>
      </c>
      <c r="BU93" s="2">
        <v>0</v>
      </c>
      <c r="BV93" s="2">
        <v>0</v>
      </c>
      <c r="BW93" s="2">
        <v>0</v>
      </c>
      <c r="BX93" s="2">
        <v>0</v>
      </c>
      <c r="BY93" s="2">
        <v>1</v>
      </c>
      <c r="BZ93" s="2">
        <v>0</v>
      </c>
      <c r="CA93" s="2">
        <v>0</v>
      </c>
      <c r="CB93" s="2">
        <v>0</v>
      </c>
      <c r="CC93" s="2">
        <v>0</v>
      </c>
      <c r="CD93" s="2">
        <v>0</v>
      </c>
      <c r="CE93" s="2">
        <v>0</v>
      </c>
      <c r="CG93" s="1" t="s">
        <v>1830</v>
      </c>
      <c r="DU93" s="1" t="s">
        <v>4047</v>
      </c>
      <c r="DV93" s="2">
        <v>0</v>
      </c>
      <c r="DW93" s="2">
        <v>1</v>
      </c>
      <c r="DX93" s="2">
        <v>0</v>
      </c>
      <c r="DY93" s="2">
        <v>0</v>
      </c>
      <c r="DZ93" s="2">
        <v>0</v>
      </c>
      <c r="EA93" s="2">
        <v>0</v>
      </c>
      <c r="EB93" s="2">
        <v>0</v>
      </c>
      <c r="EC93" s="2">
        <v>0</v>
      </c>
      <c r="ED93" s="2">
        <v>0</v>
      </c>
      <c r="EE93" s="2">
        <v>0</v>
      </c>
      <c r="EF93" s="2">
        <v>0</v>
      </c>
      <c r="EG93" s="2">
        <v>0</v>
      </c>
      <c r="EI93" s="1" t="s">
        <v>1857</v>
      </c>
      <c r="EJ93" s="2">
        <v>0</v>
      </c>
      <c r="EK93" s="2">
        <v>0</v>
      </c>
      <c r="EL93" s="2">
        <v>0</v>
      </c>
      <c r="EM93" s="2">
        <v>0</v>
      </c>
      <c r="EN93" s="2">
        <v>1</v>
      </c>
      <c r="EO93" s="2">
        <v>0</v>
      </c>
      <c r="EP93" s="2">
        <v>0</v>
      </c>
      <c r="EQ93" s="2">
        <v>0</v>
      </c>
      <c r="ER93" s="2">
        <v>0</v>
      </c>
      <c r="ES93" s="2">
        <v>0</v>
      </c>
      <c r="ET93" s="2">
        <v>0</v>
      </c>
      <c r="EU93" s="2">
        <v>0</v>
      </c>
      <c r="EV93" s="2">
        <v>0</v>
      </c>
      <c r="EX93" s="1" t="s">
        <v>1831</v>
      </c>
      <c r="EY93" s="1" t="s">
        <v>1834</v>
      </c>
      <c r="EZ93" s="2">
        <v>0</v>
      </c>
      <c r="FA93" s="2">
        <v>0</v>
      </c>
      <c r="FB93" s="2">
        <v>0</v>
      </c>
      <c r="FC93" s="2">
        <v>0</v>
      </c>
      <c r="FD93" s="2">
        <v>1</v>
      </c>
      <c r="FE93" s="2">
        <v>0</v>
      </c>
      <c r="FF93" s="2">
        <v>0</v>
      </c>
      <c r="FH93" s="1" t="s">
        <v>4115</v>
      </c>
      <c r="FI93" s="2">
        <v>0</v>
      </c>
      <c r="FJ93" s="2">
        <v>1</v>
      </c>
      <c r="FK93" s="2">
        <v>0</v>
      </c>
      <c r="FL93" s="2">
        <v>0</v>
      </c>
      <c r="FM93" s="2">
        <v>0</v>
      </c>
      <c r="FN93" s="2">
        <v>0</v>
      </c>
      <c r="FO93" s="2">
        <v>0</v>
      </c>
      <c r="FP93" s="2">
        <v>0</v>
      </c>
      <c r="FQ93" s="2">
        <v>0</v>
      </c>
      <c r="FR93" s="2">
        <v>0</v>
      </c>
      <c r="FS93" s="2">
        <v>0</v>
      </c>
      <c r="FT93" s="2">
        <v>0</v>
      </c>
      <c r="FU93" s="2">
        <v>0</v>
      </c>
      <c r="FW93" s="155" t="s">
        <v>1830</v>
      </c>
      <c r="FX93" s="1" t="s">
        <v>4028</v>
      </c>
      <c r="FY93" s="2">
        <v>0</v>
      </c>
      <c r="FZ93" s="2">
        <v>1</v>
      </c>
      <c r="GA93" s="2">
        <v>0</v>
      </c>
      <c r="GB93" s="2">
        <v>0</v>
      </c>
      <c r="GC93" s="2">
        <v>0</v>
      </c>
      <c r="GE93" s="1" t="s">
        <v>3893</v>
      </c>
      <c r="GF93" s="2">
        <v>0</v>
      </c>
      <c r="GG93" s="2">
        <v>0</v>
      </c>
      <c r="GH93" s="2">
        <v>0</v>
      </c>
      <c r="GI93" s="2">
        <v>0</v>
      </c>
      <c r="GJ93" s="2">
        <v>0</v>
      </c>
      <c r="GK93" s="2">
        <v>0</v>
      </c>
      <c r="GL93" s="2">
        <v>1</v>
      </c>
      <c r="GM93" s="2">
        <v>0</v>
      </c>
      <c r="GN93" s="2">
        <v>0</v>
      </c>
      <c r="GO93" s="2">
        <v>0</v>
      </c>
      <c r="GP93" s="2">
        <v>0</v>
      </c>
      <c r="GQ93" s="2">
        <v>0</v>
      </c>
      <c r="GR93" s="2">
        <v>0</v>
      </c>
      <c r="AAU93" s="1"/>
      <c r="ATY93"/>
      <c r="ATZ93" s="1" t="s">
        <v>4116</v>
      </c>
      <c r="AUB93" s="1" t="s">
        <v>3854</v>
      </c>
      <c r="AUC93" s="1" t="s">
        <v>2628</v>
      </c>
      <c r="AUD93" s="1" t="s">
        <v>3855</v>
      </c>
      <c r="AUG93" s="1" t="s">
        <v>2762</v>
      </c>
    </row>
    <row r="94" spans="1:723 1221:1229" s="155" customFormat="1" ht="14.5" customHeight="1" x14ac:dyDescent="0.35">
      <c r="A94" s="155" t="s">
        <v>2632</v>
      </c>
      <c r="B94" s="155" t="s">
        <v>2629</v>
      </c>
      <c r="C94" s="155" t="s">
        <v>2630</v>
      </c>
      <c r="D94" s="155" t="s">
        <v>2072</v>
      </c>
      <c r="E94" s="155" t="s">
        <v>2025</v>
      </c>
      <c r="F94" s="155" t="s">
        <v>2072</v>
      </c>
      <c r="I94" s="155" t="s">
        <v>1942</v>
      </c>
      <c r="J94" s="155" t="s">
        <v>1943</v>
      </c>
      <c r="K94" s="155" t="s">
        <v>1943</v>
      </c>
      <c r="N94" s="155" t="s">
        <v>3846</v>
      </c>
      <c r="O94" s="156">
        <v>1</v>
      </c>
      <c r="P94" s="156">
        <v>0</v>
      </c>
      <c r="Q94" s="156">
        <v>0</v>
      </c>
      <c r="R94" s="156">
        <v>0</v>
      </c>
      <c r="S94" s="156">
        <v>0</v>
      </c>
      <c r="U94" s="155" t="s">
        <v>1831</v>
      </c>
      <c r="AC94" s="155" t="s">
        <v>3920</v>
      </c>
      <c r="AE94" s="155" t="s">
        <v>1830</v>
      </c>
      <c r="AF94" s="155" t="s">
        <v>1831</v>
      </c>
      <c r="AS94" s="155" t="s">
        <v>3847</v>
      </c>
      <c r="AT94" s="156">
        <v>15</v>
      </c>
      <c r="AU94" s="155" t="s">
        <v>3914</v>
      </c>
      <c r="AW94" s="155" t="s">
        <v>3849</v>
      </c>
      <c r="AX94" s="155" t="s">
        <v>1835</v>
      </c>
      <c r="AY94" s="155" t="s">
        <v>1830</v>
      </c>
      <c r="BT94" s="155" t="s">
        <v>3874</v>
      </c>
      <c r="BU94" s="156">
        <v>0</v>
      </c>
      <c r="BV94" s="156">
        <v>0</v>
      </c>
      <c r="BW94" s="156">
        <v>0</v>
      </c>
      <c r="BX94" s="156">
        <v>0</v>
      </c>
      <c r="BY94" s="156">
        <v>1</v>
      </c>
      <c r="BZ94" s="156">
        <v>0</v>
      </c>
      <c r="CA94" s="156">
        <v>0</v>
      </c>
      <c r="CB94" s="156">
        <v>0</v>
      </c>
      <c r="CC94" s="156">
        <v>0</v>
      </c>
      <c r="CD94" s="156">
        <v>0</v>
      </c>
      <c r="CE94" s="156">
        <v>0</v>
      </c>
      <c r="CG94" s="155" t="s">
        <v>1830</v>
      </c>
      <c r="DU94" s="155" t="s">
        <v>1835</v>
      </c>
      <c r="DV94" s="156">
        <v>0</v>
      </c>
      <c r="DW94" s="156">
        <v>0</v>
      </c>
      <c r="DX94" s="156">
        <v>0</v>
      </c>
      <c r="DY94" s="156">
        <v>0</v>
      </c>
      <c r="DZ94" s="156">
        <v>0</v>
      </c>
      <c r="EA94" s="156">
        <v>0</v>
      </c>
      <c r="EB94" s="156">
        <v>0</v>
      </c>
      <c r="EC94" s="156">
        <v>0</v>
      </c>
      <c r="ED94" s="156">
        <v>0</v>
      </c>
      <c r="EE94" s="156">
        <v>1</v>
      </c>
      <c r="EF94" s="156">
        <v>0</v>
      </c>
      <c r="EG94" s="156">
        <v>0</v>
      </c>
      <c r="EI94" s="155" t="s">
        <v>1835</v>
      </c>
      <c r="EJ94" s="156">
        <v>0</v>
      </c>
      <c r="EK94" s="156">
        <v>0</v>
      </c>
      <c r="EL94" s="156">
        <v>0</v>
      </c>
      <c r="EM94" s="156">
        <v>0</v>
      </c>
      <c r="EN94" s="156">
        <v>0</v>
      </c>
      <c r="EO94" s="156">
        <v>0</v>
      </c>
      <c r="EP94" s="156">
        <v>0</v>
      </c>
      <c r="EQ94" s="156">
        <v>0</v>
      </c>
      <c r="ER94" s="156">
        <v>0</v>
      </c>
      <c r="ES94" s="156">
        <v>0</v>
      </c>
      <c r="ET94" s="156">
        <v>1</v>
      </c>
      <c r="EU94" s="156">
        <v>0</v>
      </c>
      <c r="EV94" s="156">
        <v>0</v>
      </c>
      <c r="EX94" s="155" t="s">
        <v>1831</v>
      </c>
      <c r="EY94" s="155" t="s">
        <v>1834</v>
      </c>
      <c r="EZ94" s="156">
        <v>0</v>
      </c>
      <c r="FA94" s="156">
        <v>0</v>
      </c>
      <c r="FB94" s="156">
        <v>0</v>
      </c>
      <c r="FC94" s="156">
        <v>0</v>
      </c>
      <c r="FD94" s="156">
        <v>1</v>
      </c>
      <c r="FE94" s="156">
        <v>0</v>
      </c>
      <c r="FF94" s="156">
        <v>0</v>
      </c>
      <c r="FH94" s="155" t="s">
        <v>1836</v>
      </c>
      <c r="FI94" s="156">
        <v>0</v>
      </c>
      <c r="FJ94" s="156">
        <v>0</v>
      </c>
      <c r="FK94" s="156">
        <v>1</v>
      </c>
      <c r="FL94" s="156">
        <v>0</v>
      </c>
      <c r="FM94" s="156">
        <v>0</v>
      </c>
      <c r="FN94" s="156">
        <v>0</v>
      </c>
      <c r="FO94" s="156">
        <v>0</v>
      </c>
      <c r="FP94" s="156">
        <v>0</v>
      </c>
      <c r="FQ94" s="156">
        <v>0</v>
      </c>
      <c r="FR94" s="156">
        <v>0</v>
      </c>
      <c r="FS94" s="156">
        <v>0</v>
      </c>
      <c r="FT94" s="156">
        <v>0</v>
      </c>
      <c r="FU94" s="156">
        <v>0</v>
      </c>
      <c r="FV94" s="155" t="s">
        <v>2411</v>
      </c>
      <c r="FW94" s="155" t="s">
        <v>1831</v>
      </c>
      <c r="GE94" s="155" t="s">
        <v>1833</v>
      </c>
      <c r="GF94" s="156">
        <v>0</v>
      </c>
      <c r="GG94" s="156">
        <v>0</v>
      </c>
      <c r="GH94" s="156">
        <v>0</v>
      </c>
      <c r="GI94" s="156">
        <v>0</v>
      </c>
      <c r="GJ94" s="156">
        <v>0</v>
      </c>
      <c r="GK94" s="156">
        <v>0</v>
      </c>
      <c r="GL94" s="156">
        <v>0</v>
      </c>
      <c r="GM94" s="156">
        <v>0</v>
      </c>
      <c r="GN94" s="156">
        <v>0</v>
      </c>
      <c r="GO94" s="156">
        <v>0</v>
      </c>
      <c r="GP94" s="156">
        <v>0</v>
      </c>
      <c r="GQ94" s="156">
        <v>0</v>
      </c>
      <c r="GR94" s="156">
        <v>1</v>
      </c>
      <c r="GS94" s="155" t="s">
        <v>2184</v>
      </c>
      <c r="ATY94"/>
      <c r="ATZ94" s="155" t="s">
        <v>4117</v>
      </c>
      <c r="AUB94" s="155" t="s">
        <v>3854</v>
      </c>
      <c r="AUC94" s="155" t="s">
        <v>2628</v>
      </c>
      <c r="AUD94" s="155" t="s">
        <v>3855</v>
      </c>
      <c r="AUG94" s="155" t="s">
        <v>2265</v>
      </c>
    </row>
    <row r="95" spans="1:723 1221:1229" s="155" customFormat="1" ht="14.5" customHeight="1" x14ac:dyDescent="0.35">
      <c r="A95" s="155" t="s">
        <v>2637</v>
      </c>
      <c r="B95" s="155" t="s">
        <v>2633</v>
      </c>
      <c r="C95" s="155" t="s">
        <v>2634</v>
      </c>
      <c r="D95" s="155" t="s">
        <v>2072</v>
      </c>
      <c r="E95" s="155" t="s">
        <v>1982</v>
      </c>
      <c r="F95" s="155" t="s">
        <v>2072</v>
      </c>
      <c r="I95" s="155" t="s">
        <v>1942</v>
      </c>
      <c r="J95" s="155" t="s">
        <v>1943</v>
      </c>
      <c r="K95" s="155" t="s">
        <v>1943</v>
      </c>
      <c r="N95" s="155" t="s">
        <v>3846</v>
      </c>
      <c r="O95" s="156">
        <v>1</v>
      </c>
      <c r="P95" s="156">
        <v>0</v>
      </c>
      <c r="Q95" s="156">
        <v>0</v>
      </c>
      <c r="R95" s="156">
        <v>0</v>
      </c>
      <c r="S95" s="156">
        <v>0</v>
      </c>
      <c r="U95" s="155" t="s">
        <v>1831</v>
      </c>
      <c r="AC95" s="155" t="s">
        <v>4631</v>
      </c>
      <c r="AE95" s="155" t="s">
        <v>1831</v>
      </c>
      <c r="AF95" s="155" t="s">
        <v>4113</v>
      </c>
      <c r="AG95" s="155" t="s">
        <v>4118</v>
      </c>
      <c r="AI95" s="155" t="s">
        <v>4083</v>
      </c>
      <c r="AS95" s="155" t="s">
        <v>3847</v>
      </c>
      <c r="AT95" s="156" t="s">
        <v>1840</v>
      </c>
      <c r="AU95" s="155" t="s">
        <v>3857</v>
      </c>
      <c r="AW95" s="155" t="s">
        <v>3849</v>
      </c>
      <c r="AX95" s="155" t="s">
        <v>3890</v>
      </c>
      <c r="AY95" s="155" t="s">
        <v>1831</v>
      </c>
      <c r="AZ95" s="155" t="s">
        <v>1839</v>
      </c>
      <c r="BA95" s="155" t="s">
        <v>3957</v>
      </c>
      <c r="BB95" s="156">
        <v>1</v>
      </c>
      <c r="BC95" s="156">
        <v>0</v>
      </c>
      <c r="BD95" s="156">
        <v>0</v>
      </c>
      <c r="BE95" s="156">
        <v>0</v>
      </c>
      <c r="BF95" s="156">
        <v>0</v>
      </c>
      <c r="BG95" s="156">
        <v>0</v>
      </c>
      <c r="BH95" s="156">
        <v>0</v>
      </c>
      <c r="BI95" s="156">
        <v>0</v>
      </c>
      <c r="BT95" s="155" t="s">
        <v>4119</v>
      </c>
      <c r="BU95" s="156">
        <v>0</v>
      </c>
      <c r="BV95" s="156">
        <v>0</v>
      </c>
      <c r="BW95" s="156">
        <v>0</v>
      </c>
      <c r="BX95" s="156">
        <v>0</v>
      </c>
      <c r="BY95" s="156">
        <v>1</v>
      </c>
      <c r="BZ95" s="156">
        <v>0</v>
      </c>
      <c r="CA95" s="156">
        <v>0</v>
      </c>
      <c r="CB95" s="156">
        <v>1</v>
      </c>
      <c r="CC95" s="156">
        <v>0</v>
      </c>
      <c r="CD95" s="156">
        <v>0</v>
      </c>
      <c r="CE95" s="156">
        <v>0</v>
      </c>
      <c r="CG95" s="155" t="s">
        <v>1830</v>
      </c>
      <c r="DU95" s="155" t="s">
        <v>4089</v>
      </c>
      <c r="DV95" s="156">
        <v>0</v>
      </c>
      <c r="DW95" s="156">
        <v>0</v>
      </c>
      <c r="DX95" s="156">
        <v>0</v>
      </c>
      <c r="DY95" s="156">
        <v>0</v>
      </c>
      <c r="DZ95" s="156">
        <v>0</v>
      </c>
      <c r="EA95" s="156">
        <v>1</v>
      </c>
      <c r="EB95" s="156">
        <v>1</v>
      </c>
      <c r="EC95" s="156">
        <v>0</v>
      </c>
      <c r="ED95" s="156">
        <v>1</v>
      </c>
      <c r="EE95" s="156">
        <v>0</v>
      </c>
      <c r="EF95" s="156">
        <v>0</v>
      </c>
      <c r="EG95" s="156">
        <v>0</v>
      </c>
      <c r="EI95" s="155" t="s">
        <v>1835</v>
      </c>
      <c r="EJ95" s="156">
        <v>0</v>
      </c>
      <c r="EK95" s="156">
        <v>0</v>
      </c>
      <c r="EL95" s="156">
        <v>0</v>
      </c>
      <c r="EM95" s="156">
        <v>0</v>
      </c>
      <c r="EN95" s="156">
        <v>0</v>
      </c>
      <c r="EO95" s="156">
        <v>0</v>
      </c>
      <c r="EP95" s="156">
        <v>0</v>
      </c>
      <c r="EQ95" s="156">
        <v>0</v>
      </c>
      <c r="ER95" s="156">
        <v>0</v>
      </c>
      <c r="ES95" s="156">
        <v>0</v>
      </c>
      <c r="ET95" s="156">
        <v>1</v>
      </c>
      <c r="EU95" s="156">
        <v>0</v>
      </c>
      <c r="EV95" s="156">
        <v>0</v>
      </c>
      <c r="EX95" s="155" t="s">
        <v>1831</v>
      </c>
      <c r="EY95" s="155" t="s">
        <v>1834</v>
      </c>
      <c r="EZ95" s="156">
        <v>0</v>
      </c>
      <c r="FA95" s="156">
        <v>0</v>
      </c>
      <c r="FB95" s="156">
        <v>0</v>
      </c>
      <c r="FC95" s="156">
        <v>0</v>
      </c>
      <c r="FD95" s="156">
        <v>1</v>
      </c>
      <c r="FE95" s="156">
        <v>0</v>
      </c>
      <c r="FF95" s="156">
        <v>0</v>
      </c>
      <c r="FH95" s="155" t="s">
        <v>3893</v>
      </c>
      <c r="FI95" s="156">
        <v>0</v>
      </c>
      <c r="FJ95" s="156">
        <v>0</v>
      </c>
      <c r="FK95" s="156">
        <v>0</v>
      </c>
      <c r="FL95" s="156">
        <v>0</v>
      </c>
      <c r="FM95" s="156">
        <v>0</v>
      </c>
      <c r="FN95" s="156">
        <v>0</v>
      </c>
      <c r="FO95" s="156">
        <v>1</v>
      </c>
      <c r="FP95" s="156">
        <v>0</v>
      </c>
      <c r="FQ95" s="156">
        <v>0</v>
      </c>
      <c r="FR95" s="156">
        <v>0</v>
      </c>
      <c r="FS95" s="156">
        <v>0</v>
      </c>
      <c r="FT95" s="156">
        <v>0</v>
      </c>
      <c r="FU95" s="156">
        <v>0</v>
      </c>
      <c r="FW95" s="155" t="s">
        <v>1830</v>
      </c>
      <c r="FX95" s="155" t="s">
        <v>4007</v>
      </c>
      <c r="FY95" s="156">
        <v>0</v>
      </c>
      <c r="FZ95" s="156">
        <v>0</v>
      </c>
      <c r="GA95" s="156">
        <v>1</v>
      </c>
      <c r="GB95" s="156">
        <v>0</v>
      </c>
      <c r="GC95" s="156">
        <v>0</v>
      </c>
      <c r="GE95" s="155" t="s">
        <v>4666</v>
      </c>
      <c r="GF95" s="156">
        <v>0</v>
      </c>
      <c r="GG95" s="156">
        <v>0</v>
      </c>
      <c r="GH95" s="156">
        <v>1</v>
      </c>
      <c r="GI95" s="156">
        <v>0</v>
      </c>
      <c r="GJ95" s="156">
        <v>1</v>
      </c>
      <c r="GK95" s="156">
        <v>0</v>
      </c>
      <c r="GL95" s="156">
        <v>1</v>
      </c>
      <c r="GM95" s="156">
        <v>0</v>
      </c>
      <c r="GN95" s="156">
        <v>1</v>
      </c>
      <c r="GO95" s="156">
        <v>0</v>
      </c>
      <c r="GP95" s="156">
        <v>0</v>
      </c>
      <c r="GQ95" s="156">
        <v>0</v>
      </c>
      <c r="GR95" s="156">
        <v>0</v>
      </c>
      <c r="GS95" s="155" t="s">
        <v>2636</v>
      </c>
      <c r="ATY95"/>
      <c r="ATZ95" s="155" t="s">
        <v>4120</v>
      </c>
      <c r="AUB95" s="155" t="s">
        <v>3854</v>
      </c>
      <c r="AUC95" s="155" t="s">
        <v>2638</v>
      </c>
      <c r="AUD95" s="155" t="s">
        <v>3855</v>
      </c>
      <c r="AUG95" s="155" t="s">
        <v>2822</v>
      </c>
    </row>
    <row r="96" spans="1:723 1221:1229" s="155" customFormat="1" ht="14.5" customHeight="1" x14ac:dyDescent="0.35">
      <c r="A96" s="155" t="s">
        <v>2642</v>
      </c>
      <c r="B96" s="155" t="s">
        <v>2639</v>
      </c>
      <c r="C96" s="155" t="s">
        <v>2640</v>
      </c>
      <c r="D96" s="155" t="s">
        <v>2072</v>
      </c>
      <c r="E96" s="155" t="s">
        <v>1982</v>
      </c>
      <c r="F96" s="155" t="s">
        <v>2072</v>
      </c>
      <c r="I96" s="155" t="s">
        <v>1942</v>
      </c>
      <c r="J96" s="155" t="s">
        <v>1943</v>
      </c>
      <c r="K96" s="155" t="s">
        <v>1943</v>
      </c>
      <c r="N96" s="155" t="s">
        <v>3846</v>
      </c>
      <c r="O96" s="156">
        <v>1</v>
      </c>
      <c r="P96" s="156">
        <v>0</v>
      </c>
      <c r="Q96" s="156">
        <v>0</v>
      </c>
      <c r="R96" s="156">
        <v>0</v>
      </c>
      <c r="S96" s="156">
        <v>0</v>
      </c>
      <c r="U96" s="155" t="s">
        <v>1831</v>
      </c>
      <c r="AC96" s="155" t="s">
        <v>3856</v>
      </c>
      <c r="AE96" s="155" t="s">
        <v>1830</v>
      </c>
      <c r="AF96" s="155" t="s">
        <v>1831</v>
      </c>
      <c r="AS96" s="155" t="s">
        <v>3847</v>
      </c>
      <c r="AT96" s="156" t="s">
        <v>1840</v>
      </c>
      <c r="AU96" s="155" t="s">
        <v>3888</v>
      </c>
      <c r="AW96" s="155" t="s">
        <v>3849</v>
      </c>
      <c r="AX96" s="155" t="s">
        <v>3890</v>
      </c>
      <c r="AY96" s="155" t="s">
        <v>1831</v>
      </c>
      <c r="AZ96" s="155" t="s">
        <v>1839</v>
      </c>
      <c r="BA96" s="155" t="s">
        <v>3957</v>
      </c>
      <c r="BB96" s="156">
        <v>1</v>
      </c>
      <c r="BC96" s="156">
        <v>0</v>
      </c>
      <c r="BD96" s="156">
        <v>0</v>
      </c>
      <c r="BE96" s="156">
        <v>0</v>
      </c>
      <c r="BF96" s="156">
        <v>0</v>
      </c>
      <c r="BG96" s="156">
        <v>0</v>
      </c>
      <c r="BH96" s="156">
        <v>0</v>
      </c>
      <c r="BI96" s="156">
        <v>0</v>
      </c>
      <c r="BT96" s="155" t="s">
        <v>3874</v>
      </c>
      <c r="BU96" s="156">
        <v>0</v>
      </c>
      <c r="BV96" s="156">
        <v>0</v>
      </c>
      <c r="BW96" s="156">
        <v>0</v>
      </c>
      <c r="BX96" s="156">
        <v>0</v>
      </c>
      <c r="BY96" s="156">
        <v>1</v>
      </c>
      <c r="BZ96" s="156">
        <v>0</v>
      </c>
      <c r="CA96" s="156">
        <v>0</v>
      </c>
      <c r="CB96" s="156">
        <v>0</v>
      </c>
      <c r="CC96" s="156">
        <v>0</v>
      </c>
      <c r="CD96" s="156">
        <v>0</v>
      </c>
      <c r="CE96" s="156">
        <v>0</v>
      </c>
      <c r="CG96" s="155" t="s">
        <v>1830</v>
      </c>
      <c r="DU96" s="155" t="s">
        <v>3858</v>
      </c>
      <c r="DV96" s="156">
        <v>0</v>
      </c>
      <c r="DW96" s="156">
        <v>0</v>
      </c>
      <c r="DX96" s="156">
        <v>0</v>
      </c>
      <c r="DY96" s="156">
        <v>0</v>
      </c>
      <c r="DZ96" s="156">
        <v>0</v>
      </c>
      <c r="EA96" s="156">
        <v>0</v>
      </c>
      <c r="EB96" s="156">
        <v>1</v>
      </c>
      <c r="EC96" s="156">
        <v>0</v>
      </c>
      <c r="ED96" s="156">
        <v>0</v>
      </c>
      <c r="EE96" s="156">
        <v>0</v>
      </c>
      <c r="EF96" s="156">
        <v>0</v>
      </c>
      <c r="EG96" s="156">
        <v>0</v>
      </c>
      <c r="EI96" s="155" t="s">
        <v>1835</v>
      </c>
      <c r="EJ96" s="156">
        <v>0</v>
      </c>
      <c r="EK96" s="156">
        <v>0</v>
      </c>
      <c r="EL96" s="156">
        <v>0</v>
      </c>
      <c r="EM96" s="156">
        <v>0</v>
      </c>
      <c r="EN96" s="156">
        <v>0</v>
      </c>
      <c r="EO96" s="156">
        <v>0</v>
      </c>
      <c r="EP96" s="156">
        <v>0</v>
      </c>
      <c r="EQ96" s="156">
        <v>0</v>
      </c>
      <c r="ER96" s="156">
        <v>0</v>
      </c>
      <c r="ES96" s="156">
        <v>0</v>
      </c>
      <c r="ET96" s="156">
        <v>1</v>
      </c>
      <c r="EU96" s="156">
        <v>0</v>
      </c>
      <c r="EV96" s="156">
        <v>0</v>
      </c>
      <c r="EX96" s="155" t="s">
        <v>1830</v>
      </c>
      <c r="GE96" s="155" t="s">
        <v>4667</v>
      </c>
      <c r="GF96" s="156">
        <v>0</v>
      </c>
      <c r="GG96" s="156">
        <v>0</v>
      </c>
      <c r="GH96" s="156">
        <v>1</v>
      </c>
      <c r="GI96" s="156">
        <v>0</v>
      </c>
      <c r="GJ96" s="156">
        <v>0</v>
      </c>
      <c r="GK96" s="156">
        <v>1</v>
      </c>
      <c r="GL96" s="156">
        <v>1</v>
      </c>
      <c r="GM96" s="156">
        <v>0</v>
      </c>
      <c r="GN96" s="156">
        <v>0</v>
      </c>
      <c r="GO96" s="156">
        <v>0</v>
      </c>
      <c r="GP96" s="156">
        <v>0</v>
      </c>
      <c r="GQ96" s="156">
        <v>0</v>
      </c>
      <c r="GR96" s="156">
        <v>0</v>
      </c>
      <c r="GS96" s="155" t="s">
        <v>2641</v>
      </c>
      <c r="ATY96"/>
      <c r="ATZ96" s="155" t="s">
        <v>4121</v>
      </c>
      <c r="AUB96" s="155" t="s">
        <v>3854</v>
      </c>
      <c r="AUC96" s="155" t="s">
        <v>2643</v>
      </c>
      <c r="AUD96" s="155" t="s">
        <v>3855</v>
      </c>
      <c r="AUG96" s="155" t="s">
        <v>2833</v>
      </c>
    </row>
    <row r="97" spans="1:723 1221:1229" ht="14.5" customHeight="1" x14ac:dyDescent="0.35">
      <c r="A97" s="1" t="s">
        <v>2647</v>
      </c>
      <c r="B97" s="1" t="s">
        <v>2644</v>
      </c>
      <c r="C97" s="1" t="s">
        <v>2645</v>
      </c>
      <c r="D97" s="1" t="s">
        <v>2072</v>
      </c>
      <c r="E97" s="1" t="s">
        <v>2025</v>
      </c>
      <c r="F97" s="1" t="s">
        <v>2072</v>
      </c>
      <c r="I97" s="1" t="s">
        <v>1942</v>
      </c>
      <c r="J97" s="1" t="s">
        <v>1943</v>
      </c>
      <c r="K97" s="1" t="s">
        <v>1943</v>
      </c>
      <c r="N97" s="1" t="s">
        <v>3846</v>
      </c>
      <c r="O97" s="2">
        <v>1</v>
      </c>
      <c r="P97" s="2">
        <v>0</v>
      </c>
      <c r="Q97" s="2">
        <v>0</v>
      </c>
      <c r="R97" s="2">
        <v>0</v>
      </c>
      <c r="S97" s="2">
        <v>0</v>
      </c>
      <c r="U97" s="1" t="s">
        <v>1831</v>
      </c>
      <c r="AC97" s="1" t="s">
        <v>3856</v>
      </c>
      <c r="AE97" s="1" t="s">
        <v>1831</v>
      </c>
      <c r="AF97" s="1" t="s">
        <v>1831</v>
      </c>
      <c r="AS97" s="1" t="s">
        <v>3847</v>
      </c>
      <c r="AT97" s="156">
        <v>42</v>
      </c>
      <c r="AU97" s="1" t="s">
        <v>3888</v>
      </c>
      <c r="AW97" s="1" t="s">
        <v>3849</v>
      </c>
      <c r="AX97" s="1" t="s">
        <v>1835</v>
      </c>
      <c r="AY97" s="1" t="s">
        <v>1830</v>
      </c>
      <c r="BT97" s="1" t="s">
        <v>1834</v>
      </c>
      <c r="BU97" s="2">
        <v>0</v>
      </c>
      <c r="BV97" s="2">
        <v>0</v>
      </c>
      <c r="BW97" s="2">
        <v>0</v>
      </c>
      <c r="BX97" s="2">
        <v>0</v>
      </c>
      <c r="BY97" s="2">
        <v>0</v>
      </c>
      <c r="BZ97" s="2">
        <v>0</v>
      </c>
      <c r="CA97" s="2">
        <v>0</v>
      </c>
      <c r="CB97" s="2">
        <v>1</v>
      </c>
      <c r="CC97" s="2">
        <v>0</v>
      </c>
      <c r="CD97" s="2">
        <v>0</v>
      </c>
      <c r="CE97" s="2">
        <v>0</v>
      </c>
      <c r="CG97" s="1" t="s">
        <v>1830</v>
      </c>
      <c r="DU97" s="1" t="s">
        <v>3851</v>
      </c>
      <c r="DV97" s="2">
        <v>0</v>
      </c>
      <c r="DW97" s="2">
        <v>0</v>
      </c>
      <c r="DX97" s="2">
        <v>0</v>
      </c>
      <c r="DY97" s="2">
        <v>0</v>
      </c>
      <c r="DZ97" s="2">
        <v>0</v>
      </c>
      <c r="EA97" s="2">
        <v>1</v>
      </c>
      <c r="EB97" s="2">
        <v>0</v>
      </c>
      <c r="EC97" s="2">
        <v>0</v>
      </c>
      <c r="ED97" s="2">
        <v>0</v>
      </c>
      <c r="EE97" s="2">
        <v>0</v>
      </c>
      <c r="EF97" s="2">
        <v>0</v>
      </c>
      <c r="EG97" s="2">
        <v>0</v>
      </c>
      <c r="EI97" s="1" t="s">
        <v>1835</v>
      </c>
      <c r="EJ97" s="2">
        <v>0</v>
      </c>
      <c r="EK97" s="2">
        <v>0</v>
      </c>
      <c r="EL97" s="2">
        <v>0</v>
      </c>
      <c r="EM97" s="2">
        <v>0</v>
      </c>
      <c r="EN97" s="2">
        <v>0</v>
      </c>
      <c r="EO97" s="2">
        <v>0</v>
      </c>
      <c r="EP97" s="2">
        <v>0</v>
      </c>
      <c r="EQ97" s="2">
        <v>0</v>
      </c>
      <c r="ER97" s="2">
        <v>0</v>
      </c>
      <c r="ES97" s="2">
        <v>0</v>
      </c>
      <c r="ET97" s="2">
        <v>1</v>
      </c>
      <c r="EU97" s="2">
        <v>0</v>
      </c>
      <c r="EV97" s="2">
        <v>0</v>
      </c>
      <c r="EX97" s="1" t="s">
        <v>1830</v>
      </c>
      <c r="GE97" s="1" t="s">
        <v>4091</v>
      </c>
      <c r="GF97" s="2">
        <v>0</v>
      </c>
      <c r="GG97" s="2">
        <v>0</v>
      </c>
      <c r="GH97" s="2">
        <v>0</v>
      </c>
      <c r="GI97" s="2">
        <v>0</v>
      </c>
      <c r="GJ97" s="2">
        <v>0</v>
      </c>
      <c r="GK97" s="2">
        <v>0</v>
      </c>
      <c r="GL97" s="2">
        <v>0</v>
      </c>
      <c r="GM97" s="2">
        <v>1</v>
      </c>
      <c r="GN97" s="2">
        <v>0</v>
      </c>
      <c r="GO97" s="2">
        <v>1</v>
      </c>
      <c r="GP97" s="2">
        <v>0</v>
      </c>
      <c r="GQ97" s="2">
        <v>0</v>
      </c>
      <c r="GR97" s="2">
        <v>0</v>
      </c>
      <c r="AAU97" s="1"/>
      <c r="ATY97"/>
      <c r="ATZ97" s="1" t="s">
        <v>4122</v>
      </c>
      <c r="AUB97" s="1" t="s">
        <v>3854</v>
      </c>
      <c r="AUC97" s="1" t="s">
        <v>2648</v>
      </c>
      <c r="AUD97" s="1" t="s">
        <v>3855</v>
      </c>
      <c r="AUG97" s="1" t="s">
        <v>2867</v>
      </c>
    </row>
    <row r="98" spans="1:723 1221:1229" ht="14.5" customHeight="1" x14ac:dyDescent="0.35">
      <c r="A98" s="1" t="s">
        <v>2653</v>
      </c>
      <c r="B98" s="1" t="s">
        <v>2649</v>
      </c>
      <c r="C98" s="1" t="s">
        <v>2650</v>
      </c>
      <c r="D98" s="1" t="s">
        <v>2444</v>
      </c>
      <c r="E98" s="1" t="s">
        <v>1941</v>
      </c>
      <c r="F98" s="1" t="s">
        <v>2444</v>
      </c>
      <c r="I98" s="1" t="s">
        <v>1942</v>
      </c>
      <c r="J98" s="1" t="s">
        <v>1943</v>
      </c>
      <c r="K98" s="1" t="s">
        <v>1943</v>
      </c>
      <c r="N98" s="1" t="s">
        <v>4087</v>
      </c>
      <c r="O98" s="2">
        <v>0</v>
      </c>
      <c r="P98" s="2">
        <v>1</v>
      </c>
      <c r="Q98" s="2">
        <v>0</v>
      </c>
      <c r="R98" s="2">
        <v>0</v>
      </c>
      <c r="S98" s="2">
        <v>0</v>
      </c>
      <c r="U98" s="1" t="s">
        <v>1831</v>
      </c>
      <c r="AT98" s="1"/>
      <c r="BJ98" s="1"/>
      <c r="DU98" s="1"/>
      <c r="GS98" s="1"/>
      <c r="GT98" s="1" t="s">
        <v>4088</v>
      </c>
      <c r="GV98" s="1" t="s">
        <v>4123</v>
      </c>
      <c r="GX98" s="1" t="s">
        <v>1831</v>
      </c>
      <c r="GY98" s="1" t="s">
        <v>4124</v>
      </c>
      <c r="GZ98" s="1" t="s">
        <v>4125</v>
      </c>
      <c r="HA98" s="1" t="s">
        <v>3873</v>
      </c>
      <c r="HL98" s="1" t="s">
        <v>1831</v>
      </c>
      <c r="HM98" s="1" t="s">
        <v>1830</v>
      </c>
      <c r="HP98" s="1" t="s">
        <v>1830</v>
      </c>
      <c r="HQ98" s="1" t="s">
        <v>1831</v>
      </c>
      <c r="HT98" s="1" t="s">
        <v>1830</v>
      </c>
      <c r="HU98" s="2" t="s">
        <v>1840</v>
      </c>
      <c r="HV98" s="1" t="s">
        <v>3850</v>
      </c>
      <c r="HW98" s="1" t="s">
        <v>3857</v>
      </c>
      <c r="HY98" s="1" t="s">
        <v>1830</v>
      </c>
      <c r="IT98" s="1" t="s">
        <v>1834</v>
      </c>
      <c r="IU98" s="2">
        <v>0</v>
      </c>
      <c r="IV98" s="2">
        <v>0</v>
      </c>
      <c r="IW98" s="2">
        <v>0</v>
      </c>
      <c r="IX98" s="2">
        <v>0</v>
      </c>
      <c r="IY98" s="2">
        <v>0</v>
      </c>
      <c r="IZ98" s="2">
        <v>0</v>
      </c>
      <c r="JA98" s="2">
        <v>0</v>
      </c>
      <c r="JB98" s="2">
        <v>1</v>
      </c>
      <c r="JC98" s="2">
        <v>0</v>
      </c>
      <c r="JD98" s="2">
        <v>0</v>
      </c>
      <c r="JE98" s="2">
        <v>0</v>
      </c>
      <c r="JG98" s="1" t="s">
        <v>1830</v>
      </c>
      <c r="KU98" s="1" t="s">
        <v>4126</v>
      </c>
      <c r="KV98" s="2">
        <v>0</v>
      </c>
      <c r="KW98" s="2">
        <v>0</v>
      </c>
      <c r="KX98" s="2">
        <v>0</v>
      </c>
      <c r="KY98" s="2">
        <v>0</v>
      </c>
      <c r="KZ98" s="2">
        <v>1</v>
      </c>
      <c r="LA98" s="2">
        <v>0</v>
      </c>
      <c r="LB98" s="2">
        <v>1</v>
      </c>
      <c r="LC98" s="2">
        <v>0</v>
      </c>
      <c r="LD98" s="2">
        <v>0</v>
      </c>
      <c r="LE98" s="2">
        <v>0</v>
      </c>
      <c r="LF98" s="2">
        <v>0</v>
      </c>
      <c r="LG98" s="2">
        <v>0</v>
      </c>
      <c r="LI98" s="1" t="s">
        <v>1857</v>
      </c>
      <c r="LJ98" s="2">
        <v>0</v>
      </c>
      <c r="LK98" s="2">
        <v>0</v>
      </c>
      <c r="LL98" s="2">
        <v>0</v>
      </c>
      <c r="LM98" s="2">
        <v>0</v>
      </c>
      <c r="LN98" s="2">
        <v>1</v>
      </c>
      <c r="LO98" s="2">
        <v>0</v>
      </c>
      <c r="LP98" s="2">
        <v>0</v>
      </c>
      <c r="LQ98" s="2">
        <v>0</v>
      </c>
      <c r="LR98" s="2">
        <v>0</v>
      </c>
      <c r="LS98" s="2">
        <v>0</v>
      </c>
      <c r="LT98" s="2">
        <v>0</v>
      </c>
      <c r="LU98" s="2">
        <v>0</v>
      </c>
      <c r="LV98" s="2">
        <v>0</v>
      </c>
      <c r="LX98" s="1" t="s">
        <v>1830</v>
      </c>
      <c r="NE98" s="1" t="s">
        <v>4610</v>
      </c>
      <c r="NF98" s="2">
        <v>0</v>
      </c>
      <c r="NG98" s="2">
        <v>0</v>
      </c>
      <c r="NH98" s="2">
        <v>0</v>
      </c>
      <c r="NI98" s="2">
        <v>0</v>
      </c>
      <c r="NJ98" s="2">
        <v>0</v>
      </c>
      <c r="NK98" s="2">
        <v>0</v>
      </c>
      <c r="NL98" s="2">
        <v>1</v>
      </c>
      <c r="NM98" s="2">
        <v>0</v>
      </c>
      <c r="NN98" s="2">
        <v>0</v>
      </c>
      <c r="NO98" s="2">
        <v>0</v>
      </c>
      <c r="NP98" s="2">
        <v>0</v>
      </c>
      <c r="NQ98" s="2">
        <v>0</v>
      </c>
      <c r="NR98" s="2">
        <v>0</v>
      </c>
      <c r="NS98" s="1" t="s">
        <v>2652</v>
      </c>
      <c r="AAU98" s="1"/>
      <c r="ATY98"/>
      <c r="ATZ98" s="1" t="s">
        <v>4127</v>
      </c>
      <c r="AUB98" s="1" t="s">
        <v>3854</v>
      </c>
      <c r="AUC98" s="1" t="s">
        <v>2654</v>
      </c>
      <c r="AUD98" s="1" t="s">
        <v>3855</v>
      </c>
      <c r="AUG98" s="1" t="s">
        <v>2889</v>
      </c>
    </row>
    <row r="99" spans="1:723 1221:1229" ht="14.5" customHeight="1" x14ac:dyDescent="0.35">
      <c r="A99" s="1" t="s">
        <v>2659</v>
      </c>
      <c r="B99" s="1" t="s">
        <v>2655</v>
      </c>
      <c r="C99" s="1" t="s">
        <v>2656</v>
      </c>
      <c r="D99" s="1" t="s">
        <v>2072</v>
      </c>
      <c r="E99" s="1" t="s">
        <v>1982</v>
      </c>
      <c r="F99" s="1" t="s">
        <v>2072</v>
      </c>
      <c r="I99" s="1" t="s">
        <v>1942</v>
      </c>
      <c r="J99" s="1" t="s">
        <v>1943</v>
      </c>
      <c r="K99" s="1" t="s">
        <v>1943</v>
      </c>
      <c r="N99" s="1" t="s">
        <v>3846</v>
      </c>
      <c r="O99" s="2">
        <v>1</v>
      </c>
      <c r="P99" s="2">
        <v>0</v>
      </c>
      <c r="Q99" s="2">
        <v>0</v>
      </c>
      <c r="R99" s="2">
        <v>0</v>
      </c>
      <c r="S99" s="2">
        <v>0</v>
      </c>
      <c r="U99" s="1" t="s">
        <v>1831</v>
      </c>
      <c r="AC99" s="1" t="s">
        <v>3856</v>
      </c>
      <c r="AE99" s="1" t="s">
        <v>1830</v>
      </c>
      <c r="AF99" s="1" t="s">
        <v>1831</v>
      </c>
      <c r="AS99" s="1" t="s">
        <v>3847</v>
      </c>
      <c r="AT99" s="156" t="s">
        <v>1840</v>
      </c>
      <c r="AU99" s="1" t="s">
        <v>3914</v>
      </c>
      <c r="AW99" s="1" t="s">
        <v>3849</v>
      </c>
      <c r="AX99" s="1" t="s">
        <v>3850</v>
      </c>
      <c r="AY99" s="1" t="s">
        <v>1831</v>
      </c>
      <c r="AZ99" s="1" t="s">
        <v>1839</v>
      </c>
      <c r="BA99" s="1" t="s">
        <v>4614</v>
      </c>
      <c r="BB99" s="2">
        <v>0</v>
      </c>
      <c r="BC99" s="2">
        <v>0</v>
      </c>
      <c r="BD99" s="2">
        <v>0</v>
      </c>
      <c r="BE99" s="2">
        <v>0</v>
      </c>
      <c r="BF99" s="2">
        <v>0</v>
      </c>
      <c r="BG99" s="2">
        <v>0</v>
      </c>
      <c r="BH99" s="2">
        <v>1</v>
      </c>
      <c r="BI99" s="2">
        <v>0</v>
      </c>
      <c r="BT99" s="1" t="s">
        <v>3874</v>
      </c>
      <c r="BU99" s="2">
        <v>0</v>
      </c>
      <c r="BV99" s="2">
        <v>0</v>
      </c>
      <c r="BW99" s="2">
        <v>0</v>
      </c>
      <c r="BX99" s="2">
        <v>0</v>
      </c>
      <c r="BY99" s="2">
        <v>1</v>
      </c>
      <c r="BZ99" s="2">
        <v>0</v>
      </c>
      <c r="CA99" s="2">
        <v>0</v>
      </c>
      <c r="CB99" s="2">
        <v>0</v>
      </c>
      <c r="CC99" s="2">
        <v>0</v>
      </c>
      <c r="CD99" s="2">
        <v>0</v>
      </c>
      <c r="CE99" s="2">
        <v>0</v>
      </c>
      <c r="CG99" s="1" t="s">
        <v>1830</v>
      </c>
      <c r="DU99" s="1" t="s">
        <v>3858</v>
      </c>
      <c r="DV99" s="2">
        <v>0</v>
      </c>
      <c r="DW99" s="2">
        <v>0</v>
      </c>
      <c r="DX99" s="2">
        <v>0</v>
      </c>
      <c r="DY99" s="2">
        <v>0</v>
      </c>
      <c r="DZ99" s="2">
        <v>0</v>
      </c>
      <c r="EA99" s="2">
        <v>0</v>
      </c>
      <c r="EB99" s="2">
        <v>1</v>
      </c>
      <c r="EC99" s="2">
        <v>0</v>
      </c>
      <c r="ED99" s="2">
        <v>0</v>
      </c>
      <c r="EE99" s="2">
        <v>0</v>
      </c>
      <c r="EF99" s="2">
        <v>0</v>
      </c>
      <c r="EG99" s="2">
        <v>0</v>
      </c>
      <c r="EI99" s="1" t="s">
        <v>1835</v>
      </c>
      <c r="EJ99" s="2">
        <v>0</v>
      </c>
      <c r="EK99" s="2">
        <v>0</v>
      </c>
      <c r="EL99" s="2">
        <v>0</v>
      </c>
      <c r="EM99" s="2">
        <v>0</v>
      </c>
      <c r="EN99" s="2">
        <v>0</v>
      </c>
      <c r="EO99" s="2">
        <v>0</v>
      </c>
      <c r="EP99" s="2">
        <v>0</v>
      </c>
      <c r="EQ99" s="2">
        <v>0</v>
      </c>
      <c r="ER99" s="2">
        <v>0</v>
      </c>
      <c r="ES99" s="2">
        <v>0</v>
      </c>
      <c r="ET99" s="2">
        <v>1</v>
      </c>
      <c r="EU99" s="2">
        <v>0</v>
      </c>
      <c r="EV99" s="2">
        <v>0</v>
      </c>
      <c r="EX99" s="1" t="s">
        <v>1830</v>
      </c>
      <c r="GE99" s="164" t="s">
        <v>4676</v>
      </c>
      <c r="GF99" s="2">
        <v>0</v>
      </c>
      <c r="GG99" s="2">
        <v>0</v>
      </c>
      <c r="GH99" s="2">
        <v>0</v>
      </c>
      <c r="GI99" s="2">
        <v>0</v>
      </c>
      <c r="GJ99" s="2">
        <v>0</v>
      </c>
      <c r="GK99" s="2">
        <v>0</v>
      </c>
      <c r="GL99" s="2">
        <v>1</v>
      </c>
      <c r="GM99" s="2">
        <v>1</v>
      </c>
      <c r="GN99" s="2">
        <v>0</v>
      </c>
      <c r="GO99" s="2">
        <v>0</v>
      </c>
      <c r="GP99" s="2">
        <v>0</v>
      </c>
      <c r="GQ99" s="2">
        <v>0</v>
      </c>
      <c r="GR99" s="2">
        <v>0</v>
      </c>
      <c r="GS99" s="155" t="s">
        <v>2658</v>
      </c>
      <c r="AAU99" s="1"/>
      <c r="ATY99"/>
      <c r="ATZ99" s="1" t="s">
        <v>4128</v>
      </c>
      <c r="AUB99" s="1" t="s">
        <v>3854</v>
      </c>
      <c r="AUC99" s="1" t="s">
        <v>2660</v>
      </c>
      <c r="AUD99" s="1" t="s">
        <v>3855</v>
      </c>
      <c r="AUG99" s="1" t="s">
        <v>2893</v>
      </c>
    </row>
    <row r="100" spans="1:723 1221:1229" ht="14.5" customHeight="1" x14ac:dyDescent="0.35">
      <c r="A100" s="1" t="s">
        <v>2665</v>
      </c>
      <c r="B100" s="1" t="s">
        <v>2661</v>
      </c>
      <c r="C100" s="1" t="s">
        <v>2662</v>
      </c>
      <c r="D100" s="1" t="s">
        <v>2072</v>
      </c>
      <c r="E100" s="1" t="s">
        <v>2025</v>
      </c>
      <c r="F100" s="1" t="s">
        <v>2072</v>
      </c>
      <c r="I100" s="1" t="s">
        <v>1942</v>
      </c>
      <c r="J100" s="1" t="s">
        <v>1943</v>
      </c>
      <c r="K100" s="1" t="s">
        <v>1943</v>
      </c>
      <c r="N100" s="1" t="s">
        <v>3846</v>
      </c>
      <c r="O100" s="2">
        <v>1</v>
      </c>
      <c r="P100" s="2">
        <v>0</v>
      </c>
      <c r="Q100" s="2">
        <v>0</v>
      </c>
      <c r="R100" s="2">
        <v>0</v>
      </c>
      <c r="S100" s="2">
        <v>0</v>
      </c>
      <c r="U100" s="1" t="s">
        <v>1831</v>
      </c>
      <c r="AC100" s="1" t="s">
        <v>3856</v>
      </c>
      <c r="AE100" s="1" t="s">
        <v>1831</v>
      </c>
      <c r="AF100" s="1" t="s">
        <v>1831</v>
      </c>
      <c r="AS100" s="1" t="s">
        <v>3887</v>
      </c>
      <c r="AT100" s="156">
        <v>21</v>
      </c>
      <c r="AU100" s="1" t="s">
        <v>3914</v>
      </c>
      <c r="AW100" s="1" t="s">
        <v>3849</v>
      </c>
      <c r="AX100" s="1" t="s">
        <v>1835</v>
      </c>
      <c r="AY100" s="1" t="s">
        <v>1830</v>
      </c>
      <c r="BT100" s="1" t="s">
        <v>1834</v>
      </c>
      <c r="BU100" s="2">
        <v>0</v>
      </c>
      <c r="BV100" s="2">
        <v>0</v>
      </c>
      <c r="BW100" s="2">
        <v>0</v>
      </c>
      <c r="BX100" s="2">
        <v>0</v>
      </c>
      <c r="BY100" s="2">
        <v>0</v>
      </c>
      <c r="BZ100" s="2">
        <v>0</v>
      </c>
      <c r="CA100" s="2">
        <v>0</v>
      </c>
      <c r="CB100" s="2">
        <v>1</v>
      </c>
      <c r="CC100" s="2">
        <v>0</v>
      </c>
      <c r="CD100" s="2">
        <v>0</v>
      </c>
      <c r="CE100" s="2">
        <v>0</v>
      </c>
      <c r="CG100" s="1" t="s">
        <v>1830</v>
      </c>
      <c r="DU100" s="1" t="s">
        <v>3892</v>
      </c>
      <c r="DV100" s="2">
        <v>0</v>
      </c>
      <c r="DW100" s="2">
        <v>0</v>
      </c>
      <c r="DX100" s="2">
        <v>0</v>
      </c>
      <c r="DY100" s="2">
        <v>0</v>
      </c>
      <c r="DZ100" s="2">
        <v>0</v>
      </c>
      <c r="EA100" s="2">
        <v>0</v>
      </c>
      <c r="EB100" s="2">
        <v>0</v>
      </c>
      <c r="EC100" s="2">
        <v>1</v>
      </c>
      <c r="ED100" s="2">
        <v>0</v>
      </c>
      <c r="EE100" s="2">
        <v>0</v>
      </c>
      <c r="EF100" s="2">
        <v>0</v>
      </c>
      <c r="EG100" s="2">
        <v>0</v>
      </c>
      <c r="EI100" s="1" t="s">
        <v>1835</v>
      </c>
      <c r="EJ100" s="2">
        <v>0</v>
      </c>
      <c r="EK100" s="2">
        <v>0</v>
      </c>
      <c r="EL100" s="2">
        <v>0</v>
      </c>
      <c r="EM100" s="2">
        <v>0</v>
      </c>
      <c r="EN100" s="2">
        <v>0</v>
      </c>
      <c r="EO100" s="2">
        <v>0</v>
      </c>
      <c r="EP100" s="2">
        <v>0</v>
      </c>
      <c r="EQ100" s="2">
        <v>0</v>
      </c>
      <c r="ER100" s="2">
        <v>0</v>
      </c>
      <c r="ES100" s="2">
        <v>0</v>
      </c>
      <c r="ET100" s="2">
        <v>1</v>
      </c>
      <c r="EU100" s="2">
        <v>0</v>
      </c>
      <c r="EV100" s="2">
        <v>0</v>
      </c>
      <c r="EX100" s="1" t="s">
        <v>1830</v>
      </c>
      <c r="GE100" s="1" t="s">
        <v>4129</v>
      </c>
      <c r="GF100" s="2">
        <v>0</v>
      </c>
      <c r="GG100" s="2">
        <v>0</v>
      </c>
      <c r="GH100" s="2">
        <v>0</v>
      </c>
      <c r="GI100" s="2">
        <v>0</v>
      </c>
      <c r="GJ100" s="2">
        <v>0</v>
      </c>
      <c r="GK100" s="2">
        <v>0</v>
      </c>
      <c r="GL100" s="2">
        <v>1</v>
      </c>
      <c r="GM100" s="2">
        <v>0</v>
      </c>
      <c r="GN100" s="2">
        <v>1</v>
      </c>
      <c r="GO100" s="2">
        <v>0</v>
      </c>
      <c r="GP100" s="2">
        <v>0</v>
      </c>
      <c r="GQ100" s="2">
        <v>0</v>
      </c>
      <c r="GR100" s="2">
        <v>0</v>
      </c>
      <c r="AAU100" s="1"/>
      <c r="ATY100"/>
      <c r="ATZ100" s="1" t="s">
        <v>4130</v>
      </c>
      <c r="AUB100" s="1" t="s">
        <v>3854</v>
      </c>
      <c r="AUC100" s="1" t="s">
        <v>2666</v>
      </c>
      <c r="AUD100" s="1" t="s">
        <v>3855</v>
      </c>
      <c r="AUG100" s="1" t="s">
        <v>2258</v>
      </c>
    </row>
    <row r="101" spans="1:723 1221:1229" ht="14.5" customHeight="1" x14ac:dyDescent="0.35">
      <c r="A101" s="1" t="s">
        <v>2670</v>
      </c>
      <c r="B101" s="1" t="s">
        <v>2667</v>
      </c>
      <c r="C101" s="1" t="s">
        <v>2668</v>
      </c>
      <c r="D101" s="1" t="s">
        <v>2444</v>
      </c>
      <c r="E101" s="1" t="s">
        <v>1941</v>
      </c>
      <c r="F101" s="1" t="s">
        <v>2444</v>
      </c>
      <c r="I101" s="1" t="s">
        <v>1942</v>
      </c>
      <c r="J101" s="1" t="s">
        <v>1943</v>
      </c>
      <c r="K101" s="1" t="s">
        <v>1943</v>
      </c>
      <c r="N101" s="1" t="s">
        <v>4087</v>
      </c>
      <c r="O101" s="2">
        <v>0</v>
      </c>
      <c r="P101" s="2">
        <v>1</v>
      </c>
      <c r="Q101" s="2">
        <v>0</v>
      </c>
      <c r="R101" s="2">
        <v>0</v>
      </c>
      <c r="S101" s="2">
        <v>0</v>
      </c>
      <c r="U101" s="1" t="s">
        <v>1831</v>
      </c>
      <c r="AT101" s="1"/>
      <c r="BJ101" s="1"/>
      <c r="DU101" s="1"/>
      <c r="GS101" s="1"/>
      <c r="GT101" s="1" t="s">
        <v>4088</v>
      </c>
      <c r="GV101" s="1" t="s">
        <v>3917</v>
      </c>
      <c r="GX101" s="1" t="s">
        <v>1831</v>
      </c>
      <c r="GY101" s="1" t="s">
        <v>1831</v>
      </c>
      <c r="HL101" s="1" t="s">
        <v>1831</v>
      </c>
      <c r="HM101" s="1" t="s">
        <v>1830</v>
      </c>
      <c r="HP101" s="1" t="s">
        <v>1830</v>
      </c>
      <c r="HQ101" s="1" t="s">
        <v>1831</v>
      </c>
      <c r="HT101" s="1" t="s">
        <v>1830</v>
      </c>
      <c r="HU101" s="2" t="s">
        <v>1840</v>
      </c>
      <c r="HV101" s="1" t="s">
        <v>3890</v>
      </c>
      <c r="HW101" s="1" t="s">
        <v>3857</v>
      </c>
      <c r="HY101" s="1" t="s">
        <v>1830</v>
      </c>
      <c r="IT101" s="1" t="s">
        <v>1834</v>
      </c>
      <c r="IU101" s="2">
        <v>0</v>
      </c>
      <c r="IV101" s="2">
        <v>0</v>
      </c>
      <c r="IW101" s="2">
        <v>0</v>
      </c>
      <c r="IX101" s="2">
        <v>0</v>
      </c>
      <c r="IY101" s="2">
        <v>0</v>
      </c>
      <c r="IZ101" s="2">
        <v>0</v>
      </c>
      <c r="JA101" s="2">
        <v>0</v>
      </c>
      <c r="JB101" s="2">
        <v>1</v>
      </c>
      <c r="JC101" s="2">
        <v>0</v>
      </c>
      <c r="JD101" s="2">
        <v>0</v>
      </c>
      <c r="JE101" s="2">
        <v>0</v>
      </c>
      <c r="JG101" s="1" t="s">
        <v>1830</v>
      </c>
      <c r="KU101" s="1" t="s">
        <v>4131</v>
      </c>
      <c r="KV101" s="2">
        <v>0</v>
      </c>
      <c r="KW101" s="2">
        <v>0</v>
      </c>
      <c r="KX101" s="2">
        <v>0</v>
      </c>
      <c r="KY101" s="2">
        <v>0</v>
      </c>
      <c r="KZ101" s="2">
        <v>1</v>
      </c>
      <c r="LA101" s="2">
        <v>1</v>
      </c>
      <c r="LB101" s="2">
        <v>1</v>
      </c>
      <c r="LC101" s="2">
        <v>0</v>
      </c>
      <c r="LD101" s="2">
        <v>0</v>
      </c>
      <c r="LE101" s="2">
        <v>0</v>
      </c>
      <c r="LF101" s="2">
        <v>0</v>
      </c>
      <c r="LG101" s="2">
        <v>0</v>
      </c>
      <c r="LI101" s="1" t="s">
        <v>1857</v>
      </c>
      <c r="LJ101" s="2">
        <v>0</v>
      </c>
      <c r="LK101" s="2">
        <v>0</v>
      </c>
      <c r="LL101" s="2">
        <v>0</v>
      </c>
      <c r="LM101" s="2">
        <v>0</v>
      </c>
      <c r="LN101" s="2">
        <v>1</v>
      </c>
      <c r="LO101" s="2">
        <v>0</v>
      </c>
      <c r="LP101" s="2">
        <v>0</v>
      </c>
      <c r="LQ101" s="2">
        <v>0</v>
      </c>
      <c r="LR101" s="2">
        <v>0</v>
      </c>
      <c r="LS101" s="2">
        <v>0</v>
      </c>
      <c r="LT101" s="2">
        <v>0</v>
      </c>
      <c r="LU101" s="2">
        <v>0</v>
      </c>
      <c r="LV101" s="2">
        <v>0</v>
      </c>
      <c r="LX101" s="1" t="s">
        <v>1840</v>
      </c>
      <c r="NE101" s="1" t="s">
        <v>1840</v>
      </c>
      <c r="NF101" s="2">
        <v>0</v>
      </c>
      <c r="NG101" s="2">
        <v>0</v>
      </c>
      <c r="NH101" s="2">
        <v>0</v>
      </c>
      <c r="NI101" s="2">
        <v>0</v>
      </c>
      <c r="NJ101" s="2">
        <v>0</v>
      </c>
      <c r="NK101" s="2">
        <v>0</v>
      </c>
      <c r="NL101" s="2">
        <v>0</v>
      </c>
      <c r="NM101" s="2">
        <v>0</v>
      </c>
      <c r="NN101" s="2">
        <v>0</v>
      </c>
      <c r="NO101" s="2">
        <v>0</v>
      </c>
      <c r="NP101" s="2">
        <v>0</v>
      </c>
      <c r="NQ101" s="2">
        <v>1</v>
      </c>
      <c r="NR101" s="2">
        <v>0</v>
      </c>
      <c r="AAU101" s="1"/>
      <c r="ATY101"/>
      <c r="ATZ101" s="1" t="s">
        <v>4132</v>
      </c>
      <c r="AUB101" s="1" t="s">
        <v>3854</v>
      </c>
      <c r="AUC101" s="1" t="s">
        <v>2671</v>
      </c>
      <c r="AUD101" s="1" t="s">
        <v>3855</v>
      </c>
      <c r="AUG101" s="1" t="s">
        <v>2261</v>
      </c>
    </row>
    <row r="102" spans="1:723 1221:1229" s="155" customFormat="1" ht="14.5" customHeight="1" x14ac:dyDescent="0.35">
      <c r="A102" s="155" t="s">
        <v>2676</v>
      </c>
      <c r="B102" s="155" t="s">
        <v>2672</v>
      </c>
      <c r="C102" s="155" t="s">
        <v>2673</v>
      </c>
      <c r="D102" s="155" t="s">
        <v>2072</v>
      </c>
      <c r="E102" s="155" t="s">
        <v>1982</v>
      </c>
      <c r="F102" s="155" t="s">
        <v>2072</v>
      </c>
      <c r="I102" s="155" t="s">
        <v>1942</v>
      </c>
      <c r="J102" s="155" t="s">
        <v>1943</v>
      </c>
      <c r="K102" s="155" t="s">
        <v>1943</v>
      </c>
      <c r="N102" s="155" t="s">
        <v>3846</v>
      </c>
      <c r="O102" s="156">
        <v>1</v>
      </c>
      <c r="P102" s="156">
        <v>0</v>
      </c>
      <c r="Q102" s="156">
        <v>0</v>
      </c>
      <c r="R102" s="156">
        <v>0</v>
      </c>
      <c r="S102" s="156">
        <v>0</v>
      </c>
      <c r="U102" s="155" t="s">
        <v>1831</v>
      </c>
      <c r="AC102" s="155" t="s">
        <v>3920</v>
      </c>
      <c r="AE102" s="155" t="s">
        <v>1830</v>
      </c>
      <c r="AF102" s="155" t="s">
        <v>1831</v>
      </c>
      <c r="AS102" s="155" t="s">
        <v>3847</v>
      </c>
      <c r="AT102" s="156" t="s">
        <v>1840</v>
      </c>
      <c r="AU102" s="155" t="s">
        <v>3857</v>
      </c>
      <c r="AW102" s="155" t="s">
        <v>3849</v>
      </c>
      <c r="AX102" s="155" t="s">
        <v>3890</v>
      </c>
      <c r="AY102" s="155" t="s">
        <v>1831</v>
      </c>
      <c r="AZ102" s="155" t="s">
        <v>1839</v>
      </c>
      <c r="BA102" s="155" t="s">
        <v>3957</v>
      </c>
      <c r="BB102" s="156">
        <v>1</v>
      </c>
      <c r="BC102" s="156">
        <v>0</v>
      </c>
      <c r="BD102" s="156">
        <v>0</v>
      </c>
      <c r="BE102" s="156">
        <v>0</v>
      </c>
      <c r="BF102" s="156">
        <v>0</v>
      </c>
      <c r="BG102" s="156">
        <v>0</v>
      </c>
      <c r="BH102" s="156">
        <v>0</v>
      </c>
      <c r="BI102" s="156">
        <v>0</v>
      </c>
      <c r="BT102" s="155" t="s">
        <v>3874</v>
      </c>
      <c r="BU102" s="156">
        <v>0</v>
      </c>
      <c r="BV102" s="156">
        <v>0</v>
      </c>
      <c r="BW102" s="156">
        <v>0</v>
      </c>
      <c r="BX102" s="156">
        <v>0</v>
      </c>
      <c r="BY102" s="156">
        <v>1</v>
      </c>
      <c r="BZ102" s="156">
        <v>0</v>
      </c>
      <c r="CA102" s="156">
        <v>0</v>
      </c>
      <c r="CB102" s="156">
        <v>0</v>
      </c>
      <c r="CC102" s="156">
        <v>0</v>
      </c>
      <c r="CD102" s="156">
        <v>0</v>
      </c>
      <c r="CE102" s="156">
        <v>0</v>
      </c>
      <c r="CG102" s="155" t="s">
        <v>1830</v>
      </c>
      <c r="DU102" s="155" t="s">
        <v>4642</v>
      </c>
      <c r="DV102" s="156">
        <v>0</v>
      </c>
      <c r="DW102" s="156">
        <v>1</v>
      </c>
      <c r="DX102" s="156">
        <v>0</v>
      </c>
      <c r="DY102" s="156">
        <v>0</v>
      </c>
      <c r="DZ102" s="156">
        <v>0</v>
      </c>
      <c r="EA102" s="156">
        <v>0</v>
      </c>
      <c r="EB102" s="156">
        <v>1</v>
      </c>
      <c r="EC102" s="156">
        <v>0</v>
      </c>
      <c r="ED102" s="156">
        <v>1</v>
      </c>
      <c r="EE102" s="156">
        <v>0</v>
      </c>
      <c r="EF102" s="156">
        <v>0</v>
      </c>
      <c r="EG102" s="156">
        <v>0</v>
      </c>
      <c r="EH102" s="155" t="s">
        <v>2675</v>
      </c>
      <c r="EI102" s="155" t="s">
        <v>1835</v>
      </c>
      <c r="EJ102" s="156">
        <v>0</v>
      </c>
      <c r="EK102" s="156">
        <v>0</v>
      </c>
      <c r="EL102" s="156">
        <v>0</v>
      </c>
      <c r="EM102" s="156">
        <v>0</v>
      </c>
      <c r="EN102" s="156">
        <v>0</v>
      </c>
      <c r="EO102" s="156">
        <v>0</v>
      </c>
      <c r="EP102" s="156">
        <v>0</v>
      </c>
      <c r="EQ102" s="156">
        <v>0</v>
      </c>
      <c r="ER102" s="156">
        <v>0</v>
      </c>
      <c r="ES102" s="156">
        <v>0</v>
      </c>
      <c r="ET102" s="156">
        <v>1</v>
      </c>
      <c r="EU102" s="156">
        <v>0</v>
      </c>
      <c r="EV102" s="156">
        <v>0</v>
      </c>
      <c r="EX102" s="155" t="s">
        <v>1830</v>
      </c>
      <c r="GE102" s="155" t="s">
        <v>3893</v>
      </c>
      <c r="GF102" s="156">
        <v>0</v>
      </c>
      <c r="GG102" s="156">
        <v>0</v>
      </c>
      <c r="GH102" s="156">
        <v>0</v>
      </c>
      <c r="GI102" s="156">
        <v>0</v>
      </c>
      <c r="GJ102" s="156">
        <v>0</v>
      </c>
      <c r="GK102" s="156">
        <v>0</v>
      </c>
      <c r="GL102" s="156">
        <v>1</v>
      </c>
      <c r="GM102" s="156">
        <v>0</v>
      </c>
      <c r="GN102" s="156">
        <v>0</v>
      </c>
      <c r="GO102" s="156">
        <v>0</v>
      </c>
      <c r="GP102" s="156">
        <v>0</v>
      </c>
      <c r="GQ102" s="156">
        <v>0</v>
      </c>
      <c r="GR102" s="156">
        <v>0</v>
      </c>
      <c r="GS102" s="155" t="s">
        <v>2585</v>
      </c>
      <c r="ATY102"/>
      <c r="ATZ102" s="155" t="s">
        <v>4133</v>
      </c>
      <c r="AUB102" s="155" t="s">
        <v>3854</v>
      </c>
      <c r="AUC102" s="155" t="s">
        <v>2671</v>
      </c>
      <c r="AUD102" s="155" t="s">
        <v>3855</v>
      </c>
      <c r="AUG102" s="155" t="s">
        <v>2943</v>
      </c>
    </row>
    <row r="103" spans="1:723 1221:1229" ht="14.5" customHeight="1" x14ac:dyDescent="0.35">
      <c r="A103" s="1" t="s">
        <v>2680</v>
      </c>
      <c r="B103" s="1" t="s">
        <v>2677</v>
      </c>
      <c r="C103" s="1" t="s">
        <v>2678</v>
      </c>
      <c r="D103" s="1" t="s">
        <v>2444</v>
      </c>
      <c r="E103" s="1" t="s">
        <v>1941</v>
      </c>
      <c r="F103" s="1" t="s">
        <v>2444</v>
      </c>
      <c r="I103" s="1" t="s">
        <v>1942</v>
      </c>
      <c r="J103" s="1" t="s">
        <v>1943</v>
      </c>
      <c r="K103" s="1" t="s">
        <v>1943</v>
      </c>
      <c r="N103" s="1" t="s">
        <v>4087</v>
      </c>
      <c r="O103" s="2">
        <v>0</v>
      </c>
      <c r="P103" s="2">
        <v>1</v>
      </c>
      <c r="Q103" s="2">
        <v>0</v>
      </c>
      <c r="R103" s="2">
        <v>0</v>
      </c>
      <c r="S103" s="2">
        <v>0</v>
      </c>
      <c r="U103" s="1" t="s">
        <v>1831</v>
      </c>
      <c r="AT103" s="1"/>
      <c r="BJ103" s="1"/>
      <c r="DU103" s="1"/>
      <c r="GS103" s="1"/>
      <c r="GT103" s="1" t="s">
        <v>4088</v>
      </c>
      <c r="GV103" s="1" t="s">
        <v>3917</v>
      </c>
      <c r="GX103" s="1" t="s">
        <v>1831</v>
      </c>
      <c r="GY103" s="1" t="s">
        <v>1831</v>
      </c>
      <c r="HL103" s="1" t="s">
        <v>1831</v>
      </c>
      <c r="HM103" s="1" t="s">
        <v>1831</v>
      </c>
      <c r="HN103" s="2">
        <v>4</v>
      </c>
      <c r="HO103" s="2">
        <v>4</v>
      </c>
      <c r="HP103" s="1" t="s">
        <v>1830</v>
      </c>
      <c r="HQ103" s="1" t="s">
        <v>1831</v>
      </c>
      <c r="HT103" s="1" t="s">
        <v>1830</v>
      </c>
      <c r="HU103" s="2" t="s">
        <v>1840</v>
      </c>
      <c r="HV103" s="1" t="s">
        <v>3890</v>
      </c>
      <c r="HW103" s="1" t="s">
        <v>3848</v>
      </c>
      <c r="HY103" s="1" t="s">
        <v>1840</v>
      </c>
      <c r="IT103" s="1" t="s">
        <v>1834</v>
      </c>
      <c r="IU103" s="2">
        <v>0</v>
      </c>
      <c r="IV103" s="2">
        <v>0</v>
      </c>
      <c r="IW103" s="2">
        <v>0</v>
      </c>
      <c r="IX103" s="2">
        <v>0</v>
      </c>
      <c r="IY103" s="2">
        <v>0</v>
      </c>
      <c r="IZ103" s="2">
        <v>0</v>
      </c>
      <c r="JA103" s="2">
        <v>0</v>
      </c>
      <c r="JB103" s="2">
        <v>1</v>
      </c>
      <c r="JC103" s="2">
        <v>0</v>
      </c>
      <c r="JD103" s="2">
        <v>0</v>
      </c>
      <c r="JE103" s="2">
        <v>0</v>
      </c>
      <c r="JG103" s="1" t="s">
        <v>1830</v>
      </c>
      <c r="KU103" s="1" t="s">
        <v>3858</v>
      </c>
      <c r="KV103" s="2">
        <v>0</v>
      </c>
      <c r="KW103" s="2">
        <v>0</v>
      </c>
      <c r="KX103" s="2">
        <v>0</v>
      </c>
      <c r="KY103" s="2">
        <v>0</v>
      </c>
      <c r="KZ103" s="2">
        <v>0</v>
      </c>
      <c r="LA103" s="2">
        <v>0</v>
      </c>
      <c r="LB103" s="2">
        <v>1</v>
      </c>
      <c r="LC103" s="2">
        <v>0</v>
      </c>
      <c r="LD103" s="2">
        <v>0</v>
      </c>
      <c r="LE103" s="2">
        <v>0</v>
      </c>
      <c r="LF103" s="2">
        <v>0</v>
      </c>
      <c r="LG103" s="2">
        <v>0</v>
      </c>
      <c r="LI103" s="1" t="s">
        <v>1857</v>
      </c>
      <c r="LJ103" s="2">
        <v>0</v>
      </c>
      <c r="LK103" s="2">
        <v>0</v>
      </c>
      <c r="LL103" s="2">
        <v>0</v>
      </c>
      <c r="LM103" s="2">
        <v>0</v>
      </c>
      <c r="LN103" s="2">
        <v>1</v>
      </c>
      <c r="LO103" s="2">
        <v>0</v>
      </c>
      <c r="LP103" s="2">
        <v>0</v>
      </c>
      <c r="LQ103" s="2">
        <v>0</v>
      </c>
      <c r="LR103" s="2">
        <v>0</v>
      </c>
      <c r="LS103" s="2">
        <v>0</v>
      </c>
      <c r="LT103" s="2">
        <v>0</v>
      </c>
      <c r="LU103" s="2">
        <v>0</v>
      </c>
      <c r="LV103" s="2">
        <v>0</v>
      </c>
      <c r="LX103" s="1" t="s">
        <v>1840</v>
      </c>
      <c r="NE103" s="1" t="s">
        <v>4134</v>
      </c>
      <c r="NF103" s="2">
        <v>0</v>
      </c>
      <c r="NG103" s="2">
        <v>0</v>
      </c>
      <c r="NH103" s="2">
        <v>0</v>
      </c>
      <c r="NI103" s="2">
        <v>0</v>
      </c>
      <c r="NJ103" s="2">
        <v>1</v>
      </c>
      <c r="NK103" s="2">
        <v>0</v>
      </c>
      <c r="NL103" s="2">
        <v>0</v>
      </c>
      <c r="NM103" s="2">
        <v>0</v>
      </c>
      <c r="NN103" s="2">
        <v>0</v>
      </c>
      <c r="NO103" s="2">
        <v>1</v>
      </c>
      <c r="NP103" s="2">
        <v>0</v>
      </c>
      <c r="NQ103" s="2">
        <v>0</v>
      </c>
      <c r="NR103" s="2">
        <v>0</v>
      </c>
      <c r="AAU103" s="1"/>
      <c r="ATY103"/>
      <c r="ATZ103" s="1" t="s">
        <v>4135</v>
      </c>
      <c r="AUB103" s="1" t="s">
        <v>3854</v>
      </c>
      <c r="AUC103" s="1" t="s">
        <v>2638</v>
      </c>
      <c r="AUD103" s="1" t="s">
        <v>3855</v>
      </c>
      <c r="AUG103" s="1" t="s">
        <v>2776</v>
      </c>
    </row>
    <row r="104" spans="1:723 1221:1229" ht="14.5" customHeight="1" x14ac:dyDescent="0.35">
      <c r="A104" s="1" t="s">
        <v>2684</v>
      </c>
      <c r="B104" s="1" t="s">
        <v>2681</v>
      </c>
      <c r="C104" s="1" t="s">
        <v>2682</v>
      </c>
      <c r="D104" s="1" t="s">
        <v>2444</v>
      </c>
      <c r="E104" s="1" t="s">
        <v>1941</v>
      </c>
      <c r="F104" s="1" t="s">
        <v>2444</v>
      </c>
      <c r="I104" s="1" t="s">
        <v>1942</v>
      </c>
      <c r="J104" s="1" t="s">
        <v>1943</v>
      </c>
      <c r="K104" s="1" t="s">
        <v>1943</v>
      </c>
      <c r="N104" s="1" t="s">
        <v>4087</v>
      </c>
      <c r="O104" s="2">
        <v>0</v>
      </c>
      <c r="P104" s="2">
        <v>1</v>
      </c>
      <c r="Q104" s="2">
        <v>0</v>
      </c>
      <c r="R104" s="2">
        <v>0</v>
      </c>
      <c r="S104" s="2">
        <v>0</v>
      </c>
      <c r="U104" s="1" t="s">
        <v>1831</v>
      </c>
      <c r="AT104" s="1"/>
      <c r="BJ104" s="1"/>
      <c r="DU104" s="1"/>
      <c r="GS104" s="1"/>
      <c r="GT104" s="1" t="s">
        <v>4088</v>
      </c>
      <c r="GV104" s="1" t="s">
        <v>3917</v>
      </c>
      <c r="GX104" s="1" t="s">
        <v>1831</v>
      </c>
      <c r="GY104" s="1" t="s">
        <v>1831</v>
      </c>
      <c r="HL104" s="1" t="s">
        <v>1831</v>
      </c>
      <c r="HM104" s="1" t="s">
        <v>1831</v>
      </c>
      <c r="HN104" s="2">
        <v>5</v>
      </c>
      <c r="HO104" s="2">
        <v>5</v>
      </c>
      <c r="HP104" s="1" t="s">
        <v>1830</v>
      </c>
      <c r="HQ104" s="1" t="s">
        <v>1831</v>
      </c>
      <c r="HT104" s="1" t="s">
        <v>1830</v>
      </c>
      <c r="HU104" s="2" t="s">
        <v>1840</v>
      </c>
      <c r="HV104" s="1" t="s">
        <v>3890</v>
      </c>
      <c r="HW104" s="1" t="s">
        <v>3848</v>
      </c>
      <c r="HY104" s="1" t="s">
        <v>1830</v>
      </c>
      <c r="IT104" s="1" t="s">
        <v>1834</v>
      </c>
      <c r="IU104" s="2">
        <v>0</v>
      </c>
      <c r="IV104" s="2">
        <v>0</v>
      </c>
      <c r="IW104" s="2">
        <v>0</v>
      </c>
      <c r="IX104" s="2">
        <v>0</v>
      </c>
      <c r="IY104" s="2">
        <v>0</v>
      </c>
      <c r="IZ104" s="2">
        <v>0</v>
      </c>
      <c r="JA104" s="2">
        <v>0</v>
      </c>
      <c r="JB104" s="2">
        <v>1</v>
      </c>
      <c r="JC104" s="2">
        <v>0</v>
      </c>
      <c r="JD104" s="2">
        <v>0</v>
      </c>
      <c r="JE104" s="2">
        <v>0</v>
      </c>
      <c r="JG104" s="1" t="s">
        <v>1830</v>
      </c>
      <c r="KU104" s="1" t="s">
        <v>3858</v>
      </c>
      <c r="KV104" s="2">
        <v>0</v>
      </c>
      <c r="KW104" s="2">
        <v>0</v>
      </c>
      <c r="KX104" s="2">
        <v>0</v>
      </c>
      <c r="KY104" s="2">
        <v>0</v>
      </c>
      <c r="KZ104" s="2">
        <v>0</v>
      </c>
      <c r="LA104" s="2">
        <v>0</v>
      </c>
      <c r="LB104" s="2">
        <v>1</v>
      </c>
      <c r="LC104" s="2">
        <v>0</v>
      </c>
      <c r="LD104" s="2">
        <v>0</v>
      </c>
      <c r="LE104" s="2">
        <v>0</v>
      </c>
      <c r="LF104" s="2">
        <v>0</v>
      </c>
      <c r="LG104" s="2">
        <v>0</v>
      </c>
      <c r="LI104" s="1" t="s">
        <v>1857</v>
      </c>
      <c r="LJ104" s="2">
        <v>0</v>
      </c>
      <c r="LK104" s="2">
        <v>0</v>
      </c>
      <c r="LL104" s="2">
        <v>0</v>
      </c>
      <c r="LM104" s="2">
        <v>0</v>
      </c>
      <c r="LN104" s="2">
        <v>1</v>
      </c>
      <c r="LO104" s="2">
        <v>0</v>
      </c>
      <c r="LP104" s="2">
        <v>0</v>
      </c>
      <c r="LQ104" s="2">
        <v>0</v>
      </c>
      <c r="LR104" s="2">
        <v>0</v>
      </c>
      <c r="LS104" s="2">
        <v>0</v>
      </c>
      <c r="LT104" s="2">
        <v>0</v>
      </c>
      <c r="LU104" s="2">
        <v>0</v>
      </c>
      <c r="LV104" s="2">
        <v>0</v>
      </c>
      <c r="LX104" s="1" t="s">
        <v>1830</v>
      </c>
      <c r="NE104" s="1" t="s">
        <v>1836</v>
      </c>
      <c r="NF104" s="2">
        <v>0</v>
      </c>
      <c r="NG104" s="2">
        <v>0</v>
      </c>
      <c r="NH104" s="2">
        <v>1</v>
      </c>
      <c r="NI104" s="2">
        <v>0</v>
      </c>
      <c r="NJ104" s="2">
        <v>0</v>
      </c>
      <c r="NK104" s="2">
        <v>0</v>
      </c>
      <c r="NL104" s="2">
        <v>0</v>
      </c>
      <c r="NM104" s="2">
        <v>0</v>
      </c>
      <c r="NN104" s="2">
        <v>0</v>
      </c>
      <c r="NO104" s="2">
        <v>0</v>
      </c>
      <c r="NP104" s="2">
        <v>0</v>
      </c>
      <c r="NQ104" s="2">
        <v>0</v>
      </c>
      <c r="NR104" s="2">
        <v>0</v>
      </c>
      <c r="AAU104" s="1"/>
      <c r="ATY104"/>
      <c r="ATZ104" s="1" t="s">
        <v>4136</v>
      </c>
      <c r="AUB104" s="1" t="s">
        <v>3854</v>
      </c>
      <c r="AUC104" s="1" t="s">
        <v>2685</v>
      </c>
      <c r="AUD104" s="1" t="s">
        <v>3855</v>
      </c>
      <c r="AUG104" s="1" t="s">
        <v>2992</v>
      </c>
    </row>
    <row r="105" spans="1:723 1221:1229" s="155" customFormat="1" ht="14.5" customHeight="1" x14ac:dyDescent="0.35">
      <c r="A105" s="155" t="s">
        <v>2688</v>
      </c>
      <c r="B105" s="155" t="s">
        <v>2686</v>
      </c>
      <c r="C105" s="155" t="s">
        <v>2687</v>
      </c>
      <c r="D105" s="155" t="s">
        <v>2072</v>
      </c>
      <c r="E105" s="155" t="s">
        <v>1982</v>
      </c>
      <c r="F105" s="155" t="s">
        <v>2072</v>
      </c>
      <c r="I105" s="155" t="s">
        <v>1942</v>
      </c>
      <c r="J105" s="155" t="s">
        <v>1943</v>
      </c>
      <c r="K105" s="155" t="s">
        <v>1943</v>
      </c>
      <c r="N105" s="155" t="s">
        <v>3846</v>
      </c>
      <c r="O105" s="156">
        <v>1</v>
      </c>
      <c r="P105" s="156">
        <v>0</v>
      </c>
      <c r="Q105" s="156">
        <v>0</v>
      </c>
      <c r="R105" s="156">
        <v>0</v>
      </c>
      <c r="S105" s="156">
        <v>0</v>
      </c>
      <c r="U105" s="155" t="s">
        <v>1831</v>
      </c>
      <c r="AC105" s="155" t="s">
        <v>3920</v>
      </c>
      <c r="AE105" s="155" t="s">
        <v>1830</v>
      </c>
      <c r="AF105" s="155" t="s">
        <v>1831</v>
      </c>
      <c r="AS105" s="155" t="s">
        <v>3887</v>
      </c>
      <c r="AT105" s="156" t="s">
        <v>1840</v>
      </c>
      <c r="AU105" s="155" t="s">
        <v>3857</v>
      </c>
      <c r="AW105" s="155" t="s">
        <v>3849</v>
      </c>
      <c r="AX105" s="155" t="s">
        <v>3882</v>
      </c>
      <c r="AY105" s="155" t="s">
        <v>1831</v>
      </c>
      <c r="AZ105" s="155" t="s">
        <v>1839</v>
      </c>
      <c r="BA105" s="155" t="s">
        <v>3957</v>
      </c>
      <c r="BB105" s="156">
        <v>1</v>
      </c>
      <c r="BC105" s="156">
        <v>0</v>
      </c>
      <c r="BD105" s="156">
        <v>0</v>
      </c>
      <c r="BE105" s="156">
        <v>0</v>
      </c>
      <c r="BF105" s="156">
        <v>0</v>
      </c>
      <c r="BG105" s="156">
        <v>0</v>
      </c>
      <c r="BH105" s="156">
        <v>0</v>
      </c>
      <c r="BI105" s="156">
        <v>0</v>
      </c>
      <c r="BT105" s="155" t="s">
        <v>3874</v>
      </c>
      <c r="BU105" s="156">
        <v>0</v>
      </c>
      <c r="BV105" s="156">
        <v>0</v>
      </c>
      <c r="BW105" s="156">
        <v>0</v>
      </c>
      <c r="BX105" s="156">
        <v>0</v>
      </c>
      <c r="BY105" s="156">
        <v>1</v>
      </c>
      <c r="BZ105" s="156">
        <v>0</v>
      </c>
      <c r="CA105" s="156">
        <v>0</v>
      </c>
      <c r="CB105" s="156">
        <v>0</v>
      </c>
      <c r="CC105" s="156">
        <v>0</v>
      </c>
      <c r="CD105" s="156">
        <v>0</v>
      </c>
      <c r="CE105" s="156">
        <v>0</v>
      </c>
      <c r="CG105" s="155" t="s">
        <v>1830</v>
      </c>
      <c r="DU105" s="155" t="s">
        <v>3892</v>
      </c>
      <c r="DV105" s="156">
        <v>0</v>
      </c>
      <c r="DW105" s="156">
        <v>0</v>
      </c>
      <c r="DX105" s="156">
        <v>0</v>
      </c>
      <c r="DY105" s="156">
        <v>0</v>
      </c>
      <c r="DZ105" s="156">
        <v>0</v>
      </c>
      <c r="EA105" s="156">
        <v>0</v>
      </c>
      <c r="EB105" s="156">
        <v>0</v>
      </c>
      <c r="EC105" s="156">
        <v>1</v>
      </c>
      <c r="ED105" s="156">
        <v>0</v>
      </c>
      <c r="EE105" s="156">
        <v>0</v>
      </c>
      <c r="EF105" s="156">
        <v>0</v>
      </c>
      <c r="EG105" s="156">
        <v>0</v>
      </c>
      <c r="EI105" s="155" t="s">
        <v>1857</v>
      </c>
      <c r="EJ105" s="156">
        <v>0</v>
      </c>
      <c r="EK105" s="156">
        <v>0</v>
      </c>
      <c r="EL105" s="156">
        <v>0</v>
      </c>
      <c r="EM105" s="156">
        <v>0</v>
      </c>
      <c r="EN105" s="156">
        <v>1</v>
      </c>
      <c r="EO105" s="156">
        <v>0</v>
      </c>
      <c r="EP105" s="156">
        <v>0</v>
      </c>
      <c r="EQ105" s="156">
        <v>0</v>
      </c>
      <c r="ER105" s="156">
        <v>0</v>
      </c>
      <c r="ES105" s="156">
        <v>0</v>
      </c>
      <c r="ET105" s="156">
        <v>0</v>
      </c>
      <c r="EU105" s="156">
        <v>0</v>
      </c>
      <c r="EV105" s="156">
        <v>0</v>
      </c>
      <c r="EX105" s="155" t="s">
        <v>1831</v>
      </c>
      <c r="EY105" s="155" t="s">
        <v>1834</v>
      </c>
      <c r="EZ105" s="156">
        <v>0</v>
      </c>
      <c r="FA105" s="156">
        <v>0</v>
      </c>
      <c r="FB105" s="156">
        <v>0</v>
      </c>
      <c r="FC105" s="156">
        <v>0</v>
      </c>
      <c r="FD105" s="156">
        <v>1</v>
      </c>
      <c r="FE105" s="156">
        <v>0</v>
      </c>
      <c r="FF105" s="156">
        <v>0</v>
      </c>
      <c r="FH105" s="155" t="s">
        <v>1836</v>
      </c>
      <c r="FI105" s="156">
        <v>0</v>
      </c>
      <c r="FJ105" s="156">
        <v>0</v>
      </c>
      <c r="FK105" s="156">
        <v>1</v>
      </c>
      <c r="FL105" s="156">
        <v>0</v>
      </c>
      <c r="FM105" s="156">
        <v>0</v>
      </c>
      <c r="FN105" s="156">
        <v>0</v>
      </c>
      <c r="FO105" s="156">
        <v>0</v>
      </c>
      <c r="FP105" s="156">
        <v>0</v>
      </c>
      <c r="FQ105" s="156">
        <v>0</v>
      </c>
      <c r="FR105" s="156">
        <v>0</v>
      </c>
      <c r="FS105" s="156">
        <v>0</v>
      </c>
      <c r="FT105" s="156">
        <v>0</v>
      </c>
      <c r="FU105" s="156">
        <v>0</v>
      </c>
      <c r="FV105" s="155" t="s">
        <v>2641</v>
      </c>
      <c r="FW105" s="155" t="s">
        <v>1831</v>
      </c>
      <c r="GE105" s="155" t="s">
        <v>3906</v>
      </c>
      <c r="GF105" s="156">
        <v>0</v>
      </c>
      <c r="GG105" s="156">
        <v>0</v>
      </c>
      <c r="GH105" s="156">
        <v>0</v>
      </c>
      <c r="GI105" s="156">
        <v>0</v>
      </c>
      <c r="GJ105" s="156">
        <v>0</v>
      </c>
      <c r="GK105" s="156">
        <v>0</v>
      </c>
      <c r="GL105" s="156">
        <v>0</v>
      </c>
      <c r="GM105" s="156">
        <v>1</v>
      </c>
      <c r="GN105" s="156">
        <v>0</v>
      </c>
      <c r="GO105" s="156">
        <v>0</v>
      </c>
      <c r="GP105" s="156">
        <v>0</v>
      </c>
      <c r="GQ105" s="156">
        <v>0</v>
      </c>
      <c r="GR105" s="156">
        <v>0</v>
      </c>
      <c r="ATY105"/>
      <c r="ATZ105" s="155" t="s">
        <v>4137</v>
      </c>
      <c r="AUB105" s="155" t="s">
        <v>3854</v>
      </c>
      <c r="AUC105" s="155" t="s">
        <v>2689</v>
      </c>
      <c r="AUD105" s="155" t="s">
        <v>3855</v>
      </c>
      <c r="AUG105" s="155" t="s">
        <v>3024</v>
      </c>
    </row>
    <row r="106" spans="1:723 1221:1229" s="155" customFormat="1" ht="14.5" customHeight="1" x14ac:dyDescent="0.35">
      <c r="A106" s="155" t="s">
        <v>2694</v>
      </c>
      <c r="B106" s="155" t="s">
        <v>2690</v>
      </c>
      <c r="C106" s="155" t="s">
        <v>2691</v>
      </c>
      <c r="D106" s="155" t="s">
        <v>2164</v>
      </c>
      <c r="E106" s="155" t="s">
        <v>2025</v>
      </c>
      <c r="F106" s="155" t="s">
        <v>2164</v>
      </c>
      <c r="I106" s="155" t="s">
        <v>1942</v>
      </c>
      <c r="J106" s="155" t="s">
        <v>1943</v>
      </c>
      <c r="K106" s="155" t="s">
        <v>1943</v>
      </c>
      <c r="N106" s="155" t="s">
        <v>3846</v>
      </c>
      <c r="O106" s="156">
        <v>1</v>
      </c>
      <c r="P106" s="156">
        <v>0</v>
      </c>
      <c r="Q106" s="156">
        <v>0</v>
      </c>
      <c r="R106" s="156">
        <v>0</v>
      </c>
      <c r="S106" s="156">
        <v>0</v>
      </c>
      <c r="U106" s="155" t="s">
        <v>1831</v>
      </c>
      <c r="AC106" s="155" t="s">
        <v>3920</v>
      </c>
      <c r="AE106" s="155" t="s">
        <v>1830</v>
      </c>
      <c r="AF106" s="155" t="s">
        <v>1831</v>
      </c>
      <c r="AS106" s="155" t="s">
        <v>3887</v>
      </c>
      <c r="AT106" s="156">
        <v>12</v>
      </c>
      <c r="AU106" s="155" t="s">
        <v>3914</v>
      </c>
      <c r="AW106" s="155" t="s">
        <v>3849</v>
      </c>
      <c r="AX106" s="155" t="s">
        <v>1835</v>
      </c>
      <c r="AY106" s="155" t="s">
        <v>1830</v>
      </c>
      <c r="BT106" s="155" t="s">
        <v>4138</v>
      </c>
      <c r="BU106" s="156">
        <v>1</v>
      </c>
      <c r="BV106" s="156">
        <v>0</v>
      </c>
      <c r="BW106" s="156">
        <v>0</v>
      </c>
      <c r="BX106" s="156">
        <v>0</v>
      </c>
      <c r="BY106" s="156">
        <v>0</v>
      </c>
      <c r="BZ106" s="156">
        <v>0</v>
      </c>
      <c r="CA106" s="156">
        <v>0</v>
      </c>
      <c r="CB106" s="156">
        <v>0</v>
      </c>
      <c r="CC106" s="156">
        <v>0</v>
      </c>
      <c r="CD106" s="156">
        <v>0</v>
      </c>
      <c r="CE106" s="156">
        <v>0</v>
      </c>
      <c r="CG106" s="155" t="s">
        <v>1830</v>
      </c>
      <c r="DU106" s="166" t="s">
        <v>4047</v>
      </c>
      <c r="DV106" s="156">
        <v>0</v>
      </c>
      <c r="DW106" s="156">
        <v>1</v>
      </c>
      <c r="DX106" s="156">
        <v>0</v>
      </c>
      <c r="DY106" s="156">
        <v>0</v>
      </c>
      <c r="DZ106" s="156">
        <v>0</v>
      </c>
      <c r="EA106" s="156">
        <v>0</v>
      </c>
      <c r="EB106" s="156">
        <v>0</v>
      </c>
      <c r="EC106" s="156">
        <v>0</v>
      </c>
      <c r="ED106" s="156">
        <v>0</v>
      </c>
      <c r="EE106" s="156">
        <v>0</v>
      </c>
      <c r="EF106" s="156">
        <v>0</v>
      </c>
      <c r="EG106" s="156">
        <v>0</v>
      </c>
      <c r="EH106" s="155" t="s">
        <v>2693</v>
      </c>
      <c r="EI106" s="155" t="s">
        <v>1835</v>
      </c>
      <c r="EJ106" s="156">
        <v>0</v>
      </c>
      <c r="EK106" s="156">
        <v>0</v>
      </c>
      <c r="EL106" s="156">
        <v>0</v>
      </c>
      <c r="EM106" s="156">
        <v>0</v>
      </c>
      <c r="EN106" s="156">
        <v>0</v>
      </c>
      <c r="EO106" s="156">
        <v>0</v>
      </c>
      <c r="EP106" s="156">
        <v>0</v>
      </c>
      <c r="EQ106" s="156">
        <v>0</v>
      </c>
      <c r="ER106" s="156">
        <v>0</v>
      </c>
      <c r="ES106" s="156">
        <v>0</v>
      </c>
      <c r="ET106" s="156">
        <v>1</v>
      </c>
      <c r="EU106" s="156">
        <v>0</v>
      </c>
      <c r="EV106" s="156">
        <v>0</v>
      </c>
      <c r="EX106" s="155" t="s">
        <v>1830</v>
      </c>
      <c r="GE106" s="155" t="s">
        <v>3893</v>
      </c>
      <c r="GF106" s="156">
        <v>0</v>
      </c>
      <c r="GG106" s="156">
        <v>0</v>
      </c>
      <c r="GH106" s="156">
        <v>0</v>
      </c>
      <c r="GI106" s="156">
        <v>0</v>
      </c>
      <c r="GJ106" s="156">
        <v>0</v>
      </c>
      <c r="GK106" s="156">
        <v>0</v>
      </c>
      <c r="GL106" s="156">
        <v>1</v>
      </c>
      <c r="GM106" s="156">
        <v>0</v>
      </c>
      <c r="GN106" s="156">
        <v>0</v>
      </c>
      <c r="GO106" s="156">
        <v>0</v>
      </c>
      <c r="GP106" s="156">
        <v>0</v>
      </c>
      <c r="GQ106" s="156">
        <v>0</v>
      </c>
      <c r="GR106" s="156">
        <v>0</v>
      </c>
      <c r="ATY106"/>
      <c r="ATZ106" s="155" t="s">
        <v>4139</v>
      </c>
      <c r="AUB106" s="155" t="s">
        <v>3854</v>
      </c>
      <c r="AUC106" s="155" t="s">
        <v>2695</v>
      </c>
      <c r="AUD106" s="155" t="s">
        <v>3855</v>
      </c>
      <c r="AUG106" s="155" t="s">
        <v>3050</v>
      </c>
    </row>
    <row r="107" spans="1:723 1221:1229" ht="14.5" customHeight="1" x14ac:dyDescent="0.35">
      <c r="A107" s="1" t="s">
        <v>2702</v>
      </c>
      <c r="B107" s="1" t="s">
        <v>2696</v>
      </c>
      <c r="C107" s="1" t="s">
        <v>2697</v>
      </c>
      <c r="D107" s="1" t="s">
        <v>2698</v>
      </c>
      <c r="E107" s="1" t="s">
        <v>1941</v>
      </c>
      <c r="F107" s="1" t="s">
        <v>2698</v>
      </c>
      <c r="I107" s="1" t="s">
        <v>1942</v>
      </c>
      <c r="J107" s="1" t="s">
        <v>1943</v>
      </c>
      <c r="K107" s="1" t="s">
        <v>1943</v>
      </c>
      <c r="N107" s="1" t="s">
        <v>3846</v>
      </c>
      <c r="O107" s="2">
        <v>1</v>
      </c>
      <c r="P107" s="2">
        <v>0</v>
      </c>
      <c r="Q107" s="2">
        <v>0</v>
      </c>
      <c r="R107" s="2">
        <v>0</v>
      </c>
      <c r="S107" s="2">
        <v>0</v>
      </c>
      <c r="U107" s="1" t="s">
        <v>1831</v>
      </c>
      <c r="AC107" s="1" t="s">
        <v>3908</v>
      </c>
      <c r="AE107" s="1" t="s">
        <v>1831</v>
      </c>
      <c r="AF107" s="1" t="s">
        <v>1831</v>
      </c>
      <c r="AS107" s="1" t="s">
        <v>3847</v>
      </c>
      <c r="AT107" s="156" t="s">
        <v>1840</v>
      </c>
      <c r="AU107" s="1" t="s">
        <v>3857</v>
      </c>
      <c r="AW107" s="1" t="s">
        <v>3849</v>
      </c>
      <c r="AX107" s="1" t="s">
        <v>3890</v>
      </c>
      <c r="AY107" s="1" t="s">
        <v>1830</v>
      </c>
      <c r="BT107" s="1" t="s">
        <v>1833</v>
      </c>
      <c r="BU107" s="2">
        <v>0</v>
      </c>
      <c r="BV107" s="2">
        <v>0</v>
      </c>
      <c r="BW107" s="2">
        <v>0</v>
      </c>
      <c r="BX107" s="2">
        <v>0</v>
      </c>
      <c r="BY107" s="2">
        <v>0</v>
      </c>
      <c r="BZ107" s="2">
        <v>0</v>
      </c>
      <c r="CA107" s="2">
        <v>0</v>
      </c>
      <c r="CB107" s="2">
        <v>0</v>
      </c>
      <c r="CC107" s="2">
        <v>0</v>
      </c>
      <c r="CD107" s="2">
        <v>0</v>
      </c>
      <c r="CE107" s="2">
        <v>1</v>
      </c>
      <c r="CF107" s="1" t="s">
        <v>2700</v>
      </c>
      <c r="CG107" s="1" t="s">
        <v>1831</v>
      </c>
      <c r="CH107" s="1" t="s">
        <v>3948</v>
      </c>
      <c r="CJ107" s="2">
        <v>25</v>
      </c>
      <c r="CK107" s="1" t="s">
        <v>1830</v>
      </c>
      <c r="DC107" s="1" t="s">
        <v>3949</v>
      </c>
      <c r="DD107" s="2">
        <v>0</v>
      </c>
      <c r="DE107" s="2">
        <v>0</v>
      </c>
      <c r="DF107" s="2">
        <v>0</v>
      </c>
      <c r="DG107" s="2">
        <v>0</v>
      </c>
      <c r="DH107" s="2">
        <v>1</v>
      </c>
      <c r="DI107" s="2">
        <v>0</v>
      </c>
      <c r="DJ107" s="2">
        <v>0</v>
      </c>
      <c r="DK107" s="2">
        <v>0</v>
      </c>
      <c r="DM107" s="1" t="s">
        <v>1830</v>
      </c>
      <c r="DU107" s="1" t="s">
        <v>4326</v>
      </c>
      <c r="DV107" s="2">
        <v>0</v>
      </c>
      <c r="DW107" s="2">
        <v>0</v>
      </c>
      <c r="DX107" s="2">
        <v>0</v>
      </c>
      <c r="DY107" s="2">
        <v>0</v>
      </c>
      <c r="DZ107" s="2">
        <v>0</v>
      </c>
      <c r="EA107" s="2">
        <v>0</v>
      </c>
      <c r="EB107" s="2">
        <v>1</v>
      </c>
      <c r="EC107" s="2">
        <v>1</v>
      </c>
      <c r="ED107" s="2">
        <v>0</v>
      </c>
      <c r="EE107" s="2">
        <v>0</v>
      </c>
      <c r="EF107" s="2">
        <v>0</v>
      </c>
      <c r="EG107" s="2">
        <v>0</v>
      </c>
      <c r="EH107" s="1" t="s">
        <v>2701</v>
      </c>
      <c r="EI107" s="1" t="s">
        <v>1833</v>
      </c>
      <c r="EJ107" s="2">
        <v>0</v>
      </c>
      <c r="EK107" s="2">
        <v>0</v>
      </c>
      <c r="EL107" s="2">
        <v>0</v>
      </c>
      <c r="EM107" s="2">
        <v>0</v>
      </c>
      <c r="EN107" s="2">
        <v>0</v>
      </c>
      <c r="EO107" s="2">
        <v>0</v>
      </c>
      <c r="EP107" s="2">
        <v>0</v>
      </c>
      <c r="EQ107" s="2">
        <v>0</v>
      </c>
      <c r="ER107" s="2">
        <v>0</v>
      </c>
      <c r="ES107" s="2">
        <v>0</v>
      </c>
      <c r="ET107" s="2">
        <v>0</v>
      </c>
      <c r="EU107" s="2">
        <v>0</v>
      </c>
      <c r="EV107" s="2">
        <v>1</v>
      </c>
      <c r="EW107" s="1" t="s">
        <v>2700</v>
      </c>
      <c r="EX107" s="1" t="s">
        <v>1830</v>
      </c>
      <c r="GE107" s="1" t="s">
        <v>4140</v>
      </c>
      <c r="GF107" s="2">
        <v>0</v>
      </c>
      <c r="GG107" s="2">
        <v>0</v>
      </c>
      <c r="GH107" s="2">
        <v>0</v>
      </c>
      <c r="GI107" s="2">
        <v>1</v>
      </c>
      <c r="GJ107" s="2">
        <v>0</v>
      </c>
      <c r="GK107" s="2">
        <v>0</v>
      </c>
      <c r="GL107" s="2">
        <v>0</v>
      </c>
      <c r="GM107" s="2">
        <v>0</v>
      </c>
      <c r="GN107" s="2">
        <v>0</v>
      </c>
      <c r="GO107" s="2">
        <v>0</v>
      </c>
      <c r="GP107" s="2">
        <v>0</v>
      </c>
      <c r="GQ107" s="2">
        <v>0</v>
      </c>
      <c r="GR107" s="2">
        <v>0</v>
      </c>
      <c r="AAU107" s="1"/>
      <c r="ATY107"/>
      <c r="ATZ107" s="1" t="s">
        <v>4141</v>
      </c>
      <c r="AUB107" s="1" t="s">
        <v>3854</v>
      </c>
      <c r="AUC107" s="1" t="s">
        <v>2703</v>
      </c>
      <c r="AUD107" s="1" t="s">
        <v>3855</v>
      </c>
      <c r="AUG107" s="1" t="s">
        <v>3069</v>
      </c>
    </row>
    <row r="108" spans="1:723 1221:1229" ht="14.5" customHeight="1" x14ac:dyDescent="0.35">
      <c r="A108" s="1" t="s">
        <v>2707</v>
      </c>
      <c r="B108" s="1" t="s">
        <v>2704</v>
      </c>
      <c r="C108" s="1" t="s">
        <v>2705</v>
      </c>
      <c r="D108" s="1" t="s">
        <v>2444</v>
      </c>
      <c r="E108" s="1" t="s">
        <v>2132</v>
      </c>
      <c r="F108" s="1" t="s">
        <v>2444</v>
      </c>
      <c r="I108" s="1" t="s">
        <v>1942</v>
      </c>
      <c r="J108" s="1" t="s">
        <v>1943</v>
      </c>
      <c r="K108" s="1" t="s">
        <v>1943</v>
      </c>
      <c r="N108" s="1" t="s">
        <v>3846</v>
      </c>
      <c r="O108" s="2">
        <v>1</v>
      </c>
      <c r="P108" s="2">
        <v>0</v>
      </c>
      <c r="Q108" s="2">
        <v>0</v>
      </c>
      <c r="R108" s="2">
        <v>0</v>
      </c>
      <c r="S108" s="2">
        <v>0</v>
      </c>
      <c r="U108" s="1" t="s">
        <v>1831</v>
      </c>
      <c r="AC108" s="1" t="s">
        <v>3920</v>
      </c>
      <c r="AE108" s="1" t="s">
        <v>1830</v>
      </c>
      <c r="AF108" s="1" t="s">
        <v>1830</v>
      </c>
      <c r="AJ108" s="1" t="s">
        <v>3872</v>
      </c>
      <c r="AK108" s="2">
        <v>0</v>
      </c>
      <c r="AL108" s="2">
        <v>0</v>
      </c>
      <c r="AM108" s="2">
        <v>0</v>
      </c>
      <c r="AN108" s="2">
        <v>1</v>
      </c>
      <c r="AO108" s="2">
        <v>0</v>
      </c>
      <c r="AP108" s="2">
        <v>0</v>
      </c>
      <c r="AR108" s="1" t="s">
        <v>3905</v>
      </c>
      <c r="BT108" s="1" t="s">
        <v>3874</v>
      </c>
      <c r="BU108" s="2">
        <v>0</v>
      </c>
      <c r="BV108" s="2">
        <v>0</v>
      </c>
      <c r="BW108" s="2">
        <v>0</v>
      </c>
      <c r="BX108" s="2">
        <v>0</v>
      </c>
      <c r="BY108" s="2">
        <v>1</v>
      </c>
      <c r="BZ108" s="2">
        <v>0</v>
      </c>
      <c r="CA108" s="2">
        <v>0</v>
      </c>
      <c r="CB108" s="2">
        <v>0</v>
      </c>
      <c r="CC108" s="2">
        <v>0</v>
      </c>
      <c r="CD108" s="2">
        <v>0</v>
      </c>
      <c r="CE108" s="2">
        <v>0</v>
      </c>
      <c r="DU108" s="1"/>
      <c r="EX108" s="1" t="s">
        <v>1830</v>
      </c>
      <c r="GE108" s="1" t="s">
        <v>1836</v>
      </c>
      <c r="GF108" s="2">
        <v>0</v>
      </c>
      <c r="GG108" s="2">
        <v>0</v>
      </c>
      <c r="GH108" s="2">
        <v>1</v>
      </c>
      <c r="GI108" s="2">
        <v>0</v>
      </c>
      <c r="GJ108" s="2">
        <v>0</v>
      </c>
      <c r="GK108" s="2">
        <v>0</v>
      </c>
      <c r="GL108" s="2">
        <v>0</v>
      </c>
      <c r="GM108" s="2">
        <v>0</v>
      </c>
      <c r="GN108" s="2">
        <v>0</v>
      </c>
      <c r="GO108" s="2">
        <v>0</v>
      </c>
      <c r="GP108" s="2">
        <v>0</v>
      </c>
      <c r="GQ108" s="2">
        <v>0</v>
      </c>
      <c r="GR108" s="2">
        <v>0</v>
      </c>
      <c r="AAU108" s="1"/>
      <c r="ATY108"/>
      <c r="ATZ108" s="1" t="s">
        <v>4142</v>
      </c>
      <c r="AUB108" s="1" t="s">
        <v>3854</v>
      </c>
      <c r="AUC108" s="1" t="s">
        <v>2708</v>
      </c>
      <c r="AUD108" s="1" t="s">
        <v>3855</v>
      </c>
      <c r="AUG108" s="1" t="s">
        <v>3105</v>
      </c>
    </row>
    <row r="109" spans="1:723 1221:1229" s="155" customFormat="1" ht="14.5" customHeight="1" x14ac:dyDescent="0.35">
      <c r="A109" s="155" t="s">
        <v>2713</v>
      </c>
      <c r="B109" s="155" t="s">
        <v>2709</v>
      </c>
      <c r="C109" s="155" t="s">
        <v>2710</v>
      </c>
      <c r="D109" s="155" t="s">
        <v>2072</v>
      </c>
      <c r="E109" s="155" t="s">
        <v>1982</v>
      </c>
      <c r="F109" s="155" t="s">
        <v>2072</v>
      </c>
      <c r="I109" s="155" t="s">
        <v>1942</v>
      </c>
      <c r="J109" s="155" t="s">
        <v>1943</v>
      </c>
      <c r="K109" s="155" t="s">
        <v>1943</v>
      </c>
      <c r="N109" s="155" t="s">
        <v>3846</v>
      </c>
      <c r="O109" s="156">
        <v>1</v>
      </c>
      <c r="P109" s="156">
        <v>0</v>
      </c>
      <c r="Q109" s="156">
        <v>0</v>
      </c>
      <c r="R109" s="156">
        <v>0</v>
      </c>
      <c r="S109" s="156">
        <v>0</v>
      </c>
      <c r="U109" s="155" t="s">
        <v>1831</v>
      </c>
      <c r="AC109" s="155" t="s">
        <v>4631</v>
      </c>
      <c r="AE109" s="155" t="s">
        <v>1830</v>
      </c>
      <c r="AF109" s="155" t="s">
        <v>4113</v>
      </c>
      <c r="AG109" s="155" t="s">
        <v>4118</v>
      </c>
      <c r="AI109" s="155" t="s">
        <v>3905</v>
      </c>
      <c r="AS109" s="155" t="s">
        <v>3847</v>
      </c>
      <c r="AT109" s="156" t="s">
        <v>1840</v>
      </c>
      <c r="AU109" s="155" t="s">
        <v>3857</v>
      </c>
      <c r="AW109" s="155" t="s">
        <v>3849</v>
      </c>
      <c r="AX109" s="155" t="s">
        <v>3850</v>
      </c>
      <c r="AY109" s="155" t="s">
        <v>1831</v>
      </c>
      <c r="AZ109" s="155" t="s">
        <v>1839</v>
      </c>
      <c r="BA109" s="155" t="s">
        <v>3957</v>
      </c>
      <c r="BB109" s="156">
        <v>1</v>
      </c>
      <c r="BC109" s="156">
        <v>0</v>
      </c>
      <c r="BD109" s="156">
        <v>0</v>
      </c>
      <c r="BE109" s="156">
        <v>0</v>
      </c>
      <c r="BF109" s="156">
        <v>0</v>
      </c>
      <c r="BG109" s="156">
        <v>0</v>
      </c>
      <c r="BH109" s="156">
        <v>0</v>
      </c>
      <c r="BI109" s="156">
        <v>0</v>
      </c>
      <c r="BT109" s="155" t="s">
        <v>4119</v>
      </c>
      <c r="BU109" s="156">
        <v>0</v>
      </c>
      <c r="BV109" s="156">
        <v>0</v>
      </c>
      <c r="BW109" s="156">
        <v>0</v>
      </c>
      <c r="BX109" s="156">
        <v>0</v>
      </c>
      <c r="BY109" s="156">
        <v>1</v>
      </c>
      <c r="BZ109" s="156">
        <v>0</v>
      </c>
      <c r="CA109" s="156">
        <v>0</v>
      </c>
      <c r="CB109" s="156">
        <v>1</v>
      </c>
      <c r="CC109" s="156">
        <v>0</v>
      </c>
      <c r="CD109" s="156">
        <v>0</v>
      </c>
      <c r="CE109" s="156">
        <v>0</v>
      </c>
      <c r="CG109" s="155" t="s">
        <v>1830</v>
      </c>
      <c r="DU109" s="155" t="s">
        <v>4643</v>
      </c>
      <c r="DV109" s="156">
        <v>0</v>
      </c>
      <c r="DW109" s="156">
        <v>1</v>
      </c>
      <c r="DX109" s="156">
        <v>0</v>
      </c>
      <c r="DY109" s="156">
        <v>0</v>
      </c>
      <c r="DZ109" s="156">
        <v>0</v>
      </c>
      <c r="EA109" s="156">
        <v>1</v>
      </c>
      <c r="EB109" s="156">
        <v>1</v>
      </c>
      <c r="EC109" s="156">
        <v>0</v>
      </c>
      <c r="ED109" s="156">
        <v>1</v>
      </c>
      <c r="EE109" s="156">
        <v>0</v>
      </c>
      <c r="EF109" s="156">
        <v>0</v>
      </c>
      <c r="EG109" s="156">
        <v>0</v>
      </c>
      <c r="EH109" s="155" t="s">
        <v>2711</v>
      </c>
      <c r="EI109" s="155" t="s">
        <v>1835</v>
      </c>
      <c r="EJ109" s="156">
        <v>0</v>
      </c>
      <c r="EK109" s="156">
        <v>0</v>
      </c>
      <c r="EL109" s="156">
        <v>0</v>
      </c>
      <c r="EM109" s="156">
        <v>0</v>
      </c>
      <c r="EN109" s="156">
        <v>0</v>
      </c>
      <c r="EO109" s="156">
        <v>0</v>
      </c>
      <c r="EP109" s="156">
        <v>0</v>
      </c>
      <c r="EQ109" s="156">
        <v>0</v>
      </c>
      <c r="ER109" s="156">
        <v>0</v>
      </c>
      <c r="ES109" s="156">
        <v>0</v>
      </c>
      <c r="ET109" s="156">
        <v>1</v>
      </c>
      <c r="EU109" s="156">
        <v>0</v>
      </c>
      <c r="EV109" s="156">
        <v>0</v>
      </c>
      <c r="EX109" s="155" t="s">
        <v>1830</v>
      </c>
      <c r="GE109" s="167" t="s">
        <v>4668</v>
      </c>
      <c r="GF109" s="156">
        <v>0</v>
      </c>
      <c r="GG109" s="156">
        <v>0</v>
      </c>
      <c r="GH109" s="156">
        <v>1</v>
      </c>
      <c r="GI109" s="156">
        <v>0</v>
      </c>
      <c r="GJ109" s="156">
        <v>0</v>
      </c>
      <c r="GK109" s="156">
        <v>0</v>
      </c>
      <c r="GL109" s="156">
        <v>1</v>
      </c>
      <c r="GM109" s="156">
        <v>0</v>
      </c>
      <c r="GN109" s="156">
        <v>0</v>
      </c>
      <c r="GO109" s="156">
        <v>0</v>
      </c>
      <c r="GP109" s="156">
        <v>0</v>
      </c>
      <c r="GQ109" s="156">
        <v>0</v>
      </c>
      <c r="GR109" s="156">
        <v>0</v>
      </c>
      <c r="GS109" s="155" t="s">
        <v>2712</v>
      </c>
      <c r="ATY109"/>
      <c r="ATZ109" s="155" t="s">
        <v>4143</v>
      </c>
      <c r="AUB109" s="155" t="s">
        <v>3854</v>
      </c>
      <c r="AUC109" s="155" t="s">
        <v>2714</v>
      </c>
      <c r="AUD109" s="155" t="s">
        <v>3855</v>
      </c>
      <c r="AUG109" s="155" t="s">
        <v>3195</v>
      </c>
    </row>
    <row r="110" spans="1:723 1221:1229" ht="14.5" customHeight="1" x14ac:dyDescent="0.35">
      <c r="A110" s="1" t="s">
        <v>2719</v>
      </c>
      <c r="B110" s="1" t="s">
        <v>2716</v>
      </c>
      <c r="C110" s="1" t="s">
        <v>2717</v>
      </c>
      <c r="D110" s="1" t="s">
        <v>2444</v>
      </c>
      <c r="E110" s="1" t="s">
        <v>1941</v>
      </c>
      <c r="F110" s="1" t="s">
        <v>2444</v>
      </c>
      <c r="I110" s="1" t="s">
        <v>1942</v>
      </c>
      <c r="J110" s="1" t="s">
        <v>1943</v>
      </c>
      <c r="K110" s="1" t="s">
        <v>1943</v>
      </c>
      <c r="N110" s="1" t="s">
        <v>4087</v>
      </c>
      <c r="O110" s="2">
        <v>0</v>
      </c>
      <c r="P110" s="2">
        <v>1</v>
      </c>
      <c r="Q110" s="2">
        <v>0</v>
      </c>
      <c r="R110" s="2">
        <v>0</v>
      </c>
      <c r="S110" s="2">
        <v>0</v>
      </c>
      <c r="U110" s="1" t="s">
        <v>1831</v>
      </c>
      <c r="AT110" s="1"/>
      <c r="BJ110" s="1"/>
      <c r="DU110" s="1"/>
      <c r="GS110" s="1"/>
      <c r="GT110" s="1" t="s">
        <v>4088</v>
      </c>
      <c r="GV110" s="1" t="s">
        <v>3917</v>
      </c>
      <c r="GX110" s="1" t="s">
        <v>1831</v>
      </c>
      <c r="GY110" s="1" t="s">
        <v>1831</v>
      </c>
      <c r="HL110" s="1" t="s">
        <v>1831</v>
      </c>
      <c r="HM110" s="1" t="s">
        <v>1831</v>
      </c>
      <c r="HN110" s="2">
        <v>2</v>
      </c>
      <c r="HO110" s="2">
        <v>3</v>
      </c>
      <c r="HP110" s="1" t="s">
        <v>1830</v>
      </c>
      <c r="HQ110" s="1" t="s">
        <v>1831</v>
      </c>
      <c r="HT110" s="1" t="s">
        <v>1831</v>
      </c>
      <c r="HU110" s="2" t="s">
        <v>1840</v>
      </c>
      <c r="HV110" s="1" t="s">
        <v>3850</v>
      </c>
      <c r="HW110" s="1" t="s">
        <v>3848</v>
      </c>
      <c r="HY110" s="1" t="s">
        <v>1830</v>
      </c>
      <c r="IT110" s="1" t="s">
        <v>1834</v>
      </c>
      <c r="IU110" s="2">
        <v>0</v>
      </c>
      <c r="IV110" s="2">
        <v>0</v>
      </c>
      <c r="IW110" s="2">
        <v>0</v>
      </c>
      <c r="IX110" s="2">
        <v>0</v>
      </c>
      <c r="IY110" s="2">
        <v>0</v>
      </c>
      <c r="IZ110" s="2">
        <v>0</v>
      </c>
      <c r="JA110" s="2">
        <v>0</v>
      </c>
      <c r="JB110" s="2">
        <v>1</v>
      </c>
      <c r="JC110" s="2">
        <v>0</v>
      </c>
      <c r="JD110" s="2">
        <v>0</v>
      </c>
      <c r="JE110" s="2">
        <v>0</v>
      </c>
      <c r="JG110" s="1" t="s">
        <v>1830</v>
      </c>
      <c r="KU110" s="1" t="s">
        <v>4070</v>
      </c>
      <c r="KV110" s="2">
        <v>0</v>
      </c>
      <c r="KW110" s="2">
        <v>0</v>
      </c>
      <c r="KX110" s="2">
        <v>0</v>
      </c>
      <c r="KY110" s="2">
        <v>0</v>
      </c>
      <c r="KZ110" s="2">
        <v>0</v>
      </c>
      <c r="LA110" s="2">
        <v>1</v>
      </c>
      <c r="LB110" s="2">
        <v>1</v>
      </c>
      <c r="LC110" s="2">
        <v>0</v>
      </c>
      <c r="LD110" s="2">
        <v>0</v>
      </c>
      <c r="LE110" s="2">
        <v>0</v>
      </c>
      <c r="LF110" s="2">
        <v>0</v>
      </c>
      <c r="LG110" s="2">
        <v>0</v>
      </c>
      <c r="LI110" s="1" t="s">
        <v>1857</v>
      </c>
      <c r="LJ110" s="2">
        <v>0</v>
      </c>
      <c r="LK110" s="2">
        <v>0</v>
      </c>
      <c r="LL110" s="2">
        <v>0</v>
      </c>
      <c r="LM110" s="2">
        <v>0</v>
      </c>
      <c r="LN110" s="2">
        <v>1</v>
      </c>
      <c r="LO110" s="2">
        <v>0</v>
      </c>
      <c r="LP110" s="2">
        <v>0</v>
      </c>
      <c r="LQ110" s="2">
        <v>0</v>
      </c>
      <c r="LR110" s="2">
        <v>0</v>
      </c>
      <c r="LS110" s="2">
        <v>0</v>
      </c>
      <c r="LT110" s="2">
        <v>0</v>
      </c>
      <c r="LU110" s="2">
        <v>0</v>
      </c>
      <c r="LV110" s="2">
        <v>0</v>
      </c>
      <c r="LX110" s="1" t="s">
        <v>1831</v>
      </c>
      <c r="LY110" s="1" t="s">
        <v>1834</v>
      </c>
      <c r="LZ110" s="2">
        <v>0</v>
      </c>
      <c r="MA110" s="2">
        <v>0</v>
      </c>
      <c r="MB110" s="2">
        <v>0</v>
      </c>
      <c r="MC110" s="2">
        <v>0</v>
      </c>
      <c r="MD110" s="2">
        <v>1</v>
      </c>
      <c r="ME110" s="2">
        <v>0</v>
      </c>
      <c r="MF110" s="2">
        <v>0</v>
      </c>
      <c r="MH110" s="1" t="s">
        <v>1836</v>
      </c>
      <c r="MI110" s="2">
        <v>0</v>
      </c>
      <c r="MJ110" s="2">
        <v>0</v>
      </c>
      <c r="MK110" s="2">
        <v>1</v>
      </c>
      <c r="ML110" s="2">
        <v>0</v>
      </c>
      <c r="MM110" s="2">
        <v>0</v>
      </c>
      <c r="MN110" s="2">
        <v>0</v>
      </c>
      <c r="MO110" s="2">
        <v>0</v>
      </c>
      <c r="MP110" s="2">
        <v>0</v>
      </c>
      <c r="MQ110" s="2">
        <v>0</v>
      </c>
      <c r="MR110" s="2">
        <v>0</v>
      </c>
      <c r="MS110" s="2">
        <v>0</v>
      </c>
      <c r="MT110" s="2">
        <v>0</v>
      </c>
      <c r="MU110" s="2">
        <v>0</v>
      </c>
      <c r="MW110" s="1" t="s">
        <v>1830</v>
      </c>
      <c r="MX110" s="1" t="s">
        <v>1846</v>
      </c>
      <c r="MY110" s="2">
        <v>1</v>
      </c>
      <c r="MZ110" s="2">
        <v>0</v>
      </c>
      <c r="NA110" s="2">
        <v>0</v>
      </c>
      <c r="NB110" s="2">
        <v>0</v>
      </c>
      <c r="NC110" s="2">
        <v>0</v>
      </c>
      <c r="NE110" s="1" t="s">
        <v>1833</v>
      </c>
      <c r="NF110" s="2">
        <v>0</v>
      </c>
      <c r="NG110" s="2">
        <v>0</v>
      </c>
      <c r="NH110" s="2">
        <v>1</v>
      </c>
      <c r="NI110" s="2">
        <v>0</v>
      </c>
      <c r="NJ110" s="2">
        <v>0</v>
      </c>
      <c r="NK110" s="2">
        <v>0</v>
      </c>
      <c r="NL110" s="2">
        <v>0</v>
      </c>
      <c r="NM110" s="2">
        <v>0</v>
      </c>
      <c r="NN110" s="2">
        <v>0</v>
      </c>
      <c r="NO110" s="2">
        <v>0</v>
      </c>
      <c r="NP110" s="2">
        <v>0</v>
      </c>
      <c r="NQ110" s="2">
        <v>0</v>
      </c>
      <c r="NR110" s="2">
        <v>0</v>
      </c>
      <c r="NS110" s="155" t="s">
        <v>4607</v>
      </c>
      <c r="AAU110" s="1"/>
      <c r="ATY110"/>
      <c r="ATZ110" s="1" t="s">
        <v>4146</v>
      </c>
      <c r="AUB110" s="1" t="s">
        <v>3854</v>
      </c>
      <c r="AUC110" s="1" t="s">
        <v>2720</v>
      </c>
      <c r="AUD110" s="1" t="s">
        <v>3855</v>
      </c>
      <c r="AUG110" s="1" t="s">
        <v>2262</v>
      </c>
    </row>
    <row r="111" spans="1:723 1221:1229" ht="14.5" customHeight="1" x14ac:dyDescent="0.35">
      <c r="A111" s="1" t="s">
        <v>2724</v>
      </c>
      <c r="B111" s="1" t="s">
        <v>2721</v>
      </c>
      <c r="C111" s="1" t="s">
        <v>2722</v>
      </c>
      <c r="D111" s="1" t="s">
        <v>2072</v>
      </c>
      <c r="E111" s="1" t="s">
        <v>1982</v>
      </c>
      <c r="F111" s="1" t="s">
        <v>2072</v>
      </c>
      <c r="I111" s="1" t="s">
        <v>1942</v>
      </c>
      <c r="J111" s="1" t="s">
        <v>1943</v>
      </c>
      <c r="K111" s="1" t="s">
        <v>1943</v>
      </c>
      <c r="N111" s="1" t="s">
        <v>3846</v>
      </c>
      <c r="O111" s="2">
        <v>1</v>
      </c>
      <c r="P111" s="2">
        <v>0</v>
      </c>
      <c r="Q111" s="2">
        <v>0</v>
      </c>
      <c r="R111" s="2">
        <v>0</v>
      </c>
      <c r="S111" s="2">
        <v>0</v>
      </c>
      <c r="U111" s="1" t="s">
        <v>1830</v>
      </c>
      <c r="V111" s="1" t="s">
        <v>4147</v>
      </c>
      <c r="W111" s="2">
        <v>1</v>
      </c>
      <c r="X111" s="2">
        <v>0</v>
      </c>
      <c r="Y111" s="2">
        <v>0</v>
      </c>
      <c r="Z111" s="2">
        <v>0</v>
      </c>
      <c r="AA111" s="2">
        <v>0</v>
      </c>
      <c r="DU111" s="1"/>
      <c r="AAU111" s="1"/>
      <c r="ATY111"/>
      <c r="ATZ111" s="1" t="s">
        <v>4148</v>
      </c>
      <c r="AUB111" s="1" t="s">
        <v>3854</v>
      </c>
      <c r="AUC111" s="1" t="s">
        <v>2725</v>
      </c>
      <c r="AUD111" s="1" t="s">
        <v>3855</v>
      </c>
      <c r="AUG111" s="1" t="s">
        <v>3522</v>
      </c>
    </row>
    <row r="112" spans="1:723 1221:1229" ht="14.5" customHeight="1" x14ac:dyDescent="0.35">
      <c r="A112" s="1" t="s">
        <v>2730</v>
      </c>
      <c r="B112" s="1" t="s">
        <v>2726</v>
      </c>
      <c r="C112" s="1" t="s">
        <v>2727</v>
      </c>
      <c r="D112" s="1" t="s">
        <v>2444</v>
      </c>
      <c r="E112" s="1" t="s">
        <v>1941</v>
      </c>
      <c r="F112" s="1" t="s">
        <v>2444</v>
      </c>
      <c r="I112" s="1" t="s">
        <v>1942</v>
      </c>
      <c r="J112" s="1" t="s">
        <v>1943</v>
      </c>
      <c r="K112" s="1" t="s">
        <v>1943</v>
      </c>
      <c r="N112" s="1" t="s">
        <v>4087</v>
      </c>
      <c r="O112" s="2">
        <v>0</v>
      </c>
      <c r="P112" s="2">
        <v>1</v>
      </c>
      <c r="Q112" s="2">
        <v>0</v>
      </c>
      <c r="R112" s="2">
        <v>0</v>
      </c>
      <c r="S112" s="2">
        <v>0</v>
      </c>
      <c r="U112" s="1" t="s">
        <v>1831</v>
      </c>
      <c r="AT112" s="1"/>
      <c r="BJ112" s="1"/>
      <c r="DU112" s="1"/>
      <c r="GS112" s="1"/>
      <c r="GT112" s="1" t="s">
        <v>4088</v>
      </c>
      <c r="GV112" s="1" t="s">
        <v>3917</v>
      </c>
      <c r="GX112" s="1" t="s">
        <v>1831</v>
      </c>
      <c r="GY112" s="1" t="s">
        <v>1831</v>
      </c>
      <c r="HL112" s="1" t="s">
        <v>1831</v>
      </c>
      <c r="HM112" s="1" t="s">
        <v>1831</v>
      </c>
      <c r="HN112" s="2">
        <v>3</v>
      </c>
      <c r="HO112" s="2">
        <v>3</v>
      </c>
      <c r="HP112" s="1" t="s">
        <v>1830</v>
      </c>
      <c r="HQ112" s="1" t="s">
        <v>1831</v>
      </c>
      <c r="HT112" s="1" t="s">
        <v>1830</v>
      </c>
      <c r="HU112" s="2" t="s">
        <v>1840</v>
      </c>
      <c r="HV112" s="1" t="s">
        <v>3890</v>
      </c>
      <c r="HW112" s="1" t="s">
        <v>3848</v>
      </c>
      <c r="HY112" s="1" t="s">
        <v>1830</v>
      </c>
      <c r="IT112" s="1" t="s">
        <v>1834</v>
      </c>
      <c r="IU112" s="2">
        <v>0</v>
      </c>
      <c r="IV112" s="2">
        <v>0</v>
      </c>
      <c r="IW112" s="2">
        <v>0</v>
      </c>
      <c r="IX112" s="2">
        <v>0</v>
      </c>
      <c r="IY112" s="2">
        <v>0</v>
      </c>
      <c r="IZ112" s="2">
        <v>0</v>
      </c>
      <c r="JA112" s="2">
        <v>0</v>
      </c>
      <c r="JB112" s="2">
        <v>1</v>
      </c>
      <c r="JC112" s="2">
        <v>0</v>
      </c>
      <c r="JD112" s="2">
        <v>0</v>
      </c>
      <c r="JE112" s="2">
        <v>0</v>
      </c>
      <c r="JG112" s="1" t="s">
        <v>1830</v>
      </c>
      <c r="KU112" s="1" t="s">
        <v>4598</v>
      </c>
      <c r="KV112" s="2">
        <v>0</v>
      </c>
      <c r="KW112" s="2">
        <v>1</v>
      </c>
      <c r="KX112" s="2">
        <v>0</v>
      </c>
      <c r="KY112" s="2">
        <v>0</v>
      </c>
      <c r="KZ112" s="2">
        <v>1</v>
      </c>
      <c r="LA112" s="2">
        <v>1</v>
      </c>
      <c r="LB112" s="2">
        <v>1</v>
      </c>
      <c r="LC112" s="2">
        <v>0</v>
      </c>
      <c r="LD112" s="2">
        <v>0</v>
      </c>
      <c r="LE112" s="2">
        <v>0</v>
      </c>
      <c r="LF112" s="2">
        <v>0</v>
      </c>
      <c r="LG112" s="2">
        <v>0</v>
      </c>
      <c r="LH112" s="1" t="s">
        <v>2729</v>
      </c>
      <c r="LI112" s="1" t="s">
        <v>1857</v>
      </c>
      <c r="LJ112" s="2">
        <v>0</v>
      </c>
      <c r="LK112" s="2">
        <v>0</v>
      </c>
      <c r="LL112" s="2">
        <v>0</v>
      </c>
      <c r="LM112" s="2">
        <v>0</v>
      </c>
      <c r="LN112" s="2">
        <v>1</v>
      </c>
      <c r="LO112" s="2">
        <v>0</v>
      </c>
      <c r="LP112" s="2">
        <v>0</v>
      </c>
      <c r="LQ112" s="2">
        <v>0</v>
      </c>
      <c r="LR112" s="2">
        <v>0</v>
      </c>
      <c r="LS112" s="2">
        <v>0</v>
      </c>
      <c r="LT112" s="2">
        <v>0</v>
      </c>
      <c r="LU112" s="2">
        <v>0</v>
      </c>
      <c r="LV112" s="2">
        <v>0</v>
      </c>
      <c r="LX112" s="1" t="s">
        <v>1831</v>
      </c>
      <c r="LY112" s="1" t="s">
        <v>1834</v>
      </c>
      <c r="LZ112" s="2">
        <v>0</v>
      </c>
      <c r="MA112" s="2">
        <v>0</v>
      </c>
      <c r="MB112" s="2">
        <v>0</v>
      </c>
      <c r="MC112" s="2">
        <v>0</v>
      </c>
      <c r="MD112" s="2">
        <v>1</v>
      </c>
      <c r="ME112" s="2">
        <v>0</v>
      </c>
      <c r="MF112" s="2">
        <v>0</v>
      </c>
      <c r="MH112" s="1" t="s">
        <v>1836</v>
      </c>
      <c r="MI112" s="2">
        <v>0</v>
      </c>
      <c r="MJ112" s="2">
        <v>0</v>
      </c>
      <c r="MK112" s="2">
        <v>1</v>
      </c>
      <c r="ML112" s="2">
        <v>0</v>
      </c>
      <c r="MM112" s="2">
        <v>0</v>
      </c>
      <c r="MN112" s="2">
        <v>0</v>
      </c>
      <c r="MO112" s="2">
        <v>0</v>
      </c>
      <c r="MP112" s="2">
        <v>0</v>
      </c>
      <c r="MQ112" s="2">
        <v>0</v>
      </c>
      <c r="MR112" s="2">
        <v>0</v>
      </c>
      <c r="MS112" s="2">
        <v>0</v>
      </c>
      <c r="MT112" s="2">
        <v>0</v>
      </c>
      <c r="MU112" s="2">
        <v>0</v>
      </c>
      <c r="MW112" s="1" t="s">
        <v>1830</v>
      </c>
      <c r="MX112" s="1" t="s">
        <v>1846</v>
      </c>
      <c r="MY112" s="2">
        <v>1</v>
      </c>
      <c r="MZ112" s="2">
        <v>0</v>
      </c>
      <c r="NA112" s="2">
        <v>0</v>
      </c>
      <c r="NB112" s="2">
        <v>0</v>
      </c>
      <c r="NC112" s="2">
        <v>0</v>
      </c>
      <c r="NE112" s="1" t="s">
        <v>1836</v>
      </c>
      <c r="NF112" s="2">
        <v>0</v>
      </c>
      <c r="NG112" s="2">
        <v>0</v>
      </c>
      <c r="NH112" s="2">
        <v>1</v>
      </c>
      <c r="NI112" s="2">
        <v>0</v>
      </c>
      <c r="NJ112" s="2">
        <v>0</v>
      </c>
      <c r="NK112" s="2">
        <v>0</v>
      </c>
      <c r="NL112" s="2">
        <v>0</v>
      </c>
      <c r="NM112" s="2">
        <v>0</v>
      </c>
      <c r="NN112" s="2">
        <v>0</v>
      </c>
      <c r="NO112" s="2">
        <v>0</v>
      </c>
      <c r="NP112" s="2">
        <v>0</v>
      </c>
      <c r="NQ112" s="2">
        <v>0</v>
      </c>
      <c r="NR112" s="2">
        <v>0</v>
      </c>
      <c r="AAU112" s="1"/>
      <c r="ATY112"/>
      <c r="ATZ112" s="1" t="s">
        <v>4149</v>
      </c>
      <c r="AUB112" s="1" t="s">
        <v>3854</v>
      </c>
      <c r="AUC112" s="1" t="s">
        <v>2731</v>
      </c>
      <c r="AUD112" s="1" t="s">
        <v>3855</v>
      </c>
      <c r="AUG112" s="1" t="s">
        <v>3575</v>
      </c>
    </row>
    <row r="113" spans="1:942 1221:1229" s="155" customFormat="1" ht="14.5" customHeight="1" x14ac:dyDescent="0.35">
      <c r="A113" s="155" t="s">
        <v>2736</v>
      </c>
      <c r="B113" s="155" t="s">
        <v>2732</v>
      </c>
      <c r="C113" s="155" t="s">
        <v>2733</v>
      </c>
      <c r="D113" s="155" t="s">
        <v>2072</v>
      </c>
      <c r="E113" s="155" t="s">
        <v>1982</v>
      </c>
      <c r="F113" s="155" t="s">
        <v>2072</v>
      </c>
      <c r="I113" s="155" t="s">
        <v>1942</v>
      </c>
      <c r="J113" s="155" t="s">
        <v>1943</v>
      </c>
      <c r="K113" s="155" t="s">
        <v>1943</v>
      </c>
      <c r="N113" s="155" t="s">
        <v>3846</v>
      </c>
      <c r="O113" s="156">
        <v>1</v>
      </c>
      <c r="P113" s="156">
        <v>0</v>
      </c>
      <c r="Q113" s="156">
        <v>0</v>
      </c>
      <c r="R113" s="156">
        <v>0</v>
      </c>
      <c r="S113" s="156">
        <v>0</v>
      </c>
      <c r="U113" s="155" t="s">
        <v>1831</v>
      </c>
      <c r="AC113" s="155" t="s">
        <v>3920</v>
      </c>
      <c r="AE113" s="155" t="s">
        <v>1830</v>
      </c>
      <c r="AF113" s="155" t="s">
        <v>4113</v>
      </c>
      <c r="AG113" s="155" t="s">
        <v>4114</v>
      </c>
      <c r="AI113" s="155" t="s">
        <v>3905</v>
      </c>
      <c r="AS113" s="155" t="s">
        <v>3887</v>
      </c>
      <c r="AT113" s="156" t="s">
        <v>1840</v>
      </c>
      <c r="AU113" s="155" t="s">
        <v>3914</v>
      </c>
      <c r="AW113" s="155" t="s">
        <v>3849</v>
      </c>
      <c r="AX113" s="155" t="s">
        <v>3890</v>
      </c>
      <c r="AY113" s="155" t="s">
        <v>1831</v>
      </c>
      <c r="AZ113" s="155" t="s">
        <v>1839</v>
      </c>
      <c r="BA113" s="155" t="s">
        <v>3957</v>
      </c>
      <c r="BB113" s="156">
        <v>1</v>
      </c>
      <c r="BC113" s="156">
        <v>0</v>
      </c>
      <c r="BD113" s="156">
        <v>0</v>
      </c>
      <c r="BE113" s="156">
        <v>0</v>
      </c>
      <c r="BF113" s="156">
        <v>0</v>
      </c>
      <c r="BG113" s="156">
        <v>0</v>
      </c>
      <c r="BH113" s="156">
        <v>0</v>
      </c>
      <c r="BI113" s="156">
        <v>0</v>
      </c>
      <c r="BT113" s="155" t="s">
        <v>3874</v>
      </c>
      <c r="BU113" s="156">
        <v>0</v>
      </c>
      <c r="BV113" s="156">
        <v>0</v>
      </c>
      <c r="BW113" s="156">
        <v>0</v>
      </c>
      <c r="BX113" s="156">
        <v>0</v>
      </c>
      <c r="BY113" s="156">
        <v>1</v>
      </c>
      <c r="BZ113" s="156">
        <v>0</v>
      </c>
      <c r="CA113" s="156">
        <v>0</v>
      </c>
      <c r="CB113" s="156">
        <v>0</v>
      </c>
      <c r="CC113" s="156">
        <v>0</v>
      </c>
      <c r="CD113" s="156">
        <v>0</v>
      </c>
      <c r="CE113" s="156">
        <v>0</v>
      </c>
      <c r="CG113" s="155" t="s">
        <v>1830</v>
      </c>
      <c r="DU113" s="166" t="s">
        <v>4650</v>
      </c>
      <c r="DV113" s="156">
        <v>0</v>
      </c>
      <c r="DW113" s="156">
        <v>0</v>
      </c>
      <c r="DX113" s="156">
        <v>0</v>
      </c>
      <c r="DY113" s="156">
        <v>0</v>
      </c>
      <c r="DZ113" s="156">
        <v>0</v>
      </c>
      <c r="EA113" s="156">
        <v>0</v>
      </c>
      <c r="EB113" s="156">
        <v>0</v>
      </c>
      <c r="EC113" s="156">
        <v>1</v>
      </c>
      <c r="ED113" s="156">
        <v>0</v>
      </c>
      <c r="EE113" s="156">
        <v>0</v>
      </c>
      <c r="EF113" s="156">
        <v>0</v>
      </c>
      <c r="EG113" s="156">
        <v>0</v>
      </c>
      <c r="EH113" s="155" t="s">
        <v>2735</v>
      </c>
      <c r="EI113" s="155" t="s">
        <v>1835</v>
      </c>
      <c r="EJ113" s="156">
        <v>0</v>
      </c>
      <c r="EK113" s="156">
        <v>0</v>
      </c>
      <c r="EL113" s="156">
        <v>0</v>
      </c>
      <c r="EM113" s="156">
        <v>0</v>
      </c>
      <c r="EN113" s="156">
        <v>0</v>
      </c>
      <c r="EO113" s="156">
        <v>0</v>
      </c>
      <c r="EP113" s="156">
        <v>0</v>
      </c>
      <c r="EQ113" s="156">
        <v>0</v>
      </c>
      <c r="ER113" s="156">
        <v>0</v>
      </c>
      <c r="ES113" s="156">
        <v>0</v>
      </c>
      <c r="ET113" s="156">
        <v>1</v>
      </c>
      <c r="EU113" s="156">
        <v>0</v>
      </c>
      <c r="EV113" s="156">
        <v>0</v>
      </c>
      <c r="EX113" s="155" t="s">
        <v>1830</v>
      </c>
      <c r="GE113" s="155" t="s">
        <v>3893</v>
      </c>
      <c r="GF113" s="156">
        <v>0</v>
      </c>
      <c r="GG113" s="156">
        <v>0</v>
      </c>
      <c r="GH113" s="156">
        <v>0</v>
      </c>
      <c r="GI113" s="156">
        <v>0</v>
      </c>
      <c r="GJ113" s="156">
        <v>0</v>
      </c>
      <c r="GK113" s="156">
        <v>0</v>
      </c>
      <c r="GL113" s="156">
        <v>1</v>
      </c>
      <c r="GM113" s="156">
        <v>0</v>
      </c>
      <c r="GN113" s="156">
        <v>0</v>
      </c>
      <c r="GO113" s="156">
        <v>0</v>
      </c>
      <c r="GP113" s="156">
        <v>0</v>
      </c>
      <c r="GQ113" s="156">
        <v>0</v>
      </c>
      <c r="GR113" s="156">
        <v>0</v>
      </c>
      <c r="ATY113"/>
      <c r="ATZ113" s="155" t="s">
        <v>4150</v>
      </c>
      <c r="AUB113" s="155" t="s">
        <v>3854</v>
      </c>
      <c r="AUC113" s="155" t="s">
        <v>2737</v>
      </c>
      <c r="AUD113" s="155" t="s">
        <v>3855</v>
      </c>
      <c r="AUG113" s="155" t="s">
        <v>3532</v>
      </c>
    </row>
    <row r="114" spans="1:942 1221:1229" ht="14.5" customHeight="1" x14ac:dyDescent="0.35">
      <c r="A114" s="1" t="s">
        <v>2741</v>
      </c>
      <c r="B114" s="1" t="s">
        <v>2738</v>
      </c>
      <c r="C114" s="1" t="s">
        <v>2739</v>
      </c>
      <c r="D114" s="1" t="s">
        <v>2444</v>
      </c>
      <c r="E114" s="1" t="s">
        <v>1941</v>
      </c>
      <c r="F114" s="1" t="s">
        <v>2444</v>
      </c>
      <c r="I114" s="1" t="s">
        <v>1942</v>
      </c>
      <c r="J114" s="1" t="s">
        <v>1943</v>
      </c>
      <c r="K114" s="1" t="s">
        <v>1943</v>
      </c>
      <c r="N114" s="1" t="s">
        <v>4087</v>
      </c>
      <c r="O114" s="2">
        <v>0</v>
      </c>
      <c r="P114" s="2">
        <v>1</v>
      </c>
      <c r="Q114" s="2">
        <v>0</v>
      </c>
      <c r="R114" s="2">
        <v>0</v>
      </c>
      <c r="S114" s="2">
        <v>0</v>
      </c>
      <c r="U114" s="1" t="s">
        <v>1831</v>
      </c>
      <c r="AT114" s="1"/>
      <c r="BJ114" s="1"/>
      <c r="DU114" s="1"/>
      <c r="GS114" s="1"/>
      <c r="GT114" s="1" t="s">
        <v>4088</v>
      </c>
      <c r="GV114" s="1" t="s">
        <v>3917</v>
      </c>
      <c r="GX114" s="1" t="s">
        <v>1831</v>
      </c>
      <c r="GY114" s="1" t="s">
        <v>1831</v>
      </c>
      <c r="HL114" s="1" t="s">
        <v>1831</v>
      </c>
      <c r="HM114" s="1" t="s">
        <v>1831</v>
      </c>
      <c r="HN114" s="2">
        <v>2</v>
      </c>
      <c r="HO114" s="2">
        <v>3</v>
      </c>
      <c r="HP114" s="1" t="s">
        <v>1830</v>
      </c>
      <c r="HQ114" s="1" t="s">
        <v>1831</v>
      </c>
      <c r="HT114" s="1" t="s">
        <v>1830</v>
      </c>
      <c r="HU114" s="2" t="s">
        <v>1840</v>
      </c>
      <c r="HV114" s="1" t="s">
        <v>3890</v>
      </c>
      <c r="HW114" s="1" t="s">
        <v>3857</v>
      </c>
      <c r="HY114" s="1" t="s">
        <v>1840</v>
      </c>
      <c r="IT114" s="1" t="s">
        <v>1840</v>
      </c>
      <c r="IU114" s="2">
        <v>0</v>
      </c>
      <c r="IV114" s="2">
        <v>0</v>
      </c>
      <c r="IW114" s="2">
        <v>0</v>
      </c>
      <c r="IX114" s="2">
        <v>0</v>
      </c>
      <c r="IY114" s="2">
        <v>0</v>
      </c>
      <c r="IZ114" s="2">
        <v>0</v>
      </c>
      <c r="JA114" s="2">
        <v>0</v>
      </c>
      <c r="JB114" s="2">
        <v>0</v>
      </c>
      <c r="JC114" s="2">
        <v>0</v>
      </c>
      <c r="JD114" s="2">
        <v>1</v>
      </c>
      <c r="JE114" s="2">
        <v>0</v>
      </c>
      <c r="JG114" s="1" t="s">
        <v>1830</v>
      </c>
      <c r="KU114" s="1" t="s">
        <v>3858</v>
      </c>
      <c r="KV114" s="2">
        <v>0</v>
      </c>
      <c r="KW114" s="2">
        <v>0</v>
      </c>
      <c r="KX114" s="2">
        <v>0</v>
      </c>
      <c r="KY114" s="2">
        <v>0</v>
      </c>
      <c r="KZ114" s="2">
        <v>0</v>
      </c>
      <c r="LA114" s="2">
        <v>0</v>
      </c>
      <c r="LB114" s="2">
        <v>1</v>
      </c>
      <c r="LC114" s="2">
        <v>0</v>
      </c>
      <c r="LD114" s="2">
        <v>0</v>
      </c>
      <c r="LE114" s="2">
        <v>0</v>
      </c>
      <c r="LF114" s="2">
        <v>0</v>
      </c>
      <c r="LG114" s="2">
        <v>0</v>
      </c>
      <c r="LI114" s="1" t="s">
        <v>1835</v>
      </c>
      <c r="LJ114" s="2">
        <v>0</v>
      </c>
      <c r="LK114" s="2">
        <v>0</v>
      </c>
      <c r="LL114" s="2">
        <v>0</v>
      </c>
      <c r="LM114" s="2">
        <v>0</v>
      </c>
      <c r="LN114" s="2">
        <v>0</v>
      </c>
      <c r="LO114" s="2">
        <v>0</v>
      </c>
      <c r="LP114" s="2">
        <v>0</v>
      </c>
      <c r="LQ114" s="2">
        <v>0</v>
      </c>
      <c r="LR114" s="2">
        <v>0</v>
      </c>
      <c r="LS114" s="2">
        <v>0</v>
      </c>
      <c r="LT114" s="2">
        <v>1</v>
      </c>
      <c r="LU114" s="2">
        <v>0</v>
      </c>
      <c r="LV114" s="2">
        <v>0</v>
      </c>
      <c r="LX114" s="1" t="s">
        <v>1840</v>
      </c>
      <c r="NE114" s="1" t="s">
        <v>4002</v>
      </c>
      <c r="NF114" s="2">
        <v>0</v>
      </c>
      <c r="NG114" s="2">
        <v>0</v>
      </c>
      <c r="NH114" s="2">
        <v>0</v>
      </c>
      <c r="NI114" s="2">
        <v>0</v>
      </c>
      <c r="NJ114" s="2">
        <v>0</v>
      </c>
      <c r="NK114" s="2">
        <v>0</v>
      </c>
      <c r="NL114" s="2">
        <v>0</v>
      </c>
      <c r="NM114" s="2">
        <v>0</v>
      </c>
      <c r="NN114" s="2">
        <v>0</v>
      </c>
      <c r="NO114" s="2">
        <v>1</v>
      </c>
      <c r="NP114" s="2">
        <v>0</v>
      </c>
      <c r="NQ114" s="2">
        <v>0</v>
      </c>
      <c r="NR114" s="2">
        <v>0</v>
      </c>
      <c r="AAU114" s="1"/>
      <c r="ATY114"/>
      <c r="ATZ114" s="1" t="s">
        <v>4151</v>
      </c>
      <c r="AUB114" s="1" t="s">
        <v>3854</v>
      </c>
      <c r="AUC114" s="1" t="s">
        <v>2742</v>
      </c>
      <c r="AUD114" s="1" t="s">
        <v>3855</v>
      </c>
      <c r="AUG114" s="1" t="s">
        <v>3547</v>
      </c>
    </row>
    <row r="115" spans="1:942 1221:1229" ht="14.5" customHeight="1" x14ac:dyDescent="0.35">
      <c r="A115" s="1" t="s">
        <v>2746</v>
      </c>
      <c r="B115" s="1" t="s">
        <v>2743</v>
      </c>
      <c r="C115" s="1" t="s">
        <v>2744</v>
      </c>
      <c r="D115" s="1" t="s">
        <v>2072</v>
      </c>
      <c r="E115" s="1" t="s">
        <v>1982</v>
      </c>
      <c r="F115" s="1" t="s">
        <v>2072</v>
      </c>
      <c r="I115" s="1" t="s">
        <v>1942</v>
      </c>
      <c r="J115" s="1" t="s">
        <v>1943</v>
      </c>
      <c r="K115" s="1" t="s">
        <v>1943</v>
      </c>
      <c r="N115" s="1" t="s">
        <v>3846</v>
      </c>
      <c r="O115" s="2">
        <v>1</v>
      </c>
      <c r="P115" s="2">
        <v>0</v>
      </c>
      <c r="Q115" s="2">
        <v>0</v>
      </c>
      <c r="R115" s="2">
        <v>0</v>
      </c>
      <c r="S115" s="2">
        <v>0</v>
      </c>
      <c r="U115" s="1" t="s">
        <v>1830</v>
      </c>
      <c r="V115" s="1" t="s">
        <v>4147</v>
      </c>
      <c r="W115" s="2">
        <v>1</v>
      </c>
      <c r="X115" s="2">
        <v>0</v>
      </c>
      <c r="Y115" s="2">
        <v>0</v>
      </c>
      <c r="Z115" s="2">
        <v>0</v>
      </c>
      <c r="AA115" s="2">
        <v>0</v>
      </c>
      <c r="DU115" s="1"/>
      <c r="AAU115" s="1"/>
      <c r="ATY115"/>
      <c r="ATZ115" s="1" t="s">
        <v>4152</v>
      </c>
      <c r="AUB115" s="1" t="s">
        <v>3854</v>
      </c>
      <c r="AUC115" s="1" t="s">
        <v>2747</v>
      </c>
      <c r="AUD115" s="1" t="s">
        <v>3855</v>
      </c>
      <c r="AUG115" s="1" t="s">
        <v>3385</v>
      </c>
    </row>
    <row r="116" spans="1:942 1221:1229" s="155" customFormat="1" ht="14.5" customHeight="1" x14ac:dyDescent="0.35">
      <c r="A116" s="155" t="s">
        <v>2753</v>
      </c>
      <c r="B116" s="155" t="s">
        <v>2748</v>
      </c>
      <c r="C116" s="155" t="s">
        <v>2749</v>
      </c>
      <c r="D116" s="155" t="s">
        <v>2164</v>
      </c>
      <c r="E116" s="155" t="s">
        <v>2025</v>
      </c>
      <c r="F116" s="155" t="s">
        <v>2164</v>
      </c>
      <c r="I116" s="155" t="s">
        <v>1942</v>
      </c>
      <c r="J116" s="155" t="s">
        <v>1943</v>
      </c>
      <c r="K116" s="155" t="s">
        <v>1943</v>
      </c>
      <c r="N116" s="155" t="s">
        <v>3846</v>
      </c>
      <c r="O116" s="156">
        <v>1</v>
      </c>
      <c r="P116" s="156">
        <v>0</v>
      </c>
      <c r="Q116" s="156">
        <v>0</v>
      </c>
      <c r="R116" s="156">
        <v>0</v>
      </c>
      <c r="S116" s="156">
        <v>0</v>
      </c>
      <c r="U116" s="155" t="s">
        <v>1831</v>
      </c>
      <c r="AC116" s="155" t="s">
        <v>3908</v>
      </c>
      <c r="AE116" s="155" t="s">
        <v>1831</v>
      </c>
      <c r="AF116" s="155" t="s">
        <v>1831</v>
      </c>
      <c r="AS116" s="155" t="s">
        <v>3847</v>
      </c>
      <c r="AT116" s="156">
        <v>50</v>
      </c>
      <c r="AU116" s="155" t="s">
        <v>3888</v>
      </c>
      <c r="AW116" s="155" t="s">
        <v>3849</v>
      </c>
      <c r="AX116" s="155" t="s">
        <v>1835</v>
      </c>
      <c r="AY116" s="155" t="s">
        <v>1830</v>
      </c>
      <c r="BT116" s="155" t="s">
        <v>4138</v>
      </c>
      <c r="BU116" s="156">
        <v>1</v>
      </c>
      <c r="BV116" s="156">
        <v>0</v>
      </c>
      <c r="BW116" s="156">
        <v>0</v>
      </c>
      <c r="BX116" s="156">
        <v>0</v>
      </c>
      <c r="BY116" s="156">
        <v>0</v>
      </c>
      <c r="BZ116" s="156">
        <v>0</v>
      </c>
      <c r="CA116" s="156">
        <v>0</v>
      </c>
      <c r="CB116" s="156">
        <v>0</v>
      </c>
      <c r="CC116" s="156">
        <v>0</v>
      </c>
      <c r="CD116" s="156">
        <v>0</v>
      </c>
      <c r="CE116" s="156">
        <v>0</v>
      </c>
      <c r="CG116" s="155" t="s">
        <v>1831</v>
      </c>
      <c r="CH116" s="155" t="s">
        <v>3948</v>
      </c>
      <c r="CJ116" s="156">
        <v>25</v>
      </c>
      <c r="CK116" s="155" t="s">
        <v>1830</v>
      </c>
      <c r="DC116" s="155" t="s">
        <v>3949</v>
      </c>
      <c r="DD116" s="156">
        <v>0</v>
      </c>
      <c r="DE116" s="156">
        <v>0</v>
      </c>
      <c r="DF116" s="156">
        <v>0</v>
      </c>
      <c r="DG116" s="156">
        <v>0</v>
      </c>
      <c r="DH116" s="156">
        <v>1</v>
      </c>
      <c r="DI116" s="156">
        <v>0</v>
      </c>
      <c r="DJ116" s="156">
        <v>0</v>
      </c>
      <c r="DK116" s="156">
        <v>0</v>
      </c>
      <c r="DM116" s="155" t="s">
        <v>1830</v>
      </c>
      <c r="DU116" s="166" t="s">
        <v>4458</v>
      </c>
      <c r="DV116" s="156">
        <v>1</v>
      </c>
      <c r="DW116" s="156">
        <v>0</v>
      </c>
      <c r="DX116" s="156">
        <v>0</v>
      </c>
      <c r="DY116" s="156">
        <v>0</v>
      </c>
      <c r="DZ116" s="156">
        <v>0</v>
      </c>
      <c r="EA116" s="156">
        <v>0</v>
      </c>
      <c r="EB116" s="156">
        <v>1</v>
      </c>
      <c r="EC116" s="156">
        <v>0</v>
      </c>
      <c r="ED116" s="156">
        <v>0</v>
      </c>
      <c r="EE116" s="156">
        <v>0</v>
      </c>
      <c r="EF116" s="156">
        <v>0</v>
      </c>
      <c r="EG116" s="156">
        <v>0</v>
      </c>
      <c r="EH116" s="155" t="s">
        <v>2751</v>
      </c>
      <c r="EI116" s="155" t="s">
        <v>1835</v>
      </c>
      <c r="EJ116" s="156">
        <v>0</v>
      </c>
      <c r="EK116" s="156">
        <v>0</v>
      </c>
      <c r="EL116" s="156">
        <v>0</v>
      </c>
      <c r="EM116" s="156">
        <v>0</v>
      </c>
      <c r="EN116" s="156">
        <v>0</v>
      </c>
      <c r="EO116" s="156">
        <v>0</v>
      </c>
      <c r="EP116" s="156">
        <v>0</v>
      </c>
      <c r="EQ116" s="156">
        <v>0</v>
      </c>
      <c r="ER116" s="156">
        <v>0</v>
      </c>
      <c r="ES116" s="156">
        <v>0</v>
      </c>
      <c r="ET116" s="156">
        <v>1</v>
      </c>
      <c r="EU116" s="156">
        <v>0</v>
      </c>
      <c r="EV116" s="156">
        <v>0</v>
      </c>
      <c r="EX116" s="155" t="s">
        <v>1830</v>
      </c>
      <c r="GE116" s="164" t="s">
        <v>4661</v>
      </c>
      <c r="GF116" s="156">
        <v>0</v>
      </c>
      <c r="GG116" s="156">
        <v>0</v>
      </c>
      <c r="GH116" s="156">
        <v>1</v>
      </c>
      <c r="GI116" s="156">
        <v>0</v>
      </c>
      <c r="GJ116" s="156">
        <v>1</v>
      </c>
      <c r="GK116" s="156">
        <v>0</v>
      </c>
      <c r="GL116" s="156">
        <v>0</v>
      </c>
      <c r="GM116" s="156">
        <v>0</v>
      </c>
      <c r="GN116" s="156">
        <v>0</v>
      </c>
      <c r="GO116" s="156">
        <v>0</v>
      </c>
      <c r="GP116" s="156">
        <v>0</v>
      </c>
      <c r="GQ116" s="156">
        <v>0</v>
      </c>
      <c r="GR116" s="156">
        <v>0</v>
      </c>
      <c r="GS116" s="155" t="s">
        <v>2752</v>
      </c>
      <c r="ATY116"/>
      <c r="ATZ116" s="155" t="s">
        <v>4153</v>
      </c>
      <c r="AUB116" s="155" t="s">
        <v>3854</v>
      </c>
      <c r="AUC116" s="155" t="s">
        <v>2754</v>
      </c>
      <c r="AUD116" s="155" t="s">
        <v>3855</v>
      </c>
      <c r="AUG116" s="155" t="s">
        <v>3560</v>
      </c>
    </row>
    <row r="117" spans="1:942 1221:1229" ht="14.5" customHeight="1" x14ac:dyDescent="0.35">
      <c r="A117" s="1" t="s">
        <v>2758</v>
      </c>
      <c r="B117" s="1" t="s">
        <v>2755</v>
      </c>
      <c r="C117" s="1" t="s">
        <v>2756</v>
      </c>
      <c r="D117" s="1" t="s">
        <v>2444</v>
      </c>
      <c r="E117" s="1" t="s">
        <v>1941</v>
      </c>
      <c r="F117" s="1" t="s">
        <v>2444</v>
      </c>
      <c r="I117" s="1" t="s">
        <v>1942</v>
      </c>
      <c r="J117" s="1" t="s">
        <v>1943</v>
      </c>
      <c r="K117" s="1" t="s">
        <v>1943</v>
      </c>
      <c r="N117" s="1" t="s">
        <v>4087</v>
      </c>
      <c r="O117" s="2">
        <v>0</v>
      </c>
      <c r="P117" s="2">
        <v>1</v>
      </c>
      <c r="Q117" s="2">
        <v>0</v>
      </c>
      <c r="R117" s="2">
        <v>0</v>
      </c>
      <c r="S117" s="2">
        <v>0</v>
      </c>
      <c r="U117" s="1" t="s">
        <v>1831</v>
      </c>
      <c r="AT117" s="1"/>
      <c r="BJ117" s="1"/>
      <c r="DU117" s="1"/>
      <c r="GS117" s="1"/>
      <c r="GT117" s="1" t="s">
        <v>4088</v>
      </c>
      <c r="GV117" s="1" t="s">
        <v>3917</v>
      </c>
      <c r="GX117" s="1" t="s">
        <v>1831</v>
      </c>
      <c r="GY117" s="1" t="s">
        <v>1831</v>
      </c>
      <c r="HL117" s="1" t="s">
        <v>1831</v>
      </c>
      <c r="HM117" s="1" t="s">
        <v>1831</v>
      </c>
      <c r="HN117" s="2">
        <v>6</v>
      </c>
      <c r="HO117" s="2">
        <v>6</v>
      </c>
      <c r="HP117" s="1" t="s">
        <v>1830</v>
      </c>
      <c r="HQ117" s="1" t="s">
        <v>1831</v>
      </c>
      <c r="HT117" s="1" t="s">
        <v>1831</v>
      </c>
      <c r="HU117" s="2" t="s">
        <v>1840</v>
      </c>
      <c r="HV117" s="1" t="s">
        <v>3890</v>
      </c>
      <c r="HW117" s="1" t="s">
        <v>3857</v>
      </c>
      <c r="HY117" s="1" t="s">
        <v>1830</v>
      </c>
      <c r="IT117" s="1" t="s">
        <v>1834</v>
      </c>
      <c r="IU117" s="2">
        <v>0</v>
      </c>
      <c r="IV117" s="2">
        <v>0</v>
      </c>
      <c r="IW117" s="2">
        <v>0</v>
      </c>
      <c r="IX117" s="2">
        <v>0</v>
      </c>
      <c r="IY117" s="2">
        <v>0</v>
      </c>
      <c r="IZ117" s="2">
        <v>0</v>
      </c>
      <c r="JA117" s="2">
        <v>0</v>
      </c>
      <c r="JB117" s="2">
        <v>1</v>
      </c>
      <c r="JC117" s="2">
        <v>0</v>
      </c>
      <c r="JD117" s="2">
        <v>0</v>
      </c>
      <c r="JE117" s="2">
        <v>0</v>
      </c>
      <c r="JG117" s="1" t="s">
        <v>1830</v>
      </c>
      <c r="KU117" s="1" t="s">
        <v>4131</v>
      </c>
      <c r="KV117" s="2">
        <v>0</v>
      </c>
      <c r="KW117" s="2">
        <v>0</v>
      </c>
      <c r="KX117" s="2">
        <v>0</v>
      </c>
      <c r="KY117" s="2">
        <v>0</v>
      </c>
      <c r="KZ117" s="2">
        <v>1</v>
      </c>
      <c r="LA117" s="2">
        <v>1</v>
      </c>
      <c r="LB117" s="2">
        <v>1</v>
      </c>
      <c r="LC117" s="2">
        <v>0</v>
      </c>
      <c r="LD117" s="2">
        <v>0</v>
      </c>
      <c r="LE117" s="2">
        <v>0</v>
      </c>
      <c r="LF117" s="2">
        <v>0</v>
      </c>
      <c r="LG117" s="2">
        <v>0</v>
      </c>
      <c r="LI117" s="1" t="s">
        <v>1857</v>
      </c>
      <c r="LJ117" s="2">
        <v>0</v>
      </c>
      <c r="LK117" s="2">
        <v>0</v>
      </c>
      <c r="LL117" s="2">
        <v>0</v>
      </c>
      <c r="LM117" s="2">
        <v>0</v>
      </c>
      <c r="LN117" s="2">
        <v>1</v>
      </c>
      <c r="LO117" s="2">
        <v>0</v>
      </c>
      <c r="LP117" s="2">
        <v>0</v>
      </c>
      <c r="LQ117" s="2">
        <v>0</v>
      </c>
      <c r="LR117" s="2">
        <v>0</v>
      </c>
      <c r="LS117" s="2">
        <v>0</v>
      </c>
      <c r="LT117" s="2">
        <v>0</v>
      </c>
      <c r="LU117" s="2">
        <v>0</v>
      </c>
      <c r="LV117" s="2">
        <v>0</v>
      </c>
      <c r="LX117" s="1" t="s">
        <v>1831</v>
      </c>
      <c r="LY117" s="1" t="s">
        <v>1834</v>
      </c>
      <c r="LZ117" s="2">
        <v>0</v>
      </c>
      <c r="MA117" s="2">
        <v>0</v>
      </c>
      <c r="MB117" s="2">
        <v>0</v>
      </c>
      <c r="MC117" s="2">
        <v>0</v>
      </c>
      <c r="MD117" s="2">
        <v>1</v>
      </c>
      <c r="ME117" s="2">
        <v>0</v>
      </c>
      <c r="MF117" s="2">
        <v>0</v>
      </c>
      <c r="MH117" s="1" t="s">
        <v>1836</v>
      </c>
      <c r="MI117" s="2">
        <v>0</v>
      </c>
      <c r="MJ117" s="2">
        <v>0</v>
      </c>
      <c r="MK117" s="2">
        <v>1</v>
      </c>
      <c r="ML117" s="2">
        <v>0</v>
      </c>
      <c r="MM117" s="2">
        <v>0</v>
      </c>
      <c r="MN117" s="2">
        <v>0</v>
      </c>
      <c r="MO117" s="2">
        <v>0</v>
      </c>
      <c r="MP117" s="2">
        <v>0</v>
      </c>
      <c r="MQ117" s="2">
        <v>0</v>
      </c>
      <c r="MR117" s="2">
        <v>0</v>
      </c>
      <c r="MS117" s="2">
        <v>0</v>
      </c>
      <c r="MT117" s="2">
        <v>0</v>
      </c>
      <c r="MU117" s="2">
        <v>0</v>
      </c>
      <c r="MW117" s="1" t="s">
        <v>1831</v>
      </c>
      <c r="NE117" s="1" t="s">
        <v>1836</v>
      </c>
      <c r="NF117" s="2">
        <v>0</v>
      </c>
      <c r="NG117" s="2">
        <v>0</v>
      </c>
      <c r="NH117" s="2">
        <v>1</v>
      </c>
      <c r="NI117" s="2">
        <v>0</v>
      </c>
      <c r="NJ117" s="2">
        <v>0</v>
      </c>
      <c r="NK117" s="2">
        <v>0</v>
      </c>
      <c r="NL117" s="2">
        <v>0</v>
      </c>
      <c r="NM117" s="2">
        <v>0</v>
      </c>
      <c r="NN117" s="2">
        <v>0</v>
      </c>
      <c r="NO117" s="2">
        <v>0</v>
      </c>
      <c r="NP117" s="2">
        <v>0</v>
      </c>
      <c r="NQ117" s="2">
        <v>0</v>
      </c>
      <c r="NR117" s="2">
        <v>0</v>
      </c>
      <c r="NS117" s="1" t="s">
        <v>2548</v>
      </c>
      <c r="AAU117" s="1"/>
      <c r="ATY117"/>
      <c r="ATZ117" s="1" t="s">
        <v>4154</v>
      </c>
      <c r="AUB117" s="1" t="s">
        <v>3854</v>
      </c>
      <c r="AUC117" s="1" t="s">
        <v>2759</v>
      </c>
      <c r="AUD117" s="1" t="s">
        <v>3855</v>
      </c>
      <c r="AUG117" s="1" t="s">
        <v>3570</v>
      </c>
    </row>
    <row r="118" spans="1:942 1221:1229" ht="14.5" customHeight="1" x14ac:dyDescent="0.35">
      <c r="A118" s="1" t="s">
        <v>2764</v>
      </c>
      <c r="B118" s="1" t="s">
        <v>2760</v>
      </c>
      <c r="C118" s="1" t="s">
        <v>2761</v>
      </c>
      <c r="D118" s="1" t="s">
        <v>2072</v>
      </c>
      <c r="E118" s="1" t="s">
        <v>1982</v>
      </c>
      <c r="F118" s="1" t="s">
        <v>2072</v>
      </c>
      <c r="I118" s="1" t="s">
        <v>1942</v>
      </c>
      <c r="J118" s="1" t="s">
        <v>1943</v>
      </c>
      <c r="K118" s="1" t="s">
        <v>1943</v>
      </c>
      <c r="N118" s="1" t="s">
        <v>3846</v>
      </c>
      <c r="O118" s="2">
        <v>1</v>
      </c>
      <c r="P118" s="2">
        <v>0</v>
      </c>
      <c r="Q118" s="2">
        <v>0</v>
      </c>
      <c r="R118" s="2">
        <v>0</v>
      </c>
      <c r="S118" s="2">
        <v>0</v>
      </c>
      <c r="U118" s="1" t="s">
        <v>1831</v>
      </c>
      <c r="AC118" s="1" t="s">
        <v>4155</v>
      </c>
      <c r="AE118" s="1" t="s">
        <v>1831</v>
      </c>
      <c r="AF118" s="1" t="s">
        <v>1831</v>
      </c>
      <c r="AS118" s="1" t="s">
        <v>3847</v>
      </c>
      <c r="AT118" s="156" t="s">
        <v>1840</v>
      </c>
      <c r="AU118" s="1" t="s">
        <v>3857</v>
      </c>
      <c r="AW118" s="1" t="s">
        <v>3849</v>
      </c>
      <c r="AX118" s="1" t="s">
        <v>3850</v>
      </c>
      <c r="AY118" s="1" t="s">
        <v>1831</v>
      </c>
      <c r="AZ118" s="1" t="s">
        <v>1839</v>
      </c>
      <c r="BA118" s="1" t="s">
        <v>3957</v>
      </c>
      <c r="BB118" s="2">
        <v>1</v>
      </c>
      <c r="BC118" s="2">
        <v>0</v>
      </c>
      <c r="BD118" s="2">
        <v>0</v>
      </c>
      <c r="BE118" s="2">
        <v>0</v>
      </c>
      <c r="BF118" s="2">
        <v>0</v>
      </c>
      <c r="BG118" s="2">
        <v>0</v>
      </c>
      <c r="BH118" s="2">
        <v>0</v>
      </c>
      <c r="BI118" s="2">
        <v>0</v>
      </c>
      <c r="BT118" s="1" t="s">
        <v>1834</v>
      </c>
      <c r="BU118" s="2">
        <v>0</v>
      </c>
      <c r="BV118" s="2">
        <v>0</v>
      </c>
      <c r="BW118" s="2">
        <v>0</v>
      </c>
      <c r="BX118" s="2">
        <v>0</v>
      </c>
      <c r="BY118" s="2">
        <v>0</v>
      </c>
      <c r="BZ118" s="2">
        <v>0</v>
      </c>
      <c r="CA118" s="2">
        <v>0</v>
      </c>
      <c r="CB118" s="2">
        <v>1</v>
      </c>
      <c r="CC118" s="2">
        <v>0</v>
      </c>
      <c r="CD118" s="2">
        <v>0</v>
      </c>
      <c r="CE118" s="2">
        <v>0</v>
      </c>
      <c r="CG118" s="1" t="s">
        <v>1831</v>
      </c>
      <c r="CH118" s="1" t="s">
        <v>3948</v>
      </c>
      <c r="CJ118" s="2">
        <v>13</v>
      </c>
      <c r="CK118" s="1" t="s">
        <v>1831</v>
      </c>
      <c r="CL118" s="1" t="s">
        <v>1839</v>
      </c>
      <c r="CM118" s="1" t="s">
        <v>4614</v>
      </c>
      <c r="CN118" s="2">
        <v>0</v>
      </c>
      <c r="CO118" s="2">
        <v>0</v>
      </c>
      <c r="CP118" s="2">
        <v>0</v>
      </c>
      <c r="CQ118" s="2">
        <v>0</v>
      </c>
      <c r="CR118" s="2">
        <v>1</v>
      </c>
      <c r="CS118" s="2">
        <v>0</v>
      </c>
      <c r="DC118" s="1" t="s">
        <v>3949</v>
      </c>
      <c r="DD118" s="2">
        <v>0</v>
      </c>
      <c r="DE118" s="2">
        <v>0</v>
      </c>
      <c r="DF118" s="2">
        <v>0</v>
      </c>
      <c r="DG118" s="2">
        <v>0</v>
      </c>
      <c r="DH118" s="2">
        <v>1</v>
      </c>
      <c r="DI118" s="2">
        <v>0</v>
      </c>
      <c r="DJ118" s="2">
        <v>0</v>
      </c>
      <c r="DK118" s="2">
        <v>0</v>
      </c>
      <c r="DM118" s="1" t="s">
        <v>1830</v>
      </c>
      <c r="DU118" s="1" t="s">
        <v>4094</v>
      </c>
      <c r="DV118" s="2">
        <v>0</v>
      </c>
      <c r="DW118" s="2">
        <v>0</v>
      </c>
      <c r="DX118" s="2">
        <v>0</v>
      </c>
      <c r="DY118" s="2">
        <v>0</v>
      </c>
      <c r="DZ118" s="2">
        <v>0</v>
      </c>
      <c r="EA118" s="2">
        <v>0</v>
      </c>
      <c r="EB118" s="2">
        <v>1</v>
      </c>
      <c r="EC118" s="2">
        <v>0</v>
      </c>
      <c r="ED118" s="2">
        <v>1</v>
      </c>
      <c r="EE118" s="2">
        <v>0</v>
      </c>
      <c r="EF118" s="2">
        <v>0</v>
      </c>
      <c r="EG118" s="2">
        <v>0</v>
      </c>
      <c r="EI118" s="1" t="s">
        <v>1835</v>
      </c>
      <c r="EJ118" s="2">
        <v>0</v>
      </c>
      <c r="EK118" s="2">
        <v>0</v>
      </c>
      <c r="EL118" s="2">
        <v>0</v>
      </c>
      <c r="EM118" s="2">
        <v>0</v>
      </c>
      <c r="EN118" s="2">
        <v>0</v>
      </c>
      <c r="EO118" s="2">
        <v>0</v>
      </c>
      <c r="EP118" s="2">
        <v>0</v>
      </c>
      <c r="EQ118" s="2">
        <v>0</v>
      </c>
      <c r="ER118" s="2">
        <v>0</v>
      </c>
      <c r="ES118" s="2">
        <v>0</v>
      </c>
      <c r="ET118" s="2">
        <v>1</v>
      </c>
      <c r="EU118" s="2">
        <v>0</v>
      </c>
      <c r="EV118" s="2">
        <v>0</v>
      </c>
      <c r="EX118" s="1" t="s">
        <v>1831</v>
      </c>
      <c r="EY118" s="1" t="s">
        <v>1833</v>
      </c>
      <c r="EZ118" s="2">
        <v>0</v>
      </c>
      <c r="FA118" s="2">
        <v>0</v>
      </c>
      <c r="FB118" s="2">
        <v>0</v>
      </c>
      <c r="FC118" s="2">
        <v>0</v>
      </c>
      <c r="FD118" s="2">
        <v>0</v>
      </c>
      <c r="FE118" s="2">
        <v>0</v>
      </c>
      <c r="FF118" s="2">
        <v>1</v>
      </c>
      <c r="FG118" s="1" t="s">
        <v>2763</v>
      </c>
      <c r="FH118" s="1" t="s">
        <v>1840</v>
      </c>
      <c r="FI118" s="2">
        <v>0</v>
      </c>
      <c r="FJ118" s="2">
        <v>0</v>
      </c>
      <c r="FK118" s="2">
        <v>0</v>
      </c>
      <c r="FL118" s="2">
        <v>0</v>
      </c>
      <c r="FM118" s="2">
        <v>0</v>
      </c>
      <c r="FN118" s="2">
        <v>0</v>
      </c>
      <c r="FO118" s="2">
        <v>0</v>
      </c>
      <c r="FP118" s="2">
        <v>0</v>
      </c>
      <c r="FQ118" s="2">
        <v>0</v>
      </c>
      <c r="FR118" s="2">
        <v>0</v>
      </c>
      <c r="FS118" s="2">
        <v>0</v>
      </c>
      <c r="FT118" s="2">
        <v>1</v>
      </c>
      <c r="FU118" s="2">
        <v>0</v>
      </c>
      <c r="FW118" s="1" t="s">
        <v>1840</v>
      </c>
      <c r="GE118" s="1" t="s">
        <v>4091</v>
      </c>
      <c r="GF118" s="2">
        <v>0</v>
      </c>
      <c r="GG118" s="2">
        <v>0</v>
      </c>
      <c r="GH118" s="2">
        <v>0</v>
      </c>
      <c r="GI118" s="2">
        <v>0</v>
      </c>
      <c r="GJ118" s="2">
        <v>0</v>
      </c>
      <c r="GK118" s="2">
        <v>0</v>
      </c>
      <c r="GL118" s="2">
        <v>0</v>
      </c>
      <c r="GM118" s="2">
        <v>1</v>
      </c>
      <c r="GN118" s="2">
        <v>0</v>
      </c>
      <c r="GO118" s="2">
        <v>1</v>
      </c>
      <c r="GP118" s="2">
        <v>0</v>
      </c>
      <c r="GQ118" s="2">
        <v>0</v>
      </c>
      <c r="GR118" s="2">
        <v>0</v>
      </c>
      <c r="AAU118" s="1"/>
      <c r="ATY118"/>
      <c r="ATZ118" s="1" t="s">
        <v>4156</v>
      </c>
      <c r="AUB118" s="1" t="s">
        <v>3854</v>
      </c>
      <c r="AUC118" s="1" t="s">
        <v>2765</v>
      </c>
      <c r="AUD118" s="1" t="s">
        <v>3855</v>
      </c>
      <c r="AUG118" s="1" t="s">
        <v>2110</v>
      </c>
    </row>
    <row r="119" spans="1:942 1221:1229" s="54" customFormat="1" ht="14.5" customHeight="1" x14ac:dyDescent="0.35">
      <c r="A119" s="169" t="s">
        <v>2772</v>
      </c>
      <c r="B119" s="54" t="s">
        <v>2766</v>
      </c>
      <c r="C119" s="54" t="s">
        <v>2767</v>
      </c>
      <c r="D119" s="54" t="s">
        <v>2090</v>
      </c>
      <c r="E119" s="54" t="s">
        <v>1955</v>
      </c>
      <c r="F119" s="54" t="s">
        <v>2090</v>
      </c>
      <c r="I119" s="54" t="s">
        <v>1942</v>
      </c>
      <c r="J119" s="54" t="s">
        <v>1943</v>
      </c>
      <c r="K119" s="54" t="s">
        <v>1943</v>
      </c>
      <c r="N119" s="54" t="s">
        <v>3861</v>
      </c>
      <c r="O119" s="147">
        <v>0</v>
      </c>
      <c r="P119" s="147">
        <v>0</v>
      </c>
      <c r="Q119" s="147">
        <v>1</v>
      </c>
      <c r="R119" s="147">
        <v>0</v>
      </c>
      <c r="S119" s="147">
        <v>0</v>
      </c>
      <c r="U119" s="54" t="s">
        <v>1831</v>
      </c>
      <c r="YO119" s="54" t="s">
        <v>2769</v>
      </c>
      <c r="YP119" s="54" t="s">
        <v>1841</v>
      </c>
      <c r="YR119" s="54" t="s">
        <v>3876</v>
      </c>
      <c r="YT119" s="148" t="s">
        <v>1831</v>
      </c>
      <c r="AAA119" s="54" t="s">
        <v>3864</v>
      </c>
      <c r="AAB119" s="147">
        <v>1</v>
      </c>
      <c r="AAC119" s="147">
        <v>0</v>
      </c>
      <c r="AAD119" s="147">
        <v>0</v>
      </c>
      <c r="AAE119" s="147">
        <v>0</v>
      </c>
      <c r="AAF119" s="147">
        <v>0</v>
      </c>
      <c r="AAH119" s="54" t="s">
        <v>3915</v>
      </c>
      <c r="AAI119" s="147">
        <v>0</v>
      </c>
      <c r="AAJ119" s="147">
        <v>0</v>
      </c>
      <c r="AAK119" s="147">
        <v>0</v>
      </c>
      <c r="AAL119" s="147">
        <v>0</v>
      </c>
      <c r="AAM119" s="147">
        <v>0</v>
      </c>
      <c r="AAN119" s="147">
        <v>0</v>
      </c>
      <c r="AAO119" s="147">
        <v>0</v>
      </c>
      <c r="AAP119" s="147">
        <v>0</v>
      </c>
      <c r="AAQ119" s="147">
        <v>1</v>
      </c>
      <c r="AAR119" s="147">
        <v>0</v>
      </c>
      <c r="AAS119" s="147">
        <v>0</v>
      </c>
      <c r="AAU119" s="147">
        <v>3</v>
      </c>
      <c r="AAV119" s="54" t="s">
        <v>1831</v>
      </c>
      <c r="AAW119" s="147">
        <v>2</v>
      </c>
      <c r="AAX119" s="54" t="s">
        <v>1831</v>
      </c>
      <c r="AAY119" s="147">
        <v>1</v>
      </c>
      <c r="AAZ119" s="147">
        <v>1</v>
      </c>
      <c r="ABA119" s="147">
        <v>1</v>
      </c>
      <c r="ABB119" s="147">
        <v>2</v>
      </c>
      <c r="ABD119" s="54" t="s">
        <v>1830</v>
      </c>
      <c r="ABE119" s="54" t="s">
        <v>1830</v>
      </c>
      <c r="ABH119" s="54" t="s">
        <v>1831</v>
      </c>
      <c r="ABI119" s="147">
        <v>242</v>
      </c>
      <c r="ABJ119" s="147">
        <v>154</v>
      </c>
      <c r="ABK119" s="147">
        <v>88</v>
      </c>
      <c r="ABL119" s="147">
        <v>88</v>
      </c>
      <c r="ABM119" s="147">
        <v>242</v>
      </c>
      <c r="ABO119" s="147">
        <v>5</v>
      </c>
      <c r="ABP119" s="147">
        <v>17</v>
      </c>
      <c r="ABQ119" s="54" t="s">
        <v>1831</v>
      </c>
      <c r="ABR119" s="54" t="s">
        <v>1838</v>
      </c>
      <c r="ABS119" s="54" t="s">
        <v>4157</v>
      </c>
      <c r="ABT119" s="147">
        <v>1</v>
      </c>
      <c r="ABU119" s="147">
        <v>0</v>
      </c>
      <c r="ABV119" s="147">
        <v>0</v>
      </c>
      <c r="ABW119" s="147">
        <v>0</v>
      </c>
      <c r="ABX119" s="147">
        <v>1</v>
      </c>
      <c r="ABY119" s="147">
        <v>0</v>
      </c>
      <c r="ABZ119" s="147">
        <v>0</v>
      </c>
      <c r="ACL119" s="147">
        <v>1</v>
      </c>
      <c r="ACM119" s="147">
        <v>0</v>
      </c>
      <c r="ACN119" s="147">
        <v>1</v>
      </c>
      <c r="ACO119" s="147">
        <v>1</v>
      </c>
      <c r="ACP119" s="147">
        <v>1</v>
      </c>
      <c r="ACQ119" s="54" t="s">
        <v>1831</v>
      </c>
      <c r="ACR119" s="54" t="s">
        <v>1830</v>
      </c>
      <c r="ADJ119" s="147">
        <v>0</v>
      </c>
      <c r="ADP119" s="54" t="s">
        <v>1830</v>
      </c>
      <c r="AEG119" s="149">
        <v>5</v>
      </c>
      <c r="AEH119" s="147">
        <v>1</v>
      </c>
      <c r="AEI119" s="147">
        <v>4</v>
      </c>
      <c r="AEJ119" s="147">
        <v>4</v>
      </c>
      <c r="AEK119" s="147">
        <v>5</v>
      </c>
      <c r="AEL119" s="54" t="s">
        <v>1831</v>
      </c>
      <c r="AEM119" s="169" t="s">
        <v>1830</v>
      </c>
      <c r="AFC119" s="54" t="s">
        <v>1831</v>
      </c>
      <c r="AFD119" s="54" t="s">
        <v>3930</v>
      </c>
      <c r="AFE119" s="54" t="s">
        <v>1831</v>
      </c>
      <c r="AFF119" s="147">
        <v>36000</v>
      </c>
      <c r="AFG119" s="54" t="s">
        <v>4569</v>
      </c>
      <c r="AFI119" s="54" t="s">
        <v>4064</v>
      </c>
      <c r="AFJ119" s="147">
        <v>1</v>
      </c>
      <c r="AFK119" s="147">
        <v>1</v>
      </c>
      <c r="AFL119" s="147">
        <v>1</v>
      </c>
      <c r="AFM119" s="147">
        <v>1</v>
      </c>
      <c r="AFN119" s="147">
        <v>0</v>
      </c>
      <c r="AFO119" s="147">
        <v>0</v>
      </c>
      <c r="AFQ119" s="54" t="s">
        <v>1830</v>
      </c>
      <c r="AGM119" s="54" t="s">
        <v>4158</v>
      </c>
      <c r="AGN119" s="147">
        <v>0</v>
      </c>
      <c r="AGO119" s="147">
        <v>1</v>
      </c>
      <c r="AGP119" s="147">
        <v>1</v>
      </c>
      <c r="AGQ119" s="147">
        <v>1</v>
      </c>
      <c r="AGR119" s="147">
        <v>0</v>
      </c>
      <c r="AGS119" s="147">
        <v>0</v>
      </c>
      <c r="AGT119" s="147">
        <v>0</v>
      </c>
      <c r="AGU119" s="147">
        <v>0</v>
      </c>
      <c r="AGV119" s="147">
        <v>0</v>
      </c>
      <c r="AGW119" s="147">
        <v>0</v>
      </c>
      <c r="AGY119" s="54" t="s">
        <v>4159</v>
      </c>
      <c r="AGZ119" s="147">
        <v>0</v>
      </c>
      <c r="AHA119" s="147">
        <v>0</v>
      </c>
      <c r="AHB119" s="147">
        <v>0</v>
      </c>
      <c r="AHC119" s="147">
        <v>0</v>
      </c>
      <c r="AHD119" s="147">
        <v>0</v>
      </c>
      <c r="AHE119" s="147">
        <v>0</v>
      </c>
      <c r="AHF119" s="147">
        <v>0</v>
      </c>
      <c r="AHG119" s="147">
        <v>0</v>
      </c>
      <c r="AHH119" s="147">
        <v>1</v>
      </c>
      <c r="AHI119" s="147">
        <v>1</v>
      </c>
      <c r="AHJ119" s="147">
        <v>0</v>
      </c>
      <c r="AHK119" s="147">
        <v>0</v>
      </c>
      <c r="AHL119" s="147">
        <v>0</v>
      </c>
      <c r="AHN119" s="54" t="s">
        <v>1830</v>
      </c>
      <c r="AIT119" s="54" t="s">
        <v>4145</v>
      </c>
      <c r="AIU119" s="147">
        <v>0</v>
      </c>
      <c r="AIV119" s="147">
        <v>0</v>
      </c>
      <c r="AIW119" s="147">
        <v>1</v>
      </c>
      <c r="AIX119" s="147">
        <v>0</v>
      </c>
      <c r="AIY119" s="147">
        <v>0</v>
      </c>
      <c r="AIZ119" s="147">
        <v>1</v>
      </c>
      <c r="AJA119" s="147">
        <v>1</v>
      </c>
      <c r="AJB119" s="147">
        <v>1</v>
      </c>
      <c r="AJC119" s="147">
        <v>0</v>
      </c>
      <c r="AJD119" s="147">
        <v>0</v>
      </c>
      <c r="AJE119" s="147">
        <v>0</v>
      </c>
      <c r="AJF119" s="147">
        <v>0</v>
      </c>
      <c r="ATY119"/>
      <c r="ATZ119" s="54" t="s">
        <v>4160</v>
      </c>
      <c r="AUB119" s="54" t="s">
        <v>3854</v>
      </c>
      <c r="AUC119" s="54" t="s">
        <v>2773</v>
      </c>
      <c r="AUD119" s="54" t="s">
        <v>3855</v>
      </c>
      <c r="AUG119" s="54" t="s">
        <v>3688</v>
      </c>
    </row>
    <row r="120" spans="1:942 1221:1229" s="155" customFormat="1" ht="14.5" customHeight="1" x14ac:dyDescent="0.35">
      <c r="A120" s="155" t="s">
        <v>2778</v>
      </c>
      <c r="B120" s="155" t="s">
        <v>2774</v>
      </c>
      <c r="C120" s="155" t="s">
        <v>2775</v>
      </c>
      <c r="D120" s="155" t="s">
        <v>2072</v>
      </c>
      <c r="E120" s="155" t="s">
        <v>1982</v>
      </c>
      <c r="F120" s="155" t="s">
        <v>2072</v>
      </c>
      <c r="I120" s="155" t="s">
        <v>1942</v>
      </c>
      <c r="J120" s="155" t="s">
        <v>1943</v>
      </c>
      <c r="K120" s="155" t="s">
        <v>1943</v>
      </c>
      <c r="N120" s="155" t="s">
        <v>3846</v>
      </c>
      <c r="O120" s="156">
        <v>1</v>
      </c>
      <c r="P120" s="156">
        <v>0</v>
      </c>
      <c r="Q120" s="156">
        <v>0</v>
      </c>
      <c r="R120" s="156">
        <v>0</v>
      </c>
      <c r="S120" s="156">
        <v>0</v>
      </c>
      <c r="U120" s="155" t="s">
        <v>1831</v>
      </c>
      <c r="AC120" s="155" t="s">
        <v>3856</v>
      </c>
      <c r="AE120" s="155" t="s">
        <v>1830</v>
      </c>
      <c r="AF120" s="155" t="s">
        <v>1831</v>
      </c>
      <c r="AS120" s="155" t="s">
        <v>1830</v>
      </c>
      <c r="AT120" s="156" t="s">
        <v>1840</v>
      </c>
      <c r="AU120" s="155" t="s">
        <v>3914</v>
      </c>
      <c r="AW120" s="155" t="s">
        <v>3849</v>
      </c>
      <c r="AX120" s="155" t="s">
        <v>1835</v>
      </c>
      <c r="AY120" s="155" t="s">
        <v>1831</v>
      </c>
      <c r="AZ120" s="155" t="s">
        <v>1832</v>
      </c>
      <c r="BK120" s="155" t="s">
        <v>1833</v>
      </c>
      <c r="BL120" s="156">
        <v>0</v>
      </c>
      <c r="BM120" s="156">
        <v>0</v>
      </c>
      <c r="BN120" s="156">
        <v>0</v>
      </c>
      <c r="BO120" s="156">
        <v>0</v>
      </c>
      <c r="BP120" s="156">
        <v>0</v>
      </c>
      <c r="BQ120" s="156">
        <v>0</v>
      </c>
      <c r="BR120" s="156">
        <v>1</v>
      </c>
      <c r="BS120" s="155" t="s">
        <v>2777</v>
      </c>
      <c r="BT120" s="155" t="s">
        <v>3874</v>
      </c>
      <c r="BU120" s="156">
        <v>0</v>
      </c>
      <c r="BV120" s="156">
        <v>0</v>
      </c>
      <c r="BW120" s="156">
        <v>0</v>
      </c>
      <c r="BX120" s="156">
        <v>0</v>
      </c>
      <c r="BY120" s="156">
        <v>1</v>
      </c>
      <c r="BZ120" s="156">
        <v>0</v>
      </c>
      <c r="CA120" s="156">
        <v>0</v>
      </c>
      <c r="CB120" s="156">
        <v>0</v>
      </c>
      <c r="CC120" s="156">
        <v>0</v>
      </c>
      <c r="CD120" s="156">
        <v>0</v>
      </c>
      <c r="CE120" s="156">
        <v>0</v>
      </c>
      <c r="CG120" s="155" t="s">
        <v>1830</v>
      </c>
      <c r="DU120" s="155" t="s">
        <v>4161</v>
      </c>
      <c r="DV120" s="156">
        <v>0</v>
      </c>
      <c r="DW120" s="156">
        <v>0</v>
      </c>
      <c r="DX120" s="156">
        <v>0</v>
      </c>
      <c r="DY120" s="156">
        <v>0</v>
      </c>
      <c r="DZ120" s="156">
        <v>0</v>
      </c>
      <c r="EA120" s="156">
        <v>0</v>
      </c>
      <c r="EB120" s="156">
        <v>0</v>
      </c>
      <c r="EC120" s="156">
        <v>1</v>
      </c>
      <c r="ED120" s="156">
        <v>1</v>
      </c>
      <c r="EE120" s="156">
        <v>0</v>
      </c>
      <c r="EF120" s="156">
        <v>0</v>
      </c>
      <c r="EG120" s="156">
        <v>0</v>
      </c>
      <c r="EI120" s="155" t="s">
        <v>1835</v>
      </c>
      <c r="EJ120" s="156">
        <v>0</v>
      </c>
      <c r="EK120" s="156">
        <v>0</v>
      </c>
      <c r="EL120" s="156">
        <v>0</v>
      </c>
      <c r="EM120" s="156">
        <v>0</v>
      </c>
      <c r="EN120" s="156">
        <v>0</v>
      </c>
      <c r="EO120" s="156">
        <v>0</v>
      </c>
      <c r="EP120" s="156">
        <v>0</v>
      </c>
      <c r="EQ120" s="156">
        <v>0</v>
      </c>
      <c r="ER120" s="156">
        <v>0</v>
      </c>
      <c r="ES120" s="156">
        <v>0</v>
      </c>
      <c r="ET120" s="156">
        <v>1</v>
      </c>
      <c r="EU120" s="156">
        <v>0</v>
      </c>
      <c r="EV120" s="156">
        <v>0</v>
      </c>
      <c r="EX120" s="155" t="s">
        <v>1830</v>
      </c>
      <c r="GE120" s="167" t="s">
        <v>4668</v>
      </c>
      <c r="GF120" s="156">
        <v>0</v>
      </c>
      <c r="GG120" s="156">
        <v>0</v>
      </c>
      <c r="GH120" s="156">
        <v>1</v>
      </c>
      <c r="GI120" s="156">
        <v>0</v>
      </c>
      <c r="GJ120" s="156">
        <v>0</v>
      </c>
      <c r="GK120" s="156">
        <v>0</v>
      </c>
      <c r="GL120" s="156">
        <v>1</v>
      </c>
      <c r="GM120" s="156">
        <v>0</v>
      </c>
      <c r="GN120" s="156">
        <v>0</v>
      </c>
      <c r="GO120" s="156">
        <v>0</v>
      </c>
      <c r="GP120" s="156">
        <v>0</v>
      </c>
      <c r="GQ120" s="156">
        <v>0</v>
      </c>
      <c r="GR120" s="156">
        <v>0</v>
      </c>
      <c r="GS120" s="155" t="s">
        <v>2641</v>
      </c>
      <c r="ATY120"/>
      <c r="ATZ120" s="155" t="s">
        <v>4162</v>
      </c>
      <c r="AUB120" s="155" t="s">
        <v>3854</v>
      </c>
      <c r="AUC120" s="155" t="s">
        <v>2779</v>
      </c>
      <c r="AUD120" s="155" t="s">
        <v>3855</v>
      </c>
      <c r="AUG120" s="155" t="s">
        <v>3006</v>
      </c>
    </row>
    <row r="121" spans="1:942 1221:1229" s="155" customFormat="1" ht="14.5" customHeight="1" x14ac:dyDescent="0.35">
      <c r="A121" s="155" t="s">
        <v>2783</v>
      </c>
      <c r="B121" s="155" t="s">
        <v>2780</v>
      </c>
      <c r="C121" s="155" t="s">
        <v>2781</v>
      </c>
      <c r="D121" s="155" t="s">
        <v>2164</v>
      </c>
      <c r="E121" s="155" t="s">
        <v>2025</v>
      </c>
      <c r="F121" s="155" t="s">
        <v>2164</v>
      </c>
      <c r="I121" s="155" t="s">
        <v>1942</v>
      </c>
      <c r="J121" s="155" t="s">
        <v>1943</v>
      </c>
      <c r="K121" s="155" t="s">
        <v>1943</v>
      </c>
      <c r="N121" s="155" t="s">
        <v>3846</v>
      </c>
      <c r="O121" s="156">
        <v>1</v>
      </c>
      <c r="P121" s="156">
        <v>0</v>
      </c>
      <c r="Q121" s="156">
        <v>0</v>
      </c>
      <c r="R121" s="156">
        <v>0</v>
      </c>
      <c r="S121" s="156">
        <v>0</v>
      </c>
      <c r="U121" s="155" t="s">
        <v>1831</v>
      </c>
      <c r="AC121" s="155" t="s">
        <v>3856</v>
      </c>
      <c r="AE121" s="155" t="s">
        <v>1830</v>
      </c>
      <c r="AF121" s="155" t="s">
        <v>1831</v>
      </c>
      <c r="AS121" s="155" t="s">
        <v>3847</v>
      </c>
      <c r="AT121" s="156">
        <v>30</v>
      </c>
      <c r="AU121" s="155" t="s">
        <v>3914</v>
      </c>
      <c r="AW121" s="155" t="s">
        <v>3849</v>
      </c>
      <c r="AX121" s="155" t="s">
        <v>1835</v>
      </c>
      <c r="AY121" s="155" t="s">
        <v>1830</v>
      </c>
      <c r="BT121" s="155" t="s">
        <v>3874</v>
      </c>
      <c r="BU121" s="156">
        <v>0</v>
      </c>
      <c r="BV121" s="156">
        <v>0</v>
      </c>
      <c r="BW121" s="156">
        <v>0</v>
      </c>
      <c r="BX121" s="156">
        <v>0</v>
      </c>
      <c r="BY121" s="156">
        <v>1</v>
      </c>
      <c r="BZ121" s="156">
        <v>0</v>
      </c>
      <c r="CA121" s="156">
        <v>0</v>
      </c>
      <c r="CB121" s="156">
        <v>0</v>
      </c>
      <c r="CC121" s="156">
        <v>0</v>
      </c>
      <c r="CD121" s="156">
        <v>0</v>
      </c>
      <c r="CE121" s="156">
        <v>0</v>
      </c>
      <c r="CG121" s="155" t="s">
        <v>1830</v>
      </c>
      <c r="DU121" s="166" t="s">
        <v>4047</v>
      </c>
      <c r="DV121" s="156">
        <v>0</v>
      </c>
      <c r="DW121" s="156">
        <v>1</v>
      </c>
      <c r="DX121" s="156">
        <v>0</v>
      </c>
      <c r="DY121" s="156">
        <v>0</v>
      </c>
      <c r="DZ121" s="156">
        <v>0</v>
      </c>
      <c r="EA121" s="156">
        <v>0</v>
      </c>
      <c r="EB121" s="156">
        <v>0</v>
      </c>
      <c r="EC121" s="156">
        <v>0</v>
      </c>
      <c r="ED121" s="156">
        <v>0</v>
      </c>
      <c r="EE121" s="156">
        <v>0</v>
      </c>
      <c r="EF121" s="156">
        <v>0</v>
      </c>
      <c r="EG121" s="156">
        <v>0</v>
      </c>
      <c r="EH121" s="155" t="s">
        <v>2693</v>
      </c>
      <c r="EI121" s="155" t="s">
        <v>1835</v>
      </c>
      <c r="EJ121" s="156">
        <v>0</v>
      </c>
      <c r="EK121" s="156">
        <v>0</v>
      </c>
      <c r="EL121" s="156">
        <v>0</v>
      </c>
      <c r="EM121" s="156">
        <v>0</v>
      </c>
      <c r="EN121" s="156">
        <v>0</v>
      </c>
      <c r="EO121" s="156">
        <v>0</v>
      </c>
      <c r="EP121" s="156">
        <v>0</v>
      </c>
      <c r="EQ121" s="156">
        <v>0</v>
      </c>
      <c r="ER121" s="156">
        <v>0</v>
      </c>
      <c r="ES121" s="156">
        <v>0</v>
      </c>
      <c r="ET121" s="156">
        <v>1</v>
      </c>
      <c r="EU121" s="156">
        <v>0</v>
      </c>
      <c r="EV121" s="156">
        <v>0</v>
      </c>
      <c r="EX121" s="155" t="s">
        <v>1830</v>
      </c>
      <c r="GE121" s="155" t="s">
        <v>3893</v>
      </c>
      <c r="GF121" s="156">
        <v>0</v>
      </c>
      <c r="GG121" s="156">
        <v>0</v>
      </c>
      <c r="GH121" s="156">
        <v>0</v>
      </c>
      <c r="GI121" s="156">
        <v>0</v>
      </c>
      <c r="GJ121" s="156">
        <v>0</v>
      </c>
      <c r="GK121" s="156">
        <v>0</v>
      </c>
      <c r="GL121" s="156">
        <v>1</v>
      </c>
      <c r="GM121" s="156">
        <v>0</v>
      </c>
      <c r="GN121" s="156">
        <v>0</v>
      </c>
      <c r="GO121" s="156">
        <v>0</v>
      </c>
      <c r="GP121" s="156">
        <v>0</v>
      </c>
      <c r="GQ121" s="156">
        <v>0</v>
      </c>
      <c r="GR121" s="156">
        <v>0</v>
      </c>
      <c r="ATY121"/>
      <c r="ATZ121" s="155" t="s">
        <v>4163</v>
      </c>
      <c r="AUB121" s="155" t="s">
        <v>3854</v>
      </c>
      <c r="AUC121" s="155" t="s">
        <v>2784</v>
      </c>
      <c r="AUD121" s="155" t="s">
        <v>3855</v>
      </c>
      <c r="AUG121" s="155" t="s">
        <v>2091</v>
      </c>
    </row>
    <row r="122" spans="1:942 1221:1229" ht="14.5" customHeight="1" x14ac:dyDescent="0.35">
      <c r="A122" s="1" t="s">
        <v>2789</v>
      </c>
      <c r="B122" s="1" t="s">
        <v>2785</v>
      </c>
      <c r="C122" s="1" t="s">
        <v>2786</v>
      </c>
      <c r="D122" s="1" t="s">
        <v>2444</v>
      </c>
      <c r="E122" s="1" t="s">
        <v>1941</v>
      </c>
      <c r="F122" s="1" t="s">
        <v>2444</v>
      </c>
      <c r="I122" s="1" t="s">
        <v>1942</v>
      </c>
      <c r="J122" s="1" t="s">
        <v>1943</v>
      </c>
      <c r="K122" s="1" t="s">
        <v>1943</v>
      </c>
      <c r="N122" s="1" t="s">
        <v>4087</v>
      </c>
      <c r="O122" s="2">
        <v>0</v>
      </c>
      <c r="P122" s="2">
        <v>1</v>
      </c>
      <c r="Q122" s="2">
        <v>0</v>
      </c>
      <c r="R122" s="2">
        <v>0</v>
      </c>
      <c r="S122" s="2">
        <v>0</v>
      </c>
      <c r="U122" s="1" t="s">
        <v>1831</v>
      </c>
      <c r="AT122" s="1"/>
      <c r="BJ122" s="1"/>
      <c r="DU122" s="1"/>
      <c r="GS122" s="1"/>
      <c r="GT122" s="1" t="s">
        <v>4088</v>
      </c>
      <c r="GV122" s="1" t="s">
        <v>3917</v>
      </c>
      <c r="GX122" s="1" t="s">
        <v>1831</v>
      </c>
      <c r="GY122" s="1" t="s">
        <v>1831</v>
      </c>
      <c r="HL122" s="1" t="s">
        <v>1831</v>
      </c>
      <c r="HM122" s="1" t="s">
        <v>1830</v>
      </c>
      <c r="HP122" s="1" t="s">
        <v>1830</v>
      </c>
      <c r="HQ122" s="1" t="s">
        <v>1831</v>
      </c>
      <c r="HT122" s="1" t="s">
        <v>1830</v>
      </c>
      <c r="HU122" s="2" t="s">
        <v>1840</v>
      </c>
      <c r="HV122" s="1" t="s">
        <v>3850</v>
      </c>
      <c r="HW122" s="1" t="s">
        <v>3857</v>
      </c>
      <c r="HY122" s="1" t="s">
        <v>1830</v>
      </c>
      <c r="IT122" s="1" t="s">
        <v>1834</v>
      </c>
      <c r="IU122" s="2">
        <v>0</v>
      </c>
      <c r="IV122" s="2">
        <v>0</v>
      </c>
      <c r="IW122" s="2">
        <v>0</v>
      </c>
      <c r="IX122" s="2">
        <v>0</v>
      </c>
      <c r="IY122" s="2">
        <v>0</v>
      </c>
      <c r="IZ122" s="2">
        <v>0</v>
      </c>
      <c r="JA122" s="2">
        <v>0</v>
      </c>
      <c r="JB122" s="2">
        <v>1</v>
      </c>
      <c r="JC122" s="2">
        <v>0</v>
      </c>
      <c r="JD122" s="2">
        <v>0</v>
      </c>
      <c r="JE122" s="2">
        <v>0</v>
      </c>
      <c r="JG122" s="1" t="s">
        <v>1830</v>
      </c>
      <c r="KU122" s="1" t="s">
        <v>1833</v>
      </c>
      <c r="KV122" s="2">
        <v>0</v>
      </c>
      <c r="KW122" s="2">
        <v>0</v>
      </c>
      <c r="KX122" s="2">
        <v>0</v>
      </c>
      <c r="KY122" s="2">
        <v>0</v>
      </c>
      <c r="KZ122" s="2">
        <v>0</v>
      </c>
      <c r="LA122" s="2">
        <v>0</v>
      </c>
      <c r="LB122" s="2">
        <v>0</v>
      </c>
      <c r="LC122" s="2">
        <v>0</v>
      </c>
      <c r="LD122" s="2">
        <v>0</v>
      </c>
      <c r="LE122" s="2">
        <v>0</v>
      </c>
      <c r="LF122" s="2">
        <v>0</v>
      </c>
      <c r="LG122" s="2">
        <v>1</v>
      </c>
      <c r="LH122" s="1" t="s">
        <v>2788</v>
      </c>
      <c r="LI122" s="1" t="s">
        <v>1857</v>
      </c>
      <c r="LJ122" s="2">
        <v>0</v>
      </c>
      <c r="LK122" s="2">
        <v>0</v>
      </c>
      <c r="LL122" s="2">
        <v>0</v>
      </c>
      <c r="LM122" s="2">
        <v>0</v>
      </c>
      <c r="LN122" s="2">
        <v>1</v>
      </c>
      <c r="LO122" s="2">
        <v>0</v>
      </c>
      <c r="LP122" s="2">
        <v>0</v>
      </c>
      <c r="LQ122" s="2">
        <v>0</v>
      </c>
      <c r="LR122" s="2">
        <v>0</v>
      </c>
      <c r="LS122" s="2">
        <v>0</v>
      </c>
      <c r="LT122" s="2">
        <v>0</v>
      </c>
      <c r="LU122" s="2">
        <v>0</v>
      </c>
      <c r="LV122" s="2">
        <v>0</v>
      </c>
      <c r="LX122" s="1" t="s">
        <v>1831</v>
      </c>
      <c r="LY122" s="1" t="s">
        <v>1834</v>
      </c>
      <c r="LZ122" s="2">
        <v>0</v>
      </c>
      <c r="MA122" s="2">
        <v>0</v>
      </c>
      <c r="MB122" s="2">
        <v>0</v>
      </c>
      <c r="MC122" s="2">
        <v>0</v>
      </c>
      <c r="MD122" s="2">
        <v>1</v>
      </c>
      <c r="ME122" s="2">
        <v>0</v>
      </c>
      <c r="MF122" s="2">
        <v>0</v>
      </c>
      <c r="MH122" s="1" t="s">
        <v>1836</v>
      </c>
      <c r="MI122" s="2">
        <v>0</v>
      </c>
      <c r="MJ122" s="2">
        <v>0</v>
      </c>
      <c r="MK122" s="2">
        <v>1</v>
      </c>
      <c r="ML122" s="2">
        <v>0</v>
      </c>
      <c r="MM122" s="2">
        <v>0</v>
      </c>
      <c r="MN122" s="2">
        <v>0</v>
      </c>
      <c r="MO122" s="2">
        <v>0</v>
      </c>
      <c r="MP122" s="2">
        <v>0</v>
      </c>
      <c r="MQ122" s="2">
        <v>0</v>
      </c>
      <c r="MR122" s="2">
        <v>0</v>
      </c>
      <c r="MS122" s="2">
        <v>0</v>
      </c>
      <c r="MT122" s="2">
        <v>0</v>
      </c>
      <c r="MU122" s="2">
        <v>0</v>
      </c>
      <c r="MW122" s="1" t="s">
        <v>1840</v>
      </c>
      <c r="NE122" s="1" t="s">
        <v>3906</v>
      </c>
      <c r="NF122" s="2">
        <v>0</v>
      </c>
      <c r="NG122" s="2">
        <v>0</v>
      </c>
      <c r="NH122" s="2">
        <v>0</v>
      </c>
      <c r="NI122" s="2">
        <v>0</v>
      </c>
      <c r="NJ122" s="2">
        <v>0</v>
      </c>
      <c r="NK122" s="2">
        <v>0</v>
      </c>
      <c r="NL122" s="2">
        <v>0</v>
      </c>
      <c r="NM122" s="2">
        <v>1</v>
      </c>
      <c r="NN122" s="2">
        <v>0</v>
      </c>
      <c r="NO122" s="2">
        <v>0</v>
      </c>
      <c r="NP122" s="2">
        <v>0</v>
      </c>
      <c r="NQ122" s="2">
        <v>0</v>
      </c>
      <c r="NR122" s="2">
        <v>0</v>
      </c>
      <c r="AAU122" s="1"/>
      <c r="ATY122"/>
      <c r="ATZ122" s="1" t="s">
        <v>4164</v>
      </c>
      <c r="AUB122" s="1" t="s">
        <v>3854</v>
      </c>
      <c r="AUC122" s="1" t="s">
        <v>2790</v>
      </c>
      <c r="AUD122" s="1" t="s">
        <v>3855</v>
      </c>
      <c r="AUG122" s="1" t="s">
        <v>3542</v>
      </c>
    </row>
    <row r="123" spans="1:942 1221:1229" ht="14.5" customHeight="1" x14ac:dyDescent="0.35">
      <c r="A123" s="1" t="s">
        <v>2793</v>
      </c>
      <c r="B123" s="1" t="s">
        <v>2791</v>
      </c>
      <c r="C123" s="1" t="s">
        <v>2792</v>
      </c>
      <c r="D123" s="1" t="s">
        <v>2072</v>
      </c>
      <c r="E123" s="1" t="s">
        <v>1982</v>
      </c>
      <c r="F123" s="1" t="s">
        <v>2072</v>
      </c>
      <c r="I123" s="1" t="s">
        <v>1942</v>
      </c>
      <c r="J123" s="1" t="s">
        <v>1943</v>
      </c>
      <c r="K123" s="1" t="s">
        <v>1943</v>
      </c>
      <c r="N123" s="1" t="s">
        <v>3846</v>
      </c>
      <c r="O123" s="2">
        <v>1</v>
      </c>
      <c r="P123" s="2">
        <v>0</v>
      </c>
      <c r="Q123" s="2">
        <v>0</v>
      </c>
      <c r="R123" s="2">
        <v>0</v>
      </c>
      <c r="S123" s="2">
        <v>0</v>
      </c>
      <c r="U123" s="1" t="s">
        <v>1831</v>
      </c>
      <c r="AC123" s="1" t="s">
        <v>3908</v>
      </c>
      <c r="AE123" s="1" t="s">
        <v>1831</v>
      </c>
      <c r="AF123" s="1" t="s">
        <v>1831</v>
      </c>
      <c r="AS123" s="1" t="s">
        <v>3847</v>
      </c>
      <c r="AT123" s="156" t="s">
        <v>1840</v>
      </c>
      <c r="AU123" s="1" t="s">
        <v>3857</v>
      </c>
      <c r="AW123" s="1" t="s">
        <v>3849</v>
      </c>
      <c r="AX123" s="1" t="s">
        <v>3890</v>
      </c>
      <c r="AY123" s="1" t="s">
        <v>1831</v>
      </c>
      <c r="AZ123" s="1" t="s">
        <v>1837</v>
      </c>
      <c r="BK123" s="1" t="s">
        <v>3970</v>
      </c>
      <c r="BL123" s="2">
        <v>1</v>
      </c>
      <c r="BM123" s="2">
        <v>0</v>
      </c>
      <c r="BN123" s="2">
        <v>0</v>
      </c>
      <c r="BO123" s="2">
        <v>0</v>
      </c>
      <c r="BP123" s="2">
        <v>0</v>
      </c>
      <c r="BQ123" s="2">
        <v>0</v>
      </c>
      <c r="BR123" s="2">
        <v>0</v>
      </c>
      <c r="BT123" s="1" t="s">
        <v>1834</v>
      </c>
      <c r="BU123" s="2">
        <v>0</v>
      </c>
      <c r="BV123" s="2">
        <v>0</v>
      </c>
      <c r="BW123" s="2">
        <v>0</v>
      </c>
      <c r="BX123" s="2">
        <v>0</v>
      </c>
      <c r="BY123" s="2">
        <v>0</v>
      </c>
      <c r="BZ123" s="2">
        <v>0</v>
      </c>
      <c r="CA123" s="2">
        <v>0</v>
      </c>
      <c r="CB123" s="2">
        <v>1</v>
      </c>
      <c r="CC123" s="2">
        <v>0</v>
      </c>
      <c r="CD123" s="2">
        <v>0</v>
      </c>
      <c r="CE123" s="2">
        <v>0</v>
      </c>
      <c r="CG123" s="1" t="s">
        <v>1831</v>
      </c>
      <c r="CH123" s="1" t="s">
        <v>4639</v>
      </c>
      <c r="CJ123" s="2">
        <v>13</v>
      </c>
      <c r="CK123" s="1" t="s">
        <v>1831</v>
      </c>
      <c r="CL123" s="1" t="s">
        <v>1839</v>
      </c>
      <c r="CM123" s="1" t="s">
        <v>1840</v>
      </c>
      <c r="CN123" s="2">
        <v>0</v>
      </c>
      <c r="CO123" s="2">
        <v>0</v>
      </c>
      <c r="CP123" s="2">
        <v>0</v>
      </c>
      <c r="CQ123" s="2">
        <v>0</v>
      </c>
      <c r="CR123" s="2">
        <v>1</v>
      </c>
      <c r="CS123" s="2">
        <v>0</v>
      </c>
      <c r="DC123" s="1" t="s">
        <v>3949</v>
      </c>
      <c r="DD123" s="2">
        <v>0</v>
      </c>
      <c r="DE123" s="2">
        <v>0</v>
      </c>
      <c r="DF123" s="2">
        <v>0</v>
      </c>
      <c r="DG123" s="2">
        <v>0</v>
      </c>
      <c r="DH123" s="2">
        <v>1</v>
      </c>
      <c r="DI123" s="2">
        <v>0</v>
      </c>
      <c r="DJ123" s="2">
        <v>0</v>
      </c>
      <c r="DK123" s="2">
        <v>0</v>
      </c>
      <c r="DM123" s="1" t="s">
        <v>1830</v>
      </c>
      <c r="DU123" s="1" t="s">
        <v>3858</v>
      </c>
      <c r="DV123" s="2">
        <v>0</v>
      </c>
      <c r="DW123" s="2">
        <v>0</v>
      </c>
      <c r="DX123" s="2">
        <v>0</v>
      </c>
      <c r="DY123" s="2">
        <v>0</v>
      </c>
      <c r="DZ123" s="2">
        <v>0</v>
      </c>
      <c r="EA123" s="2">
        <v>0</v>
      </c>
      <c r="EB123" s="2">
        <v>1</v>
      </c>
      <c r="EC123" s="2">
        <v>0</v>
      </c>
      <c r="ED123" s="2">
        <v>0</v>
      </c>
      <c r="EE123" s="2">
        <v>0</v>
      </c>
      <c r="EF123" s="2">
        <v>0</v>
      </c>
      <c r="EG123" s="2">
        <v>0</v>
      </c>
      <c r="EI123" s="1" t="s">
        <v>1857</v>
      </c>
      <c r="EJ123" s="2">
        <v>0</v>
      </c>
      <c r="EK123" s="2">
        <v>0</v>
      </c>
      <c r="EL123" s="2">
        <v>0</v>
      </c>
      <c r="EM123" s="2">
        <v>0</v>
      </c>
      <c r="EN123" s="2">
        <v>1</v>
      </c>
      <c r="EO123" s="2">
        <v>0</v>
      </c>
      <c r="EP123" s="2">
        <v>0</v>
      </c>
      <c r="EQ123" s="2">
        <v>0</v>
      </c>
      <c r="ER123" s="2">
        <v>0</v>
      </c>
      <c r="ES123" s="2">
        <v>0</v>
      </c>
      <c r="ET123" s="2">
        <v>0</v>
      </c>
      <c r="EU123" s="2">
        <v>0</v>
      </c>
      <c r="EV123" s="2">
        <v>0</v>
      </c>
      <c r="EX123" s="1" t="s">
        <v>1831</v>
      </c>
      <c r="EY123" s="1" t="s">
        <v>1834</v>
      </c>
      <c r="EZ123" s="2">
        <v>0</v>
      </c>
      <c r="FA123" s="2">
        <v>0</v>
      </c>
      <c r="FB123" s="2">
        <v>0</v>
      </c>
      <c r="FC123" s="2">
        <v>0</v>
      </c>
      <c r="FD123" s="2">
        <v>1</v>
      </c>
      <c r="FE123" s="2">
        <v>0</v>
      </c>
      <c r="FF123" s="2">
        <v>0</v>
      </c>
      <c r="FH123" s="1" t="s">
        <v>3987</v>
      </c>
      <c r="FI123" s="2">
        <v>0</v>
      </c>
      <c r="FJ123" s="2">
        <v>0</v>
      </c>
      <c r="FK123" s="2">
        <v>0</v>
      </c>
      <c r="FL123" s="2">
        <v>0</v>
      </c>
      <c r="FM123" s="2">
        <v>1</v>
      </c>
      <c r="FN123" s="2">
        <v>0</v>
      </c>
      <c r="FO123" s="2">
        <v>0</v>
      </c>
      <c r="FP123" s="2">
        <v>0</v>
      </c>
      <c r="FQ123" s="2">
        <v>0</v>
      </c>
      <c r="FR123" s="2">
        <v>0</v>
      </c>
      <c r="FS123" s="2">
        <v>0</v>
      </c>
      <c r="FT123" s="2">
        <v>0</v>
      </c>
      <c r="FU123" s="2">
        <v>0</v>
      </c>
      <c r="FW123" s="1" t="s">
        <v>1831</v>
      </c>
      <c r="GE123" s="1" t="s">
        <v>1840</v>
      </c>
      <c r="GF123" s="2">
        <v>0</v>
      </c>
      <c r="GG123" s="2">
        <v>0</v>
      </c>
      <c r="GH123" s="2">
        <v>0</v>
      </c>
      <c r="GI123" s="2">
        <v>0</v>
      </c>
      <c r="GJ123" s="2">
        <v>0</v>
      </c>
      <c r="GK123" s="2">
        <v>0</v>
      </c>
      <c r="GL123" s="2">
        <v>0</v>
      </c>
      <c r="GM123" s="2">
        <v>0</v>
      </c>
      <c r="GN123" s="2">
        <v>0</v>
      </c>
      <c r="GO123" s="2">
        <v>0</v>
      </c>
      <c r="GP123" s="2">
        <v>0</v>
      </c>
      <c r="GQ123" s="2">
        <v>1</v>
      </c>
      <c r="GR123" s="2">
        <v>0</v>
      </c>
      <c r="AAU123" s="1"/>
      <c r="ATY123"/>
      <c r="ATZ123" s="1" t="s">
        <v>4165</v>
      </c>
      <c r="AUB123" s="1" t="s">
        <v>3854</v>
      </c>
      <c r="AUC123" s="1" t="s">
        <v>2794</v>
      </c>
      <c r="AUD123" s="1" t="s">
        <v>3855</v>
      </c>
      <c r="AUG123" s="1" t="s">
        <v>3591</v>
      </c>
    </row>
    <row r="124" spans="1:942 1221:1229" s="54" customFormat="1" ht="14.5" customHeight="1" x14ac:dyDescent="0.35">
      <c r="A124" s="54" t="s">
        <v>2800</v>
      </c>
      <c r="B124" s="54" t="s">
        <v>2795</v>
      </c>
      <c r="C124" s="54" t="s">
        <v>2796</v>
      </c>
      <c r="D124" s="54" t="s">
        <v>2072</v>
      </c>
      <c r="E124" s="54" t="s">
        <v>1955</v>
      </c>
      <c r="F124" s="54" t="s">
        <v>2072</v>
      </c>
      <c r="I124" s="54" t="s">
        <v>1942</v>
      </c>
      <c r="J124" s="54" t="s">
        <v>1943</v>
      </c>
      <c r="K124" s="54" t="s">
        <v>1943</v>
      </c>
      <c r="N124" s="54" t="s">
        <v>1842</v>
      </c>
      <c r="O124" s="147">
        <v>0</v>
      </c>
      <c r="P124" s="147">
        <v>0</v>
      </c>
      <c r="Q124" s="147">
        <v>0</v>
      </c>
      <c r="R124" s="147">
        <v>1</v>
      </c>
      <c r="S124" s="147">
        <v>0</v>
      </c>
      <c r="U124" s="54" t="s">
        <v>1831</v>
      </c>
      <c r="NT124" s="54" t="s">
        <v>4166</v>
      </c>
      <c r="NV124" s="54" t="s">
        <v>2798</v>
      </c>
      <c r="NW124" s="54" t="s">
        <v>1831</v>
      </c>
      <c r="OO124" s="54" t="s">
        <v>1831</v>
      </c>
      <c r="OP124" s="147">
        <v>4</v>
      </c>
      <c r="OQ124" s="54" t="s">
        <v>1831</v>
      </c>
      <c r="OR124" s="147">
        <v>2</v>
      </c>
      <c r="OS124" s="147">
        <v>2</v>
      </c>
      <c r="OT124" s="54" t="s">
        <v>1831</v>
      </c>
      <c r="OU124" s="54" t="s">
        <v>1830</v>
      </c>
      <c r="OX124" s="54" t="s">
        <v>1831</v>
      </c>
      <c r="OY124" s="54" t="s">
        <v>1831</v>
      </c>
      <c r="OZ124" s="147">
        <v>10</v>
      </c>
      <c r="PA124" s="54" t="s">
        <v>1831</v>
      </c>
      <c r="PB124" s="54" t="s">
        <v>1843</v>
      </c>
      <c r="PC124" s="54" t="s">
        <v>4167</v>
      </c>
      <c r="PD124" s="147">
        <v>1</v>
      </c>
      <c r="PE124" s="147">
        <v>1</v>
      </c>
      <c r="PF124" s="147">
        <v>1</v>
      </c>
      <c r="PG124" s="147">
        <v>1</v>
      </c>
      <c r="PH124" s="147">
        <v>1</v>
      </c>
      <c r="PI124" s="147">
        <v>1</v>
      </c>
      <c r="PJ124" s="147">
        <v>1</v>
      </c>
      <c r="PK124" s="147">
        <v>1</v>
      </c>
      <c r="PL124" s="147">
        <v>0</v>
      </c>
      <c r="PM124" s="147">
        <v>1</v>
      </c>
      <c r="PN124" s="147">
        <v>1</v>
      </c>
      <c r="PO124" s="147">
        <v>1</v>
      </c>
      <c r="PP124" s="147">
        <v>0</v>
      </c>
      <c r="PR124" s="54" t="s">
        <v>1830</v>
      </c>
      <c r="QA124" s="54" t="s">
        <v>1831</v>
      </c>
      <c r="QB124" s="54" t="s">
        <v>4168</v>
      </c>
      <c r="QC124" s="147">
        <v>1</v>
      </c>
      <c r="QD124" s="147">
        <v>0</v>
      </c>
      <c r="QE124" s="147">
        <v>1</v>
      </c>
      <c r="QF124" s="147">
        <v>0</v>
      </c>
      <c r="QG124" s="147">
        <v>0</v>
      </c>
      <c r="QI124" s="147">
        <v>90</v>
      </c>
      <c r="QJ124" s="54" t="s">
        <v>1831</v>
      </c>
      <c r="QK124" s="54" t="s">
        <v>1837</v>
      </c>
      <c r="QX124" s="54" t="s">
        <v>4169</v>
      </c>
      <c r="QY124" s="147">
        <v>0</v>
      </c>
      <c r="QZ124" s="147">
        <v>1</v>
      </c>
      <c r="RA124" s="147">
        <v>0</v>
      </c>
      <c r="RB124" s="147">
        <v>0</v>
      </c>
      <c r="RC124" s="147">
        <v>0</v>
      </c>
      <c r="RD124" s="147">
        <v>0</v>
      </c>
      <c r="RE124" s="147">
        <v>1</v>
      </c>
      <c r="RF124" s="54" t="s">
        <v>2799</v>
      </c>
      <c r="RG124" s="54" t="s">
        <v>3962</v>
      </c>
      <c r="RH124" s="147">
        <v>30</v>
      </c>
      <c r="RI124" s="147">
        <v>3</v>
      </c>
      <c r="RJ124" s="147">
        <v>3</v>
      </c>
      <c r="RK124" s="147">
        <v>4</v>
      </c>
      <c r="RL124" s="147">
        <v>5</v>
      </c>
      <c r="RM124" s="147">
        <v>3</v>
      </c>
      <c r="RN124" s="147">
        <v>10</v>
      </c>
      <c r="RO124" s="147">
        <v>2</v>
      </c>
      <c r="RP124" s="147">
        <v>30</v>
      </c>
      <c r="RQ124" s="54" t="s">
        <v>1831</v>
      </c>
      <c r="RR124" s="54" t="s">
        <v>1834</v>
      </c>
      <c r="RS124" s="147">
        <v>0</v>
      </c>
      <c r="RT124" s="147">
        <v>0</v>
      </c>
      <c r="RU124" s="147">
        <v>0</v>
      </c>
      <c r="RV124" s="147">
        <v>0</v>
      </c>
      <c r="RW124" s="147">
        <v>0</v>
      </c>
      <c r="RX124" s="147">
        <v>0</v>
      </c>
      <c r="RY124" s="147">
        <v>0</v>
      </c>
      <c r="RZ124" s="147">
        <v>1</v>
      </c>
      <c r="SA124" s="147">
        <v>0</v>
      </c>
      <c r="SB124" s="147">
        <v>0</v>
      </c>
      <c r="SC124" s="147">
        <v>0</v>
      </c>
      <c r="SE124" s="54" t="s">
        <v>1830</v>
      </c>
      <c r="TI124" s="54" t="s">
        <v>1845</v>
      </c>
      <c r="TK124" s="54" t="s">
        <v>1830</v>
      </c>
      <c r="TL124" s="54" t="s">
        <v>4170</v>
      </c>
      <c r="TM124" s="147">
        <v>0</v>
      </c>
      <c r="TN124" s="147">
        <v>0</v>
      </c>
      <c r="TO124" s="147">
        <v>1</v>
      </c>
      <c r="TP124" s="147">
        <v>0</v>
      </c>
      <c r="TQ124" s="147">
        <v>0</v>
      </c>
      <c r="TR124" s="147">
        <v>0</v>
      </c>
      <c r="TS124" s="147">
        <v>0</v>
      </c>
      <c r="TT124" s="147">
        <v>0</v>
      </c>
      <c r="TU124" s="147">
        <v>1</v>
      </c>
      <c r="TV124" s="147">
        <v>0</v>
      </c>
      <c r="TW124" s="147">
        <v>0</v>
      </c>
      <c r="TX124" s="147">
        <v>0</v>
      </c>
      <c r="TY124" s="147">
        <v>0</v>
      </c>
      <c r="TZ124" s="147">
        <v>0</v>
      </c>
      <c r="UA124" s="147">
        <v>0</v>
      </c>
      <c r="UB124" s="147">
        <v>0</v>
      </c>
      <c r="UD124" s="54" t="s">
        <v>1835</v>
      </c>
      <c r="UE124" s="147">
        <v>0</v>
      </c>
      <c r="UF124" s="147">
        <v>0</v>
      </c>
      <c r="UG124" s="147">
        <v>0</v>
      </c>
      <c r="UH124" s="147">
        <v>0</v>
      </c>
      <c r="UI124" s="147">
        <v>0</v>
      </c>
      <c r="UJ124" s="147">
        <v>0</v>
      </c>
      <c r="UK124" s="147">
        <v>0</v>
      </c>
      <c r="UL124" s="147">
        <v>0</v>
      </c>
      <c r="UM124" s="147">
        <v>0</v>
      </c>
      <c r="UN124" s="147">
        <v>0</v>
      </c>
      <c r="UO124" s="147">
        <v>1</v>
      </c>
      <c r="UP124" s="147">
        <v>0</v>
      </c>
      <c r="UQ124" s="147">
        <v>0</v>
      </c>
      <c r="US124" s="54" t="s">
        <v>1830</v>
      </c>
      <c r="VZ124" s="54" t="s">
        <v>4171</v>
      </c>
      <c r="WA124" s="147">
        <v>0</v>
      </c>
      <c r="WB124" s="147">
        <v>0</v>
      </c>
      <c r="WC124" s="147">
        <v>0</v>
      </c>
      <c r="WD124" s="147">
        <v>1</v>
      </c>
      <c r="WE124" s="147">
        <v>0</v>
      </c>
      <c r="WF124" s="147">
        <v>0</v>
      </c>
      <c r="WG124" s="147">
        <v>0</v>
      </c>
      <c r="WH124" s="147">
        <v>0</v>
      </c>
      <c r="WI124" s="147">
        <v>0</v>
      </c>
      <c r="WJ124" s="147">
        <v>0</v>
      </c>
      <c r="WK124" s="147">
        <v>0</v>
      </c>
      <c r="WL124" s="147">
        <v>0</v>
      </c>
      <c r="WM124" s="147">
        <v>0</v>
      </c>
      <c r="WP124" s="54" t="s">
        <v>1831</v>
      </c>
      <c r="WQ124" s="54" t="s">
        <v>1963</v>
      </c>
      <c r="WR124" s="147">
        <v>1</v>
      </c>
      <c r="WS124" s="147">
        <v>1</v>
      </c>
      <c r="WT124" s="147">
        <v>1</v>
      </c>
      <c r="WU124" s="147">
        <v>1</v>
      </c>
      <c r="WV124" s="147">
        <v>1</v>
      </c>
      <c r="WW124" s="147">
        <v>0</v>
      </c>
      <c r="WX124" s="147">
        <v>0</v>
      </c>
      <c r="WY124" s="147">
        <v>0</v>
      </c>
      <c r="XA124" s="54" t="s">
        <v>1831</v>
      </c>
      <c r="XB124" s="54" t="s">
        <v>1831</v>
      </c>
      <c r="XC124" s="54" t="s">
        <v>1831</v>
      </c>
      <c r="XD124" s="54" t="s">
        <v>1831</v>
      </c>
      <c r="XE124" s="54" t="s">
        <v>1847</v>
      </c>
      <c r="XF124" s="147">
        <v>1</v>
      </c>
      <c r="XG124" s="147">
        <v>1</v>
      </c>
      <c r="XH124" s="147">
        <v>1</v>
      </c>
      <c r="XI124" s="147">
        <v>1</v>
      </c>
      <c r="XJ124" s="147">
        <v>1</v>
      </c>
      <c r="XK124" s="147">
        <v>1</v>
      </c>
      <c r="XL124" s="147">
        <v>0</v>
      </c>
      <c r="XM124" s="147">
        <v>0</v>
      </c>
      <c r="XO124" s="54" t="s">
        <v>1830</v>
      </c>
      <c r="XW124" s="54" t="s">
        <v>1831</v>
      </c>
      <c r="XX124" s="147">
        <v>6</v>
      </c>
      <c r="YB124" s="54" t="s">
        <v>1831</v>
      </c>
      <c r="YC124" s="147" t="s">
        <v>4614</v>
      </c>
      <c r="YD124" s="147">
        <v>0</v>
      </c>
      <c r="YE124" s="54" t="s">
        <v>4172</v>
      </c>
      <c r="YG124" s="54" t="s">
        <v>1830</v>
      </c>
      <c r="YH124" s="54" t="s">
        <v>1831</v>
      </c>
      <c r="YI124" s="54" t="s">
        <v>1830</v>
      </c>
      <c r="YJ124" s="54" t="s">
        <v>1831</v>
      </c>
      <c r="YK124" s="54" t="s">
        <v>1831</v>
      </c>
      <c r="YL124" s="147">
        <v>10</v>
      </c>
      <c r="YM124" s="54" t="s">
        <v>1830</v>
      </c>
      <c r="AEM124" s="169"/>
      <c r="ATY124"/>
      <c r="ATZ124" s="54" t="s">
        <v>4173</v>
      </c>
      <c r="AUB124" s="54" t="s">
        <v>3854</v>
      </c>
      <c r="AUC124" s="54" t="s">
        <v>2794</v>
      </c>
      <c r="AUD124" s="54" t="s">
        <v>3855</v>
      </c>
      <c r="AUG124" s="54" t="s">
        <v>2084</v>
      </c>
    </row>
    <row r="125" spans="1:942 1221:1229" ht="14.5" customHeight="1" x14ac:dyDescent="0.35">
      <c r="A125" s="1" t="s">
        <v>2804</v>
      </c>
      <c r="B125" s="1" t="s">
        <v>2801</v>
      </c>
      <c r="C125" s="1" t="s">
        <v>2802</v>
      </c>
      <c r="D125" s="1" t="s">
        <v>2444</v>
      </c>
      <c r="E125" s="1" t="s">
        <v>2132</v>
      </c>
      <c r="F125" s="1" t="s">
        <v>2444</v>
      </c>
      <c r="I125" s="1" t="s">
        <v>1942</v>
      </c>
      <c r="J125" s="1" t="s">
        <v>1943</v>
      </c>
      <c r="K125" s="1" t="s">
        <v>1943</v>
      </c>
      <c r="N125" s="1" t="s">
        <v>3846</v>
      </c>
      <c r="O125" s="2">
        <v>1</v>
      </c>
      <c r="P125" s="2">
        <v>0</v>
      </c>
      <c r="Q125" s="2">
        <v>0</v>
      </c>
      <c r="R125" s="2">
        <v>0</v>
      </c>
      <c r="S125" s="2">
        <v>0</v>
      </c>
      <c r="U125" s="1" t="s">
        <v>1831</v>
      </c>
      <c r="AC125" s="1" t="s">
        <v>3920</v>
      </c>
      <c r="AE125" s="1" t="s">
        <v>1830</v>
      </c>
      <c r="AF125" s="1" t="s">
        <v>1831</v>
      </c>
      <c r="AS125" s="1" t="s">
        <v>3887</v>
      </c>
      <c r="AT125" s="156" t="s">
        <v>1840</v>
      </c>
      <c r="AU125" s="1" t="s">
        <v>3857</v>
      </c>
      <c r="AW125" s="1" t="s">
        <v>3889</v>
      </c>
      <c r="AX125" s="1" t="s">
        <v>3890</v>
      </c>
      <c r="AY125" s="1" t="s">
        <v>1831</v>
      </c>
      <c r="AZ125" s="1" t="s">
        <v>1839</v>
      </c>
      <c r="BA125" s="1" t="s">
        <v>3957</v>
      </c>
      <c r="BB125" s="2">
        <v>1</v>
      </c>
      <c r="BC125" s="2">
        <v>0</v>
      </c>
      <c r="BD125" s="2">
        <v>0</v>
      </c>
      <c r="BE125" s="2">
        <v>0</v>
      </c>
      <c r="BF125" s="2">
        <v>0</v>
      </c>
      <c r="BG125" s="2">
        <v>0</v>
      </c>
      <c r="BH125" s="2">
        <v>0</v>
      </c>
      <c r="BI125" s="2">
        <v>0</v>
      </c>
      <c r="BT125" s="1" t="s">
        <v>3874</v>
      </c>
      <c r="BU125" s="2">
        <v>0</v>
      </c>
      <c r="BV125" s="2">
        <v>0</v>
      </c>
      <c r="BW125" s="2">
        <v>0</v>
      </c>
      <c r="BX125" s="2">
        <v>0</v>
      </c>
      <c r="BY125" s="2">
        <v>1</v>
      </c>
      <c r="BZ125" s="2">
        <v>0</v>
      </c>
      <c r="CA125" s="2">
        <v>0</v>
      </c>
      <c r="CB125" s="2">
        <v>0</v>
      </c>
      <c r="CC125" s="2">
        <v>0</v>
      </c>
      <c r="CD125" s="2">
        <v>0</v>
      </c>
      <c r="CE125" s="2">
        <v>0</v>
      </c>
      <c r="CG125" s="1" t="s">
        <v>1830</v>
      </c>
      <c r="DU125" s="1" t="s">
        <v>4047</v>
      </c>
      <c r="DV125" s="2">
        <v>0</v>
      </c>
      <c r="DW125" s="2">
        <v>1</v>
      </c>
      <c r="DX125" s="2">
        <v>0</v>
      </c>
      <c r="DY125" s="2">
        <v>0</v>
      </c>
      <c r="DZ125" s="2">
        <v>0</v>
      </c>
      <c r="EA125" s="2">
        <v>0</v>
      </c>
      <c r="EB125" s="2">
        <v>0</v>
      </c>
      <c r="EC125" s="2">
        <v>0</v>
      </c>
      <c r="ED125" s="2">
        <v>0</v>
      </c>
      <c r="EE125" s="2">
        <v>0</v>
      </c>
      <c r="EF125" s="2">
        <v>0</v>
      </c>
      <c r="EG125" s="2">
        <v>0</v>
      </c>
      <c r="EI125" s="1" t="s">
        <v>1835</v>
      </c>
      <c r="EJ125" s="2">
        <v>0</v>
      </c>
      <c r="EK125" s="2">
        <v>0</v>
      </c>
      <c r="EL125" s="2">
        <v>0</v>
      </c>
      <c r="EM125" s="2">
        <v>0</v>
      </c>
      <c r="EN125" s="2">
        <v>0</v>
      </c>
      <c r="EO125" s="2">
        <v>0</v>
      </c>
      <c r="EP125" s="2">
        <v>0</v>
      </c>
      <c r="EQ125" s="2">
        <v>0</v>
      </c>
      <c r="ER125" s="2">
        <v>0</v>
      </c>
      <c r="ES125" s="2">
        <v>0</v>
      </c>
      <c r="ET125" s="2">
        <v>1</v>
      </c>
      <c r="EU125" s="2">
        <v>0</v>
      </c>
      <c r="EV125" s="2">
        <v>0</v>
      </c>
      <c r="EX125" s="1" t="s">
        <v>1830</v>
      </c>
      <c r="GE125" s="1" t="s">
        <v>3893</v>
      </c>
      <c r="GF125" s="2">
        <v>0</v>
      </c>
      <c r="GG125" s="2">
        <v>0</v>
      </c>
      <c r="GH125" s="2">
        <v>0</v>
      </c>
      <c r="GI125" s="2">
        <v>0</v>
      </c>
      <c r="GJ125" s="2">
        <v>0</v>
      </c>
      <c r="GK125" s="2">
        <v>0</v>
      </c>
      <c r="GL125" s="2">
        <v>1</v>
      </c>
      <c r="GM125" s="2">
        <v>0</v>
      </c>
      <c r="GN125" s="2">
        <v>0</v>
      </c>
      <c r="GO125" s="2">
        <v>0</v>
      </c>
      <c r="GP125" s="2">
        <v>0</v>
      </c>
      <c r="GQ125" s="2">
        <v>0</v>
      </c>
      <c r="GR125" s="2">
        <v>0</v>
      </c>
      <c r="AAU125" s="1"/>
      <c r="ATY125"/>
      <c r="ATZ125" s="1" t="s">
        <v>4174</v>
      </c>
      <c r="AUB125" s="1" t="s">
        <v>3854</v>
      </c>
      <c r="AUC125" s="1" t="s">
        <v>2805</v>
      </c>
      <c r="AUD125" s="1" t="s">
        <v>3855</v>
      </c>
      <c r="AUG125" s="1" t="s">
        <v>3608</v>
      </c>
    </row>
    <row r="126" spans="1:942 1221:1229" ht="14.5" customHeight="1" x14ac:dyDescent="0.35">
      <c r="A126" s="1" t="s">
        <v>2809</v>
      </c>
      <c r="B126" s="1" t="s">
        <v>2806</v>
      </c>
      <c r="C126" s="1" t="s">
        <v>2807</v>
      </c>
      <c r="D126" s="1" t="s">
        <v>2072</v>
      </c>
      <c r="E126" s="1" t="s">
        <v>1955</v>
      </c>
      <c r="F126" s="1" t="s">
        <v>2072</v>
      </c>
      <c r="I126" s="1" t="s">
        <v>1942</v>
      </c>
      <c r="J126" s="1" t="s">
        <v>1943</v>
      </c>
      <c r="K126" s="1" t="s">
        <v>1943</v>
      </c>
      <c r="N126" s="1" t="s">
        <v>3846</v>
      </c>
      <c r="O126" s="2">
        <v>1</v>
      </c>
      <c r="P126" s="2">
        <v>0</v>
      </c>
      <c r="Q126" s="2">
        <v>0</v>
      </c>
      <c r="R126" s="2">
        <v>0</v>
      </c>
      <c r="S126" s="2">
        <v>0</v>
      </c>
      <c r="U126" s="1" t="s">
        <v>1831</v>
      </c>
      <c r="AC126" s="1" t="s">
        <v>4175</v>
      </c>
      <c r="AE126" s="1" t="s">
        <v>1831</v>
      </c>
      <c r="AF126" s="1" t="s">
        <v>1831</v>
      </c>
      <c r="AS126" s="1" t="s">
        <v>3847</v>
      </c>
      <c r="AT126" s="156">
        <v>800</v>
      </c>
      <c r="AU126" s="1" t="s">
        <v>3848</v>
      </c>
      <c r="AW126" s="1" t="s">
        <v>3849</v>
      </c>
      <c r="AX126" s="1" t="s">
        <v>3924</v>
      </c>
      <c r="AY126" s="1" t="s">
        <v>1830</v>
      </c>
      <c r="BT126" s="1" t="s">
        <v>3928</v>
      </c>
      <c r="BU126" s="2">
        <v>0</v>
      </c>
      <c r="BV126" s="2">
        <v>0</v>
      </c>
      <c r="BW126" s="2">
        <v>0</v>
      </c>
      <c r="BX126" s="2">
        <v>0</v>
      </c>
      <c r="BY126" s="2">
        <v>0</v>
      </c>
      <c r="BZ126" s="2">
        <v>0</v>
      </c>
      <c r="CA126" s="2">
        <v>0</v>
      </c>
      <c r="CB126" s="2">
        <v>1</v>
      </c>
      <c r="CC126" s="2">
        <v>0</v>
      </c>
      <c r="CD126" s="2">
        <v>0</v>
      </c>
      <c r="CE126" s="2">
        <v>0</v>
      </c>
      <c r="CG126" s="1" t="s">
        <v>1830</v>
      </c>
      <c r="DU126" s="1" t="s">
        <v>3851</v>
      </c>
      <c r="DV126" s="2">
        <v>0</v>
      </c>
      <c r="DW126" s="2">
        <v>0</v>
      </c>
      <c r="DX126" s="2">
        <v>0</v>
      </c>
      <c r="DY126" s="2">
        <v>0</v>
      </c>
      <c r="DZ126" s="2">
        <v>0</v>
      </c>
      <c r="EA126" s="2">
        <v>1</v>
      </c>
      <c r="EB126" s="2">
        <v>0</v>
      </c>
      <c r="EC126" s="2">
        <v>0</v>
      </c>
      <c r="ED126" s="2">
        <v>0</v>
      </c>
      <c r="EE126" s="2">
        <v>0</v>
      </c>
      <c r="EF126" s="2">
        <v>0</v>
      </c>
      <c r="EG126" s="2">
        <v>0</v>
      </c>
      <c r="EI126" s="1" t="s">
        <v>4176</v>
      </c>
      <c r="EJ126" s="2">
        <v>0</v>
      </c>
      <c r="EK126" s="2">
        <v>0</v>
      </c>
      <c r="EL126" s="2">
        <v>0</v>
      </c>
      <c r="EM126" s="2">
        <v>0</v>
      </c>
      <c r="EN126" s="2">
        <v>0</v>
      </c>
      <c r="EO126" s="2">
        <v>1</v>
      </c>
      <c r="EP126" s="2">
        <v>0</v>
      </c>
      <c r="EQ126" s="2">
        <v>0</v>
      </c>
      <c r="ER126" s="2">
        <v>0</v>
      </c>
      <c r="ES126" s="2">
        <v>0</v>
      </c>
      <c r="ET126" s="2">
        <v>0</v>
      </c>
      <c r="EU126" s="2">
        <v>0</v>
      </c>
      <c r="EV126" s="2">
        <v>0</v>
      </c>
      <c r="EX126" s="1" t="s">
        <v>1830</v>
      </c>
      <c r="GE126" s="1" t="s">
        <v>3906</v>
      </c>
      <c r="GF126" s="2">
        <v>0</v>
      </c>
      <c r="GG126" s="2">
        <v>0</v>
      </c>
      <c r="GH126" s="2">
        <v>0</v>
      </c>
      <c r="GI126" s="2">
        <v>0</v>
      </c>
      <c r="GJ126" s="2">
        <v>0</v>
      </c>
      <c r="GK126" s="2">
        <v>0</v>
      </c>
      <c r="GL126" s="2">
        <v>0</v>
      </c>
      <c r="GM126" s="2">
        <v>1</v>
      </c>
      <c r="GN126" s="2">
        <v>0</v>
      </c>
      <c r="GO126" s="2">
        <v>0</v>
      </c>
      <c r="GP126" s="2">
        <v>0</v>
      </c>
      <c r="GQ126" s="2">
        <v>0</v>
      </c>
      <c r="GR126" s="2">
        <v>0</v>
      </c>
      <c r="AAU126" s="1"/>
      <c r="ATY126"/>
      <c r="ATZ126" s="1" t="s">
        <v>4177</v>
      </c>
      <c r="AUB126" s="1" t="s">
        <v>3854</v>
      </c>
      <c r="AUC126" s="1" t="s">
        <v>2810</v>
      </c>
      <c r="AUD126" s="1" t="s">
        <v>3855</v>
      </c>
      <c r="AUG126" s="1" t="s">
        <v>2281</v>
      </c>
    </row>
    <row r="127" spans="1:942 1221:1229" ht="14.5" customHeight="1" x14ac:dyDescent="0.35">
      <c r="A127" s="1" t="s">
        <v>2814</v>
      </c>
      <c r="B127" s="1" t="s">
        <v>2811</v>
      </c>
      <c r="C127" s="1" t="s">
        <v>2812</v>
      </c>
      <c r="D127" s="1" t="s">
        <v>2164</v>
      </c>
      <c r="E127" s="1" t="s">
        <v>2025</v>
      </c>
      <c r="F127" s="1" t="s">
        <v>2164</v>
      </c>
      <c r="I127" s="1" t="s">
        <v>1942</v>
      </c>
      <c r="J127" s="1" t="s">
        <v>1943</v>
      </c>
      <c r="K127" s="1" t="s">
        <v>1943</v>
      </c>
      <c r="N127" s="1" t="s">
        <v>3846</v>
      </c>
      <c r="O127" s="2">
        <v>1</v>
      </c>
      <c r="P127" s="2">
        <v>0</v>
      </c>
      <c r="Q127" s="2">
        <v>0</v>
      </c>
      <c r="R127" s="2">
        <v>0</v>
      </c>
      <c r="S127" s="2">
        <v>0</v>
      </c>
      <c r="U127" s="1" t="s">
        <v>1831</v>
      </c>
      <c r="AC127" s="1" t="s">
        <v>3908</v>
      </c>
      <c r="AE127" s="1" t="s">
        <v>1831</v>
      </c>
      <c r="AF127" s="1" t="s">
        <v>1831</v>
      </c>
      <c r="AS127" s="1" t="s">
        <v>3847</v>
      </c>
      <c r="AT127" s="156">
        <v>75</v>
      </c>
      <c r="AU127" s="1" t="s">
        <v>3857</v>
      </c>
      <c r="AW127" s="1" t="s">
        <v>3849</v>
      </c>
      <c r="AX127" s="1" t="s">
        <v>1835</v>
      </c>
      <c r="AY127" s="1" t="s">
        <v>1831</v>
      </c>
      <c r="AZ127" s="1" t="s">
        <v>1839</v>
      </c>
      <c r="BA127" s="1" t="s">
        <v>4178</v>
      </c>
      <c r="BB127" s="2">
        <v>1</v>
      </c>
      <c r="BC127" s="2">
        <v>0</v>
      </c>
      <c r="BD127" s="2">
        <v>1</v>
      </c>
      <c r="BE127" s="2">
        <v>0</v>
      </c>
      <c r="BF127" s="2">
        <v>0</v>
      </c>
      <c r="BG127" s="2">
        <v>0</v>
      </c>
      <c r="BH127" s="2">
        <v>0</v>
      </c>
      <c r="BI127" s="2">
        <v>0</v>
      </c>
      <c r="BT127" s="1" t="s">
        <v>1834</v>
      </c>
      <c r="BU127" s="2">
        <v>0</v>
      </c>
      <c r="BV127" s="2">
        <v>0</v>
      </c>
      <c r="BW127" s="2">
        <v>0</v>
      </c>
      <c r="BX127" s="2">
        <v>0</v>
      </c>
      <c r="BY127" s="2">
        <v>0</v>
      </c>
      <c r="BZ127" s="2">
        <v>0</v>
      </c>
      <c r="CA127" s="2">
        <v>0</v>
      </c>
      <c r="CB127" s="2">
        <v>1</v>
      </c>
      <c r="CC127" s="2">
        <v>0</v>
      </c>
      <c r="CD127" s="2">
        <v>0</v>
      </c>
      <c r="CE127" s="2">
        <v>0</v>
      </c>
      <c r="CG127" s="1" t="s">
        <v>1830</v>
      </c>
      <c r="DU127" s="1" t="s">
        <v>1835</v>
      </c>
      <c r="DV127" s="2">
        <v>0</v>
      </c>
      <c r="DW127" s="2">
        <v>0</v>
      </c>
      <c r="DX127" s="2">
        <v>0</v>
      </c>
      <c r="DY127" s="2">
        <v>0</v>
      </c>
      <c r="DZ127" s="2">
        <v>0</v>
      </c>
      <c r="EA127" s="2">
        <v>0</v>
      </c>
      <c r="EB127" s="2">
        <v>0</v>
      </c>
      <c r="EC127" s="2">
        <v>0</v>
      </c>
      <c r="ED127" s="2">
        <v>0</v>
      </c>
      <c r="EE127" s="2">
        <v>1</v>
      </c>
      <c r="EF127" s="2">
        <v>0</v>
      </c>
      <c r="EG127" s="2">
        <v>0</v>
      </c>
      <c r="EI127" s="1" t="s">
        <v>1857</v>
      </c>
      <c r="EJ127" s="2">
        <v>0</v>
      </c>
      <c r="EK127" s="2">
        <v>0</v>
      </c>
      <c r="EL127" s="2">
        <v>0</v>
      </c>
      <c r="EM127" s="2">
        <v>0</v>
      </c>
      <c r="EN127" s="2">
        <v>1</v>
      </c>
      <c r="EO127" s="2">
        <v>0</v>
      </c>
      <c r="EP127" s="2">
        <v>0</v>
      </c>
      <c r="EQ127" s="2">
        <v>0</v>
      </c>
      <c r="ER127" s="2">
        <v>0</v>
      </c>
      <c r="ES127" s="2">
        <v>0</v>
      </c>
      <c r="ET127" s="2">
        <v>0</v>
      </c>
      <c r="EU127" s="2">
        <v>0</v>
      </c>
      <c r="EV127" s="2">
        <v>0</v>
      </c>
      <c r="EX127" s="1" t="s">
        <v>1830</v>
      </c>
      <c r="GE127" s="1" t="s">
        <v>4179</v>
      </c>
      <c r="GF127" s="2">
        <v>0</v>
      </c>
      <c r="GG127" s="2">
        <v>0</v>
      </c>
      <c r="GH127" s="2">
        <v>1</v>
      </c>
      <c r="GI127" s="2">
        <v>0</v>
      </c>
      <c r="GJ127" s="2">
        <v>0</v>
      </c>
      <c r="GK127" s="2">
        <v>0</v>
      </c>
      <c r="GL127" s="2">
        <v>0</v>
      </c>
      <c r="GM127" s="2">
        <v>0</v>
      </c>
      <c r="GN127" s="2">
        <v>0</v>
      </c>
      <c r="GO127" s="2">
        <v>1</v>
      </c>
      <c r="GP127" s="2">
        <v>0</v>
      </c>
      <c r="GQ127" s="2">
        <v>0</v>
      </c>
      <c r="GR127" s="2">
        <v>0</v>
      </c>
      <c r="AAU127" s="1"/>
      <c r="ATY127"/>
      <c r="ATZ127" s="1" t="s">
        <v>4180</v>
      </c>
      <c r="AUB127" s="1" t="s">
        <v>3854</v>
      </c>
      <c r="AUC127" s="1" t="s">
        <v>2810</v>
      </c>
      <c r="AUD127" s="1" t="s">
        <v>3855</v>
      </c>
      <c r="AUG127" s="1" t="s">
        <v>2170</v>
      </c>
    </row>
    <row r="128" spans="1:942 1221:1229" ht="14.5" customHeight="1" x14ac:dyDescent="0.35">
      <c r="A128" s="1" t="s">
        <v>2818</v>
      </c>
      <c r="B128" s="1" t="s">
        <v>2815</v>
      </c>
      <c r="C128" s="1" t="s">
        <v>2816</v>
      </c>
      <c r="D128" s="1" t="s">
        <v>2444</v>
      </c>
      <c r="E128" s="1" t="s">
        <v>1941</v>
      </c>
      <c r="F128" s="1" t="s">
        <v>2444</v>
      </c>
      <c r="I128" s="1" t="s">
        <v>1942</v>
      </c>
      <c r="J128" s="1" t="s">
        <v>1943</v>
      </c>
      <c r="K128" s="1" t="s">
        <v>1943</v>
      </c>
      <c r="N128" s="1" t="s">
        <v>4087</v>
      </c>
      <c r="O128" s="2">
        <v>0</v>
      </c>
      <c r="P128" s="2">
        <v>1</v>
      </c>
      <c r="Q128" s="2">
        <v>0</v>
      </c>
      <c r="R128" s="2">
        <v>0</v>
      </c>
      <c r="S128" s="2">
        <v>0</v>
      </c>
      <c r="U128" s="1" t="s">
        <v>1831</v>
      </c>
      <c r="AT128" s="1"/>
      <c r="BJ128" s="1"/>
      <c r="DU128" s="1"/>
      <c r="GS128" s="1"/>
      <c r="GT128" s="1" t="s">
        <v>4088</v>
      </c>
      <c r="GV128" s="1" t="s">
        <v>3917</v>
      </c>
      <c r="GX128" s="1" t="s">
        <v>1831</v>
      </c>
      <c r="GY128" s="1" t="s">
        <v>1831</v>
      </c>
      <c r="HL128" s="1" t="s">
        <v>4181</v>
      </c>
      <c r="HM128" s="1" t="s">
        <v>1830</v>
      </c>
      <c r="HP128" s="1" t="s">
        <v>1830</v>
      </c>
      <c r="HQ128" s="1" t="s">
        <v>1831</v>
      </c>
      <c r="HT128" s="1" t="s">
        <v>1831</v>
      </c>
      <c r="HU128" s="2" t="s">
        <v>1840</v>
      </c>
      <c r="HV128" s="1" t="s">
        <v>1840</v>
      </c>
      <c r="HW128" s="1" t="s">
        <v>3857</v>
      </c>
      <c r="HY128" s="1" t="s">
        <v>1830</v>
      </c>
      <c r="IT128" s="1" t="s">
        <v>1834</v>
      </c>
      <c r="IU128" s="2">
        <v>0</v>
      </c>
      <c r="IV128" s="2">
        <v>0</v>
      </c>
      <c r="IW128" s="2">
        <v>0</v>
      </c>
      <c r="IX128" s="2">
        <v>0</v>
      </c>
      <c r="IY128" s="2">
        <v>0</v>
      </c>
      <c r="IZ128" s="2">
        <v>0</v>
      </c>
      <c r="JA128" s="2">
        <v>0</v>
      </c>
      <c r="JB128" s="2">
        <v>1</v>
      </c>
      <c r="JC128" s="2">
        <v>0</v>
      </c>
      <c r="JD128" s="2">
        <v>0</v>
      </c>
      <c r="JE128" s="2">
        <v>0</v>
      </c>
      <c r="JG128" s="1" t="s">
        <v>1830</v>
      </c>
      <c r="KU128" s="1" t="s">
        <v>4070</v>
      </c>
      <c r="KV128" s="2">
        <v>0</v>
      </c>
      <c r="KW128" s="2">
        <v>0</v>
      </c>
      <c r="KX128" s="2">
        <v>0</v>
      </c>
      <c r="KY128" s="2">
        <v>0</v>
      </c>
      <c r="KZ128" s="2">
        <v>0</v>
      </c>
      <c r="LA128" s="2">
        <v>1</v>
      </c>
      <c r="LB128" s="2">
        <v>1</v>
      </c>
      <c r="LC128" s="2">
        <v>0</v>
      </c>
      <c r="LD128" s="2">
        <v>0</v>
      </c>
      <c r="LE128" s="2">
        <v>0</v>
      </c>
      <c r="LF128" s="2">
        <v>0</v>
      </c>
      <c r="LG128" s="2">
        <v>0</v>
      </c>
      <c r="LI128" s="1" t="s">
        <v>1857</v>
      </c>
      <c r="LJ128" s="2">
        <v>0</v>
      </c>
      <c r="LK128" s="2">
        <v>0</v>
      </c>
      <c r="LL128" s="2">
        <v>0</v>
      </c>
      <c r="LM128" s="2">
        <v>0</v>
      </c>
      <c r="LN128" s="2">
        <v>1</v>
      </c>
      <c r="LO128" s="2">
        <v>0</v>
      </c>
      <c r="LP128" s="2">
        <v>0</v>
      </c>
      <c r="LQ128" s="2">
        <v>0</v>
      </c>
      <c r="LR128" s="2">
        <v>0</v>
      </c>
      <c r="LS128" s="2">
        <v>0</v>
      </c>
      <c r="LT128" s="2">
        <v>0</v>
      </c>
      <c r="LU128" s="2">
        <v>0</v>
      </c>
      <c r="LV128" s="2">
        <v>0</v>
      </c>
      <c r="LX128" s="1" t="s">
        <v>1831</v>
      </c>
      <c r="LY128" s="1" t="s">
        <v>1834</v>
      </c>
      <c r="LZ128" s="2">
        <v>0</v>
      </c>
      <c r="MA128" s="2">
        <v>0</v>
      </c>
      <c r="MB128" s="2">
        <v>0</v>
      </c>
      <c r="MC128" s="2">
        <v>0</v>
      </c>
      <c r="MD128" s="2">
        <v>1</v>
      </c>
      <c r="ME128" s="2">
        <v>0</v>
      </c>
      <c r="MF128" s="2">
        <v>0</v>
      </c>
      <c r="MH128" s="1" t="s">
        <v>1836</v>
      </c>
      <c r="MI128" s="2">
        <v>0</v>
      </c>
      <c r="MJ128" s="2">
        <v>0</v>
      </c>
      <c r="MK128" s="2">
        <v>1</v>
      </c>
      <c r="ML128" s="2">
        <v>0</v>
      </c>
      <c r="MM128" s="2">
        <v>0</v>
      </c>
      <c r="MN128" s="2">
        <v>0</v>
      </c>
      <c r="MO128" s="2">
        <v>0</v>
      </c>
      <c r="MP128" s="2">
        <v>0</v>
      </c>
      <c r="MQ128" s="2">
        <v>0</v>
      </c>
      <c r="MR128" s="2">
        <v>0</v>
      </c>
      <c r="MS128" s="2">
        <v>0</v>
      </c>
      <c r="MT128" s="2">
        <v>0</v>
      </c>
      <c r="MU128" s="2">
        <v>0</v>
      </c>
      <c r="MW128" s="1" t="s">
        <v>1830</v>
      </c>
      <c r="MX128" s="1" t="s">
        <v>1846</v>
      </c>
      <c r="MY128" s="2">
        <v>1</v>
      </c>
      <c r="MZ128" s="2">
        <v>0</v>
      </c>
      <c r="NA128" s="2">
        <v>0</v>
      </c>
      <c r="NB128" s="2">
        <v>0</v>
      </c>
      <c r="NC128" s="2">
        <v>0</v>
      </c>
      <c r="NE128" s="1" t="s">
        <v>1840</v>
      </c>
      <c r="NF128" s="2">
        <v>0</v>
      </c>
      <c r="NG128" s="2">
        <v>0</v>
      </c>
      <c r="NH128" s="2">
        <v>0</v>
      </c>
      <c r="NI128" s="2">
        <v>0</v>
      </c>
      <c r="NJ128" s="2">
        <v>0</v>
      </c>
      <c r="NK128" s="2">
        <v>0</v>
      </c>
      <c r="NL128" s="2">
        <v>0</v>
      </c>
      <c r="NM128" s="2">
        <v>0</v>
      </c>
      <c r="NN128" s="2">
        <v>0</v>
      </c>
      <c r="NO128" s="2">
        <v>0</v>
      </c>
      <c r="NP128" s="2">
        <v>0</v>
      </c>
      <c r="NQ128" s="2">
        <v>1</v>
      </c>
      <c r="NR128" s="2">
        <v>0</v>
      </c>
      <c r="AAU128" s="1"/>
      <c r="ATY128"/>
      <c r="ATZ128" s="1" t="s">
        <v>4182</v>
      </c>
      <c r="AUB128" s="1" t="s">
        <v>3854</v>
      </c>
      <c r="AUC128" s="1" t="s">
        <v>2819</v>
      </c>
      <c r="AUD128" s="1" t="s">
        <v>3855</v>
      </c>
      <c r="AUG128" s="1" t="s">
        <v>2312</v>
      </c>
    </row>
    <row r="129" spans="1:723 1221:1229" ht="14.5" customHeight="1" x14ac:dyDescent="0.35">
      <c r="A129" s="1" t="s">
        <v>2824</v>
      </c>
      <c r="B129" s="1" t="s">
        <v>2820</v>
      </c>
      <c r="C129" s="1" t="s">
        <v>2821</v>
      </c>
      <c r="D129" s="1" t="s">
        <v>2072</v>
      </c>
      <c r="E129" s="1" t="s">
        <v>1982</v>
      </c>
      <c r="F129" s="1" t="s">
        <v>2072</v>
      </c>
      <c r="I129" s="1" t="s">
        <v>1942</v>
      </c>
      <c r="J129" s="1" t="s">
        <v>1943</v>
      </c>
      <c r="K129" s="1" t="s">
        <v>1943</v>
      </c>
      <c r="N129" s="1" t="s">
        <v>3846</v>
      </c>
      <c r="O129" s="2">
        <v>1</v>
      </c>
      <c r="P129" s="2">
        <v>0</v>
      </c>
      <c r="Q129" s="2">
        <v>0</v>
      </c>
      <c r="R129" s="2">
        <v>0</v>
      </c>
      <c r="S129" s="2">
        <v>0</v>
      </c>
      <c r="U129" s="1" t="s">
        <v>1831</v>
      </c>
      <c r="AC129" s="1" t="s">
        <v>3908</v>
      </c>
      <c r="AE129" s="1" t="s">
        <v>1831</v>
      </c>
      <c r="AF129" s="1" t="s">
        <v>1830</v>
      </c>
      <c r="AJ129" s="1" t="s">
        <v>1833</v>
      </c>
      <c r="AK129" s="2">
        <v>0</v>
      </c>
      <c r="AL129" s="2">
        <v>0</v>
      </c>
      <c r="AM129" s="2">
        <v>0</v>
      </c>
      <c r="AN129" s="2">
        <v>0</v>
      </c>
      <c r="AO129" s="2">
        <v>0</v>
      </c>
      <c r="AP129" s="2">
        <v>1</v>
      </c>
      <c r="AQ129" s="1" t="s">
        <v>2823</v>
      </c>
      <c r="AR129" s="1" t="s">
        <v>3873</v>
      </c>
      <c r="BT129" s="1" t="s">
        <v>1973</v>
      </c>
      <c r="BU129" s="2">
        <v>0</v>
      </c>
      <c r="BV129" s="2">
        <v>0</v>
      </c>
      <c r="BW129" s="2">
        <v>0</v>
      </c>
      <c r="BX129" s="2">
        <v>0</v>
      </c>
      <c r="BY129" s="2">
        <v>0</v>
      </c>
      <c r="BZ129" s="2">
        <v>0</v>
      </c>
      <c r="CA129" s="2">
        <v>1</v>
      </c>
      <c r="CB129" s="2">
        <v>0</v>
      </c>
      <c r="CC129" s="2">
        <v>0</v>
      </c>
      <c r="CD129" s="2">
        <v>0</v>
      </c>
      <c r="CE129" s="2">
        <v>0</v>
      </c>
      <c r="DU129" s="1"/>
      <c r="EX129" s="1" t="s">
        <v>1830</v>
      </c>
      <c r="GE129" s="1" t="s">
        <v>3893</v>
      </c>
      <c r="GF129" s="2">
        <v>0</v>
      </c>
      <c r="GG129" s="2">
        <v>0</v>
      </c>
      <c r="GH129" s="2">
        <v>0</v>
      </c>
      <c r="GI129" s="2">
        <v>0</v>
      </c>
      <c r="GJ129" s="2">
        <v>0</v>
      </c>
      <c r="GK129" s="2">
        <v>0</v>
      </c>
      <c r="GL129" s="2">
        <v>1</v>
      </c>
      <c r="GM129" s="2">
        <v>0</v>
      </c>
      <c r="GN129" s="2">
        <v>0</v>
      </c>
      <c r="GO129" s="2">
        <v>0</v>
      </c>
      <c r="GP129" s="2">
        <v>0</v>
      </c>
      <c r="GQ129" s="2">
        <v>0</v>
      </c>
      <c r="GR129" s="2">
        <v>0</v>
      </c>
      <c r="AAU129" s="1"/>
      <c r="ATY129"/>
      <c r="ATZ129" s="1" t="s">
        <v>4183</v>
      </c>
      <c r="AUB129" s="1" t="s">
        <v>3854</v>
      </c>
      <c r="AUC129" s="1" t="s">
        <v>2819</v>
      </c>
      <c r="AUD129" s="1" t="s">
        <v>3855</v>
      </c>
      <c r="AUG129" s="1" t="s">
        <v>2327</v>
      </c>
    </row>
    <row r="130" spans="1:723 1221:1229" s="155" customFormat="1" ht="14.5" customHeight="1" x14ac:dyDescent="0.35">
      <c r="A130" s="155" t="s">
        <v>2829</v>
      </c>
      <c r="B130" s="155" t="s">
        <v>2825</v>
      </c>
      <c r="C130" s="155" t="s">
        <v>2826</v>
      </c>
      <c r="D130" s="155" t="s">
        <v>2444</v>
      </c>
      <c r="E130" s="155" t="s">
        <v>2132</v>
      </c>
      <c r="F130" s="155" t="s">
        <v>2444</v>
      </c>
      <c r="I130" s="155" t="s">
        <v>1942</v>
      </c>
      <c r="J130" s="155" t="s">
        <v>1943</v>
      </c>
      <c r="K130" s="155" t="s">
        <v>1943</v>
      </c>
      <c r="N130" s="155" t="s">
        <v>3846</v>
      </c>
      <c r="O130" s="156">
        <v>1</v>
      </c>
      <c r="P130" s="156">
        <v>0</v>
      </c>
      <c r="Q130" s="156">
        <v>0</v>
      </c>
      <c r="R130" s="156">
        <v>0</v>
      </c>
      <c r="S130" s="156">
        <v>0</v>
      </c>
      <c r="U130" s="155" t="s">
        <v>1831</v>
      </c>
      <c r="AC130" s="155" t="s">
        <v>3856</v>
      </c>
      <c r="AE130" s="155" t="s">
        <v>1830</v>
      </c>
      <c r="AF130" s="155" t="s">
        <v>1831</v>
      </c>
      <c r="AS130" s="155" t="s">
        <v>3887</v>
      </c>
      <c r="AT130" s="156" t="s">
        <v>1840</v>
      </c>
      <c r="AU130" s="155" t="s">
        <v>3914</v>
      </c>
      <c r="AW130" s="155" t="s">
        <v>3849</v>
      </c>
      <c r="AX130" s="155" t="s">
        <v>3890</v>
      </c>
      <c r="AY130" s="155" t="s">
        <v>1831</v>
      </c>
      <c r="AZ130" s="155" t="s">
        <v>1837</v>
      </c>
      <c r="BK130" s="155" t="s">
        <v>3970</v>
      </c>
      <c r="BL130" s="156">
        <v>1</v>
      </c>
      <c r="BM130" s="156">
        <v>0</v>
      </c>
      <c r="BN130" s="156">
        <v>0</v>
      </c>
      <c r="BO130" s="156">
        <v>0</v>
      </c>
      <c r="BP130" s="156">
        <v>0</v>
      </c>
      <c r="BQ130" s="156">
        <v>0</v>
      </c>
      <c r="BR130" s="156">
        <v>0</v>
      </c>
      <c r="BT130" s="155" t="s">
        <v>3874</v>
      </c>
      <c r="BU130" s="156">
        <v>0</v>
      </c>
      <c r="BV130" s="156">
        <v>0</v>
      </c>
      <c r="BW130" s="156">
        <v>0</v>
      </c>
      <c r="BX130" s="156">
        <v>0</v>
      </c>
      <c r="BY130" s="156">
        <v>1</v>
      </c>
      <c r="BZ130" s="156">
        <v>0</v>
      </c>
      <c r="CA130" s="156">
        <v>0</v>
      </c>
      <c r="CB130" s="156">
        <v>0</v>
      </c>
      <c r="CC130" s="156">
        <v>0</v>
      </c>
      <c r="CD130" s="156">
        <v>0</v>
      </c>
      <c r="CE130" s="156">
        <v>0</v>
      </c>
      <c r="CG130" s="155" t="s">
        <v>1830</v>
      </c>
      <c r="DU130" s="155" t="s">
        <v>1835</v>
      </c>
      <c r="DV130" s="156">
        <v>0</v>
      </c>
      <c r="DW130" s="156">
        <v>0</v>
      </c>
      <c r="DX130" s="156">
        <v>0</v>
      </c>
      <c r="DY130" s="156">
        <v>0</v>
      </c>
      <c r="DZ130" s="156">
        <v>0</v>
      </c>
      <c r="EA130" s="156">
        <v>0</v>
      </c>
      <c r="EB130" s="156">
        <v>0</v>
      </c>
      <c r="EC130" s="156">
        <v>0</v>
      </c>
      <c r="ED130" s="156">
        <v>0</v>
      </c>
      <c r="EE130" s="156">
        <v>1</v>
      </c>
      <c r="EF130" s="156">
        <v>0</v>
      </c>
      <c r="EG130" s="156">
        <v>0</v>
      </c>
      <c r="EI130" s="155" t="s">
        <v>1857</v>
      </c>
      <c r="EJ130" s="156">
        <v>0</v>
      </c>
      <c r="EK130" s="156">
        <v>0</v>
      </c>
      <c r="EL130" s="156">
        <v>0</v>
      </c>
      <c r="EM130" s="156">
        <v>0</v>
      </c>
      <c r="EN130" s="156">
        <v>1</v>
      </c>
      <c r="EO130" s="156">
        <v>0</v>
      </c>
      <c r="EP130" s="156">
        <v>0</v>
      </c>
      <c r="EQ130" s="156">
        <v>0</v>
      </c>
      <c r="ER130" s="156">
        <v>0</v>
      </c>
      <c r="ES130" s="156">
        <v>0</v>
      </c>
      <c r="ET130" s="156">
        <v>0</v>
      </c>
      <c r="EU130" s="156">
        <v>0</v>
      </c>
      <c r="EV130" s="156">
        <v>0</v>
      </c>
      <c r="EX130" s="155" t="s">
        <v>1831</v>
      </c>
      <c r="EY130" s="155" t="s">
        <v>1834</v>
      </c>
      <c r="EZ130" s="156">
        <v>0</v>
      </c>
      <c r="FA130" s="156">
        <v>0</v>
      </c>
      <c r="FB130" s="156">
        <v>0</v>
      </c>
      <c r="FC130" s="156">
        <v>0</v>
      </c>
      <c r="FD130" s="156">
        <v>1</v>
      </c>
      <c r="FE130" s="156">
        <v>0</v>
      </c>
      <c r="FF130" s="156">
        <v>0</v>
      </c>
      <c r="FH130" s="155" t="s">
        <v>1836</v>
      </c>
      <c r="FI130" s="156">
        <v>0</v>
      </c>
      <c r="FJ130" s="156">
        <v>0</v>
      </c>
      <c r="FK130" s="156">
        <v>1</v>
      </c>
      <c r="FL130" s="156">
        <v>0</v>
      </c>
      <c r="FM130" s="156">
        <v>0</v>
      </c>
      <c r="FN130" s="156">
        <v>0</v>
      </c>
      <c r="FO130" s="156">
        <v>0</v>
      </c>
      <c r="FP130" s="156">
        <v>0</v>
      </c>
      <c r="FQ130" s="156">
        <v>0</v>
      </c>
      <c r="FR130" s="156">
        <v>0</v>
      </c>
      <c r="FS130" s="156">
        <v>0</v>
      </c>
      <c r="FT130" s="156">
        <v>0</v>
      </c>
      <c r="FU130" s="156">
        <v>0</v>
      </c>
      <c r="FV130" s="155" t="s">
        <v>2828</v>
      </c>
      <c r="FW130" s="155" t="s">
        <v>1831</v>
      </c>
      <c r="GE130" s="155" t="s">
        <v>3893</v>
      </c>
      <c r="GF130" s="156">
        <v>0</v>
      </c>
      <c r="GG130" s="156">
        <v>0</v>
      </c>
      <c r="GH130" s="156">
        <v>0</v>
      </c>
      <c r="GI130" s="156">
        <v>0</v>
      </c>
      <c r="GJ130" s="156">
        <v>0</v>
      </c>
      <c r="GK130" s="156">
        <v>0</v>
      </c>
      <c r="GL130" s="156">
        <v>1</v>
      </c>
      <c r="GM130" s="156">
        <v>0</v>
      </c>
      <c r="GN130" s="156">
        <v>0</v>
      </c>
      <c r="GO130" s="156">
        <v>0</v>
      </c>
      <c r="GP130" s="156">
        <v>0</v>
      </c>
      <c r="GQ130" s="156">
        <v>0</v>
      </c>
      <c r="GR130" s="156">
        <v>0</v>
      </c>
      <c r="ATY130"/>
      <c r="ATZ130" s="155" t="s">
        <v>4184</v>
      </c>
      <c r="AUB130" s="155" t="s">
        <v>3854</v>
      </c>
      <c r="AUC130" s="155" t="s">
        <v>2830</v>
      </c>
      <c r="AUD130" s="155" t="s">
        <v>3855</v>
      </c>
      <c r="AUG130" s="155" t="s">
        <v>2351</v>
      </c>
    </row>
    <row r="131" spans="1:723 1221:1229" ht="14.5" customHeight="1" x14ac:dyDescent="0.35">
      <c r="A131" s="1" t="s">
        <v>2834</v>
      </c>
      <c r="B131" s="1" t="s">
        <v>2831</v>
      </c>
      <c r="C131" s="1" t="s">
        <v>2832</v>
      </c>
      <c r="D131" s="1" t="s">
        <v>2072</v>
      </c>
      <c r="E131" s="1" t="s">
        <v>1982</v>
      </c>
      <c r="F131" s="1" t="s">
        <v>2072</v>
      </c>
      <c r="I131" s="1" t="s">
        <v>1942</v>
      </c>
      <c r="J131" s="1" t="s">
        <v>1943</v>
      </c>
      <c r="K131" s="1" t="s">
        <v>1943</v>
      </c>
      <c r="N131" s="1" t="s">
        <v>3846</v>
      </c>
      <c r="O131" s="2">
        <v>1</v>
      </c>
      <c r="P131" s="2">
        <v>0</v>
      </c>
      <c r="Q131" s="2">
        <v>0</v>
      </c>
      <c r="R131" s="2">
        <v>0</v>
      </c>
      <c r="S131" s="2">
        <v>0</v>
      </c>
      <c r="U131" s="1" t="s">
        <v>1831</v>
      </c>
      <c r="AC131" s="1" t="s">
        <v>4631</v>
      </c>
      <c r="AE131" s="1" t="s">
        <v>1830</v>
      </c>
      <c r="AF131" s="1" t="s">
        <v>1830</v>
      </c>
      <c r="AJ131" s="1" t="s">
        <v>3872</v>
      </c>
      <c r="AK131" s="2">
        <v>0</v>
      </c>
      <c r="AL131" s="2">
        <v>0</v>
      </c>
      <c r="AM131" s="2">
        <v>0</v>
      </c>
      <c r="AN131" s="2">
        <v>1</v>
      </c>
      <c r="AO131" s="2">
        <v>0</v>
      </c>
      <c r="AP131" s="2">
        <v>0</v>
      </c>
      <c r="AR131" s="1" t="s">
        <v>3905</v>
      </c>
      <c r="BT131" s="1" t="s">
        <v>1840</v>
      </c>
      <c r="BU131" s="2">
        <v>0</v>
      </c>
      <c r="BV131" s="2">
        <v>0</v>
      </c>
      <c r="BW131" s="2">
        <v>0</v>
      </c>
      <c r="BX131" s="2">
        <v>0</v>
      </c>
      <c r="BY131" s="2">
        <v>0</v>
      </c>
      <c r="BZ131" s="2">
        <v>0</v>
      </c>
      <c r="CA131" s="2">
        <v>0</v>
      </c>
      <c r="CB131" s="2">
        <v>0</v>
      </c>
      <c r="CC131" s="2">
        <v>0</v>
      </c>
      <c r="CD131" s="2">
        <v>1</v>
      </c>
      <c r="CE131" s="2">
        <v>0</v>
      </c>
      <c r="DU131" s="1"/>
      <c r="EX131" s="1" t="s">
        <v>1830</v>
      </c>
      <c r="GE131" s="1" t="s">
        <v>3893</v>
      </c>
      <c r="GF131" s="2">
        <v>0</v>
      </c>
      <c r="GG131" s="2">
        <v>0</v>
      </c>
      <c r="GH131" s="2">
        <v>0</v>
      </c>
      <c r="GI131" s="2">
        <v>0</v>
      </c>
      <c r="GJ131" s="2">
        <v>0</v>
      </c>
      <c r="GK131" s="2">
        <v>0</v>
      </c>
      <c r="GL131" s="2">
        <v>1</v>
      </c>
      <c r="GM131" s="2">
        <v>0</v>
      </c>
      <c r="GN131" s="2">
        <v>0</v>
      </c>
      <c r="GO131" s="2">
        <v>0</v>
      </c>
      <c r="GP131" s="2">
        <v>0</v>
      </c>
      <c r="GQ131" s="2">
        <v>0</v>
      </c>
      <c r="GR131" s="2">
        <v>0</v>
      </c>
      <c r="AAU131" s="1"/>
      <c r="ATY131"/>
      <c r="ATZ131" s="1" t="s">
        <v>4185</v>
      </c>
      <c r="AUB131" s="1" t="s">
        <v>3854</v>
      </c>
      <c r="AUC131" s="1" t="s">
        <v>2835</v>
      </c>
      <c r="AUD131" s="1" t="s">
        <v>3855</v>
      </c>
      <c r="AUG131" s="1" t="s">
        <v>2366</v>
      </c>
    </row>
    <row r="132" spans="1:723 1221:1229" s="155" customFormat="1" ht="14.5" customHeight="1" x14ac:dyDescent="0.35">
      <c r="A132" s="155" t="s">
        <v>2840</v>
      </c>
      <c r="B132" s="155" t="s">
        <v>2836</v>
      </c>
      <c r="C132" s="155" t="s">
        <v>2837</v>
      </c>
      <c r="D132" s="155" t="s">
        <v>2164</v>
      </c>
      <c r="E132" s="155" t="s">
        <v>2025</v>
      </c>
      <c r="F132" s="155" t="s">
        <v>2164</v>
      </c>
      <c r="I132" s="155" t="s">
        <v>1942</v>
      </c>
      <c r="J132" s="155" t="s">
        <v>1943</v>
      </c>
      <c r="K132" s="155" t="s">
        <v>1943</v>
      </c>
      <c r="N132" s="155" t="s">
        <v>3846</v>
      </c>
      <c r="O132" s="156">
        <v>1</v>
      </c>
      <c r="P132" s="156">
        <v>0</v>
      </c>
      <c r="Q132" s="156">
        <v>0</v>
      </c>
      <c r="R132" s="156">
        <v>0</v>
      </c>
      <c r="S132" s="156">
        <v>0</v>
      </c>
      <c r="U132" s="155" t="s">
        <v>1831</v>
      </c>
      <c r="AC132" s="155" t="s">
        <v>3856</v>
      </c>
      <c r="AE132" s="155" t="s">
        <v>1830</v>
      </c>
      <c r="AF132" s="155" t="s">
        <v>1831</v>
      </c>
      <c r="AS132" s="155" t="s">
        <v>3887</v>
      </c>
      <c r="AT132" s="156">
        <v>28</v>
      </c>
      <c r="AU132" s="155" t="s">
        <v>3914</v>
      </c>
      <c r="AW132" s="155" t="s">
        <v>3849</v>
      </c>
      <c r="AX132" s="155" t="s">
        <v>1835</v>
      </c>
      <c r="AY132" s="155" t="s">
        <v>1830</v>
      </c>
      <c r="BT132" s="155" t="s">
        <v>3874</v>
      </c>
      <c r="BU132" s="156">
        <v>0</v>
      </c>
      <c r="BV132" s="156">
        <v>0</v>
      </c>
      <c r="BW132" s="156">
        <v>0</v>
      </c>
      <c r="BX132" s="156">
        <v>0</v>
      </c>
      <c r="BY132" s="156">
        <v>1</v>
      </c>
      <c r="BZ132" s="156">
        <v>0</v>
      </c>
      <c r="CA132" s="156">
        <v>0</v>
      </c>
      <c r="CB132" s="156">
        <v>0</v>
      </c>
      <c r="CC132" s="156">
        <v>0</v>
      </c>
      <c r="CD132" s="156">
        <v>0</v>
      </c>
      <c r="CE132" s="156">
        <v>0</v>
      </c>
      <c r="CG132" s="155" t="s">
        <v>1830</v>
      </c>
      <c r="DU132" s="166" t="s">
        <v>4047</v>
      </c>
      <c r="DV132" s="156">
        <v>0</v>
      </c>
      <c r="DW132" s="156">
        <v>1</v>
      </c>
      <c r="DX132" s="156">
        <v>0</v>
      </c>
      <c r="DY132" s="156">
        <v>0</v>
      </c>
      <c r="DZ132" s="156">
        <v>0</v>
      </c>
      <c r="EA132" s="156">
        <v>0</v>
      </c>
      <c r="EB132" s="156">
        <v>0</v>
      </c>
      <c r="EC132" s="156">
        <v>0</v>
      </c>
      <c r="ED132" s="156">
        <v>0</v>
      </c>
      <c r="EE132" s="156">
        <v>0</v>
      </c>
      <c r="EF132" s="156">
        <v>0</v>
      </c>
      <c r="EG132" s="156">
        <v>0</v>
      </c>
      <c r="EH132" s="155" t="s">
        <v>2693</v>
      </c>
      <c r="EI132" s="155" t="s">
        <v>1835</v>
      </c>
      <c r="EJ132" s="156">
        <v>0</v>
      </c>
      <c r="EK132" s="156">
        <v>0</v>
      </c>
      <c r="EL132" s="156">
        <v>0</v>
      </c>
      <c r="EM132" s="156">
        <v>0</v>
      </c>
      <c r="EN132" s="156">
        <v>0</v>
      </c>
      <c r="EO132" s="156">
        <v>0</v>
      </c>
      <c r="EP132" s="156">
        <v>0</v>
      </c>
      <c r="EQ132" s="156">
        <v>0</v>
      </c>
      <c r="ER132" s="156">
        <v>0</v>
      </c>
      <c r="ES132" s="156">
        <v>0</v>
      </c>
      <c r="ET132" s="156">
        <v>1</v>
      </c>
      <c r="EU132" s="156">
        <v>0</v>
      </c>
      <c r="EV132" s="156">
        <v>0</v>
      </c>
      <c r="EX132" s="155" t="s">
        <v>1830</v>
      </c>
      <c r="GE132" s="155" t="s">
        <v>3893</v>
      </c>
      <c r="GF132" s="156">
        <v>0</v>
      </c>
      <c r="GG132" s="156">
        <v>0</v>
      </c>
      <c r="GH132" s="156">
        <v>0</v>
      </c>
      <c r="GI132" s="156">
        <v>0</v>
      </c>
      <c r="GJ132" s="156">
        <v>0</v>
      </c>
      <c r="GK132" s="156">
        <v>0</v>
      </c>
      <c r="GL132" s="156">
        <v>1</v>
      </c>
      <c r="GM132" s="156">
        <v>0</v>
      </c>
      <c r="GN132" s="156">
        <v>0</v>
      </c>
      <c r="GO132" s="156">
        <v>0</v>
      </c>
      <c r="GP132" s="156">
        <v>0</v>
      </c>
      <c r="GQ132" s="156">
        <v>0</v>
      </c>
      <c r="GR132" s="156">
        <v>0</v>
      </c>
      <c r="ATY132"/>
      <c r="ATZ132" s="155" t="s">
        <v>4186</v>
      </c>
      <c r="AUB132" s="155" t="s">
        <v>3854</v>
      </c>
      <c r="AUC132" s="155" t="s">
        <v>2841</v>
      </c>
      <c r="AUD132" s="155" t="s">
        <v>3855</v>
      </c>
      <c r="AUG132" s="155" t="s">
        <v>2382</v>
      </c>
    </row>
    <row r="133" spans="1:723 1221:1229" s="155" customFormat="1" ht="14.5" customHeight="1" x14ac:dyDescent="0.35">
      <c r="A133" s="155" t="s">
        <v>2846</v>
      </c>
      <c r="B133" s="155" t="s">
        <v>2842</v>
      </c>
      <c r="C133" s="155" t="s">
        <v>2843</v>
      </c>
      <c r="D133" s="155" t="s">
        <v>2698</v>
      </c>
      <c r="E133" s="155" t="s">
        <v>1941</v>
      </c>
      <c r="F133" s="155" t="s">
        <v>2698</v>
      </c>
      <c r="I133" s="155" t="s">
        <v>1942</v>
      </c>
      <c r="J133" s="155" t="s">
        <v>1943</v>
      </c>
      <c r="K133" s="155" t="s">
        <v>1943</v>
      </c>
      <c r="N133" s="155" t="s">
        <v>3846</v>
      </c>
      <c r="O133" s="156">
        <v>1</v>
      </c>
      <c r="P133" s="156">
        <v>0</v>
      </c>
      <c r="Q133" s="156">
        <v>0</v>
      </c>
      <c r="R133" s="156">
        <v>0</v>
      </c>
      <c r="S133" s="156">
        <v>0</v>
      </c>
      <c r="U133" s="155" t="s">
        <v>1831</v>
      </c>
      <c r="AC133" s="155" t="s">
        <v>3908</v>
      </c>
      <c r="AE133" s="155" t="s">
        <v>1831</v>
      </c>
      <c r="AF133" s="155" t="s">
        <v>1831</v>
      </c>
      <c r="AS133" s="155" t="s">
        <v>3847</v>
      </c>
      <c r="AT133" s="156" t="s">
        <v>1840</v>
      </c>
      <c r="AU133" s="155" t="s">
        <v>3857</v>
      </c>
      <c r="AW133" s="155" t="s">
        <v>1840</v>
      </c>
      <c r="AX133" s="155" t="s">
        <v>1835</v>
      </c>
      <c r="AY133" s="155" t="s">
        <v>1831</v>
      </c>
      <c r="AZ133" s="155" t="s">
        <v>1838</v>
      </c>
      <c r="BA133" s="155" t="s">
        <v>3883</v>
      </c>
      <c r="BB133" s="156">
        <v>0</v>
      </c>
      <c r="BC133" s="156">
        <v>0</v>
      </c>
      <c r="BD133" s="156">
        <v>0</v>
      </c>
      <c r="BE133" s="156">
        <v>1</v>
      </c>
      <c r="BF133" s="156">
        <v>0</v>
      </c>
      <c r="BG133" s="156">
        <v>0</v>
      </c>
      <c r="BH133" s="156">
        <v>0</v>
      </c>
      <c r="BI133" s="156">
        <v>0</v>
      </c>
      <c r="BT133" s="155" t="s">
        <v>1834</v>
      </c>
      <c r="BU133" s="156">
        <v>0</v>
      </c>
      <c r="BV133" s="156">
        <v>0</v>
      </c>
      <c r="BW133" s="156">
        <v>0</v>
      </c>
      <c r="BX133" s="156">
        <v>0</v>
      </c>
      <c r="BY133" s="156">
        <v>0</v>
      </c>
      <c r="BZ133" s="156">
        <v>0</v>
      </c>
      <c r="CA133" s="156">
        <v>0</v>
      </c>
      <c r="CB133" s="156">
        <v>1</v>
      </c>
      <c r="CC133" s="156">
        <v>0</v>
      </c>
      <c r="CD133" s="156">
        <v>0</v>
      </c>
      <c r="CE133" s="156">
        <v>0</v>
      </c>
      <c r="CG133" s="155" t="s">
        <v>1831</v>
      </c>
      <c r="CH133" s="155" t="s">
        <v>3948</v>
      </c>
      <c r="CJ133" s="156">
        <v>25</v>
      </c>
      <c r="CK133" s="155" t="s">
        <v>1831</v>
      </c>
      <c r="CL133" s="155" t="s">
        <v>1838</v>
      </c>
      <c r="CM133" s="155" t="s">
        <v>4187</v>
      </c>
      <c r="CN133" s="156">
        <v>0</v>
      </c>
      <c r="CO133" s="156">
        <v>0</v>
      </c>
      <c r="CP133" s="156">
        <v>1</v>
      </c>
      <c r="CQ133" s="156">
        <v>0</v>
      </c>
      <c r="CR133" s="156">
        <v>0</v>
      </c>
      <c r="CS133" s="156">
        <v>0</v>
      </c>
      <c r="DC133" s="155" t="s">
        <v>3949</v>
      </c>
      <c r="DD133" s="156">
        <v>0</v>
      </c>
      <c r="DE133" s="156">
        <v>0</v>
      </c>
      <c r="DF133" s="156">
        <v>0</v>
      </c>
      <c r="DG133" s="156">
        <v>0</v>
      </c>
      <c r="DH133" s="156">
        <v>1</v>
      </c>
      <c r="DI133" s="156">
        <v>0</v>
      </c>
      <c r="DJ133" s="156">
        <v>0</v>
      </c>
      <c r="DK133" s="156">
        <v>0</v>
      </c>
      <c r="DM133" s="155" t="s">
        <v>1830</v>
      </c>
      <c r="DU133" s="166" t="s">
        <v>1833</v>
      </c>
      <c r="DV133" s="156">
        <v>0</v>
      </c>
      <c r="DW133" s="156">
        <v>0</v>
      </c>
      <c r="DX133" s="156">
        <v>0</v>
      </c>
      <c r="DY133" s="156">
        <v>0</v>
      </c>
      <c r="DZ133" s="156">
        <v>0</v>
      </c>
      <c r="EA133" s="156">
        <v>0</v>
      </c>
      <c r="EB133" s="156">
        <v>0</v>
      </c>
      <c r="EC133" s="156">
        <v>0</v>
      </c>
      <c r="ED133" s="156">
        <v>0</v>
      </c>
      <c r="EE133" s="156">
        <v>0</v>
      </c>
      <c r="EF133" s="156">
        <v>0</v>
      </c>
      <c r="EG133" s="156">
        <v>1</v>
      </c>
      <c r="EH133" s="155" t="s">
        <v>2845</v>
      </c>
      <c r="EI133" s="155" t="s">
        <v>1833</v>
      </c>
      <c r="EJ133" s="156">
        <v>0</v>
      </c>
      <c r="EK133" s="156">
        <v>0</v>
      </c>
      <c r="EL133" s="156">
        <v>0</v>
      </c>
      <c r="EM133" s="156">
        <v>0</v>
      </c>
      <c r="EN133" s="156">
        <v>0</v>
      </c>
      <c r="EO133" s="156">
        <v>0</v>
      </c>
      <c r="EP133" s="156">
        <v>0</v>
      </c>
      <c r="EQ133" s="156">
        <v>0</v>
      </c>
      <c r="ER133" s="156">
        <v>0</v>
      </c>
      <c r="ES133" s="156">
        <v>0</v>
      </c>
      <c r="ET133" s="156">
        <v>0</v>
      </c>
      <c r="EU133" s="156">
        <v>0</v>
      </c>
      <c r="EV133" s="156">
        <v>1</v>
      </c>
      <c r="EW133" s="155" t="s">
        <v>2306</v>
      </c>
      <c r="EX133" s="155" t="s">
        <v>1830</v>
      </c>
      <c r="GE133" s="155" t="s">
        <v>4188</v>
      </c>
      <c r="GF133" s="156">
        <v>1</v>
      </c>
      <c r="GG133" s="156">
        <v>1</v>
      </c>
      <c r="GH133" s="156">
        <v>1</v>
      </c>
      <c r="GI133" s="156">
        <v>0</v>
      </c>
      <c r="GJ133" s="156">
        <v>0</v>
      </c>
      <c r="GK133" s="156">
        <v>0</v>
      </c>
      <c r="GL133" s="156">
        <v>0</v>
      </c>
      <c r="GM133" s="156">
        <v>0</v>
      </c>
      <c r="GN133" s="156">
        <v>0</v>
      </c>
      <c r="GO133" s="156">
        <v>0</v>
      </c>
      <c r="GP133" s="156">
        <v>0</v>
      </c>
      <c r="GQ133" s="156">
        <v>0</v>
      </c>
      <c r="GR133" s="156">
        <v>0</v>
      </c>
      <c r="ATY133"/>
      <c r="ATZ133" s="155" t="s">
        <v>4189</v>
      </c>
      <c r="AUB133" s="155" t="s">
        <v>3854</v>
      </c>
      <c r="AUC133" s="155" t="s">
        <v>2847</v>
      </c>
      <c r="AUD133" s="155" t="s">
        <v>3855</v>
      </c>
      <c r="AUG133" s="155" t="s">
        <v>2393</v>
      </c>
    </row>
    <row r="134" spans="1:723 1221:1229" ht="14.5" customHeight="1" x14ac:dyDescent="0.35">
      <c r="A134" s="1" t="s">
        <v>2851</v>
      </c>
      <c r="B134" s="1" t="s">
        <v>2848</v>
      </c>
      <c r="C134" s="1" t="s">
        <v>2849</v>
      </c>
      <c r="D134" s="1" t="s">
        <v>2444</v>
      </c>
      <c r="E134" s="1" t="s">
        <v>2132</v>
      </c>
      <c r="F134" s="1" t="s">
        <v>2444</v>
      </c>
      <c r="I134" s="1" t="s">
        <v>1942</v>
      </c>
      <c r="J134" s="1" t="s">
        <v>1943</v>
      </c>
      <c r="K134" s="1" t="s">
        <v>1943</v>
      </c>
      <c r="N134" s="1" t="s">
        <v>3846</v>
      </c>
      <c r="O134" s="2">
        <v>1</v>
      </c>
      <c r="P134" s="2">
        <v>0</v>
      </c>
      <c r="Q134" s="2">
        <v>0</v>
      </c>
      <c r="R134" s="2">
        <v>0</v>
      </c>
      <c r="S134" s="2">
        <v>0</v>
      </c>
      <c r="U134" s="1" t="s">
        <v>1831</v>
      </c>
      <c r="AC134" s="1" t="s">
        <v>3920</v>
      </c>
      <c r="AE134" s="1" t="s">
        <v>1830</v>
      </c>
      <c r="AF134" s="1" t="s">
        <v>1830</v>
      </c>
      <c r="AJ134" s="1" t="s">
        <v>3872</v>
      </c>
      <c r="AK134" s="2">
        <v>0</v>
      </c>
      <c r="AL134" s="2">
        <v>0</v>
      </c>
      <c r="AM134" s="2">
        <v>0</v>
      </c>
      <c r="AN134" s="2">
        <v>1</v>
      </c>
      <c r="AO134" s="2">
        <v>0</v>
      </c>
      <c r="AP134" s="2">
        <v>0</v>
      </c>
      <c r="AR134" s="1" t="s">
        <v>4083</v>
      </c>
      <c r="BT134" s="1" t="s">
        <v>3874</v>
      </c>
      <c r="BU134" s="2">
        <v>0</v>
      </c>
      <c r="BV134" s="2">
        <v>0</v>
      </c>
      <c r="BW134" s="2">
        <v>0</v>
      </c>
      <c r="BX134" s="2">
        <v>0</v>
      </c>
      <c r="BY134" s="2">
        <v>1</v>
      </c>
      <c r="BZ134" s="2">
        <v>0</v>
      </c>
      <c r="CA134" s="2">
        <v>0</v>
      </c>
      <c r="CB134" s="2">
        <v>0</v>
      </c>
      <c r="CC134" s="2">
        <v>0</v>
      </c>
      <c r="CD134" s="2">
        <v>0</v>
      </c>
      <c r="CE134" s="2">
        <v>0</v>
      </c>
      <c r="DU134" s="1"/>
      <c r="EX134" s="1" t="s">
        <v>1830</v>
      </c>
      <c r="GE134" s="1" t="s">
        <v>1836</v>
      </c>
      <c r="GF134" s="2">
        <v>0</v>
      </c>
      <c r="GG134" s="2">
        <v>0</v>
      </c>
      <c r="GH134" s="2">
        <v>1</v>
      </c>
      <c r="GI134" s="2">
        <v>0</v>
      </c>
      <c r="GJ134" s="2">
        <v>0</v>
      </c>
      <c r="GK134" s="2">
        <v>0</v>
      </c>
      <c r="GL134" s="2">
        <v>0</v>
      </c>
      <c r="GM134" s="2">
        <v>0</v>
      </c>
      <c r="GN134" s="2">
        <v>0</v>
      </c>
      <c r="GO134" s="2">
        <v>0</v>
      </c>
      <c r="GP134" s="2">
        <v>0</v>
      </c>
      <c r="GQ134" s="2">
        <v>0</v>
      </c>
      <c r="GR134" s="2">
        <v>0</v>
      </c>
      <c r="AAU134" s="1"/>
      <c r="ATY134"/>
      <c r="ATZ134" s="1" t="s">
        <v>4190</v>
      </c>
      <c r="AUB134" s="1" t="s">
        <v>3854</v>
      </c>
      <c r="AUC134" s="1" t="s">
        <v>2852</v>
      </c>
      <c r="AUD134" s="1" t="s">
        <v>3855</v>
      </c>
      <c r="AUG134" s="1" t="s">
        <v>2410</v>
      </c>
    </row>
    <row r="135" spans="1:723 1221:1229" ht="14.5" customHeight="1" x14ac:dyDescent="0.35">
      <c r="A135" s="1" t="s">
        <v>2856</v>
      </c>
      <c r="B135" s="1" t="s">
        <v>2853</v>
      </c>
      <c r="C135" s="1" t="s">
        <v>2854</v>
      </c>
      <c r="D135" s="1" t="s">
        <v>2164</v>
      </c>
      <c r="E135" s="1" t="s">
        <v>2025</v>
      </c>
      <c r="F135" s="1" t="s">
        <v>2164</v>
      </c>
      <c r="I135" s="1" t="s">
        <v>1942</v>
      </c>
      <c r="J135" s="1" t="s">
        <v>1943</v>
      </c>
      <c r="K135" s="1" t="s">
        <v>1943</v>
      </c>
      <c r="N135" s="1" t="s">
        <v>3846</v>
      </c>
      <c r="O135" s="2">
        <v>1</v>
      </c>
      <c r="P135" s="2">
        <v>0</v>
      </c>
      <c r="Q135" s="2">
        <v>0</v>
      </c>
      <c r="R135" s="2">
        <v>0</v>
      </c>
      <c r="S135" s="2">
        <v>0</v>
      </c>
      <c r="U135" s="1" t="s">
        <v>1831</v>
      </c>
      <c r="AC135" s="1" t="s">
        <v>3856</v>
      </c>
      <c r="AE135" s="1" t="s">
        <v>1830</v>
      </c>
      <c r="AF135" s="1" t="s">
        <v>1831</v>
      </c>
      <c r="AS135" s="1" t="s">
        <v>3847</v>
      </c>
      <c r="AT135" s="156">
        <v>20</v>
      </c>
      <c r="AU135" s="1" t="s">
        <v>3914</v>
      </c>
      <c r="AW135" s="1" t="s">
        <v>3849</v>
      </c>
      <c r="AX135" s="1" t="s">
        <v>1835</v>
      </c>
      <c r="AY135" s="1" t="s">
        <v>1830</v>
      </c>
      <c r="BT135" s="1" t="s">
        <v>3874</v>
      </c>
      <c r="BU135" s="2">
        <v>0</v>
      </c>
      <c r="BV135" s="2">
        <v>0</v>
      </c>
      <c r="BW135" s="2">
        <v>0</v>
      </c>
      <c r="BX135" s="2">
        <v>0</v>
      </c>
      <c r="BY135" s="2">
        <v>1</v>
      </c>
      <c r="BZ135" s="2">
        <v>0</v>
      </c>
      <c r="CA135" s="2">
        <v>0</v>
      </c>
      <c r="CB135" s="2">
        <v>0</v>
      </c>
      <c r="CC135" s="2">
        <v>0</v>
      </c>
      <c r="CD135" s="2">
        <v>0</v>
      </c>
      <c r="CE135" s="2">
        <v>0</v>
      </c>
      <c r="CG135" s="1" t="s">
        <v>1830</v>
      </c>
      <c r="DU135" s="1" t="s">
        <v>1835</v>
      </c>
      <c r="DV135" s="2">
        <v>0</v>
      </c>
      <c r="DW135" s="2">
        <v>0</v>
      </c>
      <c r="DX135" s="2">
        <v>0</v>
      </c>
      <c r="DY135" s="2">
        <v>0</v>
      </c>
      <c r="DZ135" s="2">
        <v>0</v>
      </c>
      <c r="EA135" s="2">
        <v>0</v>
      </c>
      <c r="EB135" s="2">
        <v>0</v>
      </c>
      <c r="EC135" s="2">
        <v>0</v>
      </c>
      <c r="ED135" s="2">
        <v>0</v>
      </c>
      <c r="EE135" s="2">
        <v>1</v>
      </c>
      <c r="EF135" s="2">
        <v>0</v>
      </c>
      <c r="EG135" s="2">
        <v>0</v>
      </c>
      <c r="EI135" s="1" t="s">
        <v>1835</v>
      </c>
      <c r="EJ135" s="2">
        <v>0</v>
      </c>
      <c r="EK135" s="2">
        <v>0</v>
      </c>
      <c r="EL135" s="2">
        <v>0</v>
      </c>
      <c r="EM135" s="2">
        <v>0</v>
      </c>
      <c r="EN135" s="2">
        <v>0</v>
      </c>
      <c r="EO135" s="2">
        <v>0</v>
      </c>
      <c r="EP135" s="2">
        <v>0</v>
      </c>
      <c r="EQ135" s="2">
        <v>0</v>
      </c>
      <c r="ER135" s="2">
        <v>0</v>
      </c>
      <c r="ES135" s="2">
        <v>0</v>
      </c>
      <c r="ET135" s="2">
        <v>1</v>
      </c>
      <c r="EU135" s="2">
        <v>0</v>
      </c>
      <c r="EV135" s="2">
        <v>0</v>
      </c>
      <c r="EX135" s="1" t="s">
        <v>1830</v>
      </c>
      <c r="GE135" s="1" t="s">
        <v>3893</v>
      </c>
      <c r="GF135" s="2">
        <v>0</v>
      </c>
      <c r="GG135" s="2">
        <v>0</v>
      </c>
      <c r="GH135" s="2">
        <v>0</v>
      </c>
      <c r="GI135" s="2">
        <v>0</v>
      </c>
      <c r="GJ135" s="2">
        <v>0</v>
      </c>
      <c r="GK135" s="2">
        <v>0</v>
      </c>
      <c r="GL135" s="2">
        <v>1</v>
      </c>
      <c r="GM135" s="2">
        <v>0</v>
      </c>
      <c r="GN135" s="2">
        <v>0</v>
      </c>
      <c r="GO135" s="2">
        <v>0</v>
      </c>
      <c r="GP135" s="2">
        <v>0</v>
      </c>
      <c r="GQ135" s="2">
        <v>0</v>
      </c>
      <c r="GR135" s="2">
        <v>0</v>
      </c>
      <c r="AAU135" s="1"/>
      <c r="ATY135"/>
      <c r="ATZ135" s="1" t="s">
        <v>4191</v>
      </c>
      <c r="AUB135" s="1" t="s">
        <v>3854</v>
      </c>
      <c r="AUC135" s="1" t="s">
        <v>2857</v>
      </c>
      <c r="AUD135" s="1" t="s">
        <v>3855</v>
      </c>
      <c r="AUG135" s="1" t="s">
        <v>3682</v>
      </c>
    </row>
    <row r="136" spans="1:723 1221:1229" s="155" customFormat="1" ht="14.5" customHeight="1" x14ac:dyDescent="0.35">
      <c r="A136" s="155" t="s">
        <v>2863</v>
      </c>
      <c r="B136" s="155" t="s">
        <v>2858</v>
      </c>
      <c r="C136" s="155" t="s">
        <v>2859</v>
      </c>
      <c r="D136" s="155" t="s">
        <v>2698</v>
      </c>
      <c r="E136" s="155" t="s">
        <v>1941</v>
      </c>
      <c r="F136" s="155" t="s">
        <v>2698</v>
      </c>
      <c r="I136" s="155" t="s">
        <v>1942</v>
      </c>
      <c r="J136" s="155" t="s">
        <v>1943</v>
      </c>
      <c r="K136" s="155" t="s">
        <v>1943</v>
      </c>
      <c r="N136" s="155" t="s">
        <v>3846</v>
      </c>
      <c r="O136" s="156">
        <v>1</v>
      </c>
      <c r="P136" s="156">
        <v>0</v>
      </c>
      <c r="Q136" s="156">
        <v>0</v>
      </c>
      <c r="R136" s="156">
        <v>0</v>
      </c>
      <c r="S136" s="156">
        <v>0</v>
      </c>
      <c r="U136" s="155" t="s">
        <v>1831</v>
      </c>
      <c r="AC136" s="155" t="s">
        <v>3908</v>
      </c>
      <c r="AE136" s="155" t="s">
        <v>1831</v>
      </c>
      <c r="AF136" s="155" t="s">
        <v>1831</v>
      </c>
      <c r="AS136" s="155" t="s">
        <v>3847</v>
      </c>
      <c r="AT136" s="156" t="s">
        <v>1840</v>
      </c>
      <c r="AU136" s="155" t="s">
        <v>3857</v>
      </c>
      <c r="AW136" s="155" t="s">
        <v>1840</v>
      </c>
      <c r="AX136" s="155" t="s">
        <v>3890</v>
      </c>
      <c r="AY136" s="155" t="s">
        <v>1830</v>
      </c>
      <c r="BT136" s="155" t="s">
        <v>1834</v>
      </c>
      <c r="BU136" s="156">
        <v>0</v>
      </c>
      <c r="BV136" s="156">
        <v>0</v>
      </c>
      <c r="BW136" s="156">
        <v>0</v>
      </c>
      <c r="BX136" s="156">
        <v>0</v>
      </c>
      <c r="BY136" s="156">
        <v>0</v>
      </c>
      <c r="BZ136" s="156">
        <v>0</v>
      </c>
      <c r="CA136" s="156">
        <v>0</v>
      </c>
      <c r="CB136" s="156">
        <v>1</v>
      </c>
      <c r="CC136" s="156">
        <v>0</v>
      </c>
      <c r="CD136" s="156">
        <v>0</v>
      </c>
      <c r="CE136" s="156">
        <v>0</v>
      </c>
      <c r="CG136" s="155" t="s">
        <v>1831</v>
      </c>
      <c r="CH136" s="155" t="s">
        <v>3948</v>
      </c>
      <c r="CJ136" s="156">
        <v>25</v>
      </c>
      <c r="CK136" s="155" t="s">
        <v>1830</v>
      </c>
      <c r="DC136" s="155" t="s">
        <v>3949</v>
      </c>
      <c r="DD136" s="156">
        <v>0</v>
      </c>
      <c r="DE136" s="156">
        <v>0</v>
      </c>
      <c r="DF136" s="156">
        <v>0</v>
      </c>
      <c r="DG136" s="156">
        <v>0</v>
      </c>
      <c r="DH136" s="156">
        <v>1</v>
      </c>
      <c r="DI136" s="156">
        <v>0</v>
      </c>
      <c r="DJ136" s="156">
        <v>0</v>
      </c>
      <c r="DK136" s="156">
        <v>0</v>
      </c>
      <c r="DM136" s="155" t="s">
        <v>1830</v>
      </c>
      <c r="DU136" s="166" t="s">
        <v>1833</v>
      </c>
      <c r="DV136" s="156">
        <v>0</v>
      </c>
      <c r="DW136" s="156">
        <v>0</v>
      </c>
      <c r="DX136" s="156">
        <v>0</v>
      </c>
      <c r="DY136" s="156">
        <v>0</v>
      </c>
      <c r="DZ136" s="156">
        <v>0</v>
      </c>
      <c r="EA136" s="156">
        <v>0</v>
      </c>
      <c r="EB136" s="156">
        <v>0</v>
      </c>
      <c r="EC136" s="156">
        <v>0</v>
      </c>
      <c r="ED136" s="156">
        <v>0</v>
      </c>
      <c r="EE136" s="156">
        <v>0</v>
      </c>
      <c r="EF136" s="156">
        <v>0</v>
      </c>
      <c r="EG136" s="156">
        <v>1</v>
      </c>
      <c r="EH136" s="155" t="s">
        <v>2861</v>
      </c>
      <c r="EI136" s="155" t="s">
        <v>1835</v>
      </c>
      <c r="EJ136" s="156">
        <v>0</v>
      </c>
      <c r="EK136" s="156">
        <v>0</v>
      </c>
      <c r="EL136" s="156">
        <v>0</v>
      </c>
      <c r="EM136" s="156">
        <v>0</v>
      </c>
      <c r="EN136" s="156">
        <v>0</v>
      </c>
      <c r="EO136" s="156">
        <v>0</v>
      </c>
      <c r="EP136" s="156">
        <v>0</v>
      </c>
      <c r="EQ136" s="156">
        <v>0</v>
      </c>
      <c r="ER136" s="156">
        <v>0</v>
      </c>
      <c r="ES136" s="156">
        <v>0</v>
      </c>
      <c r="ET136" s="156">
        <v>1</v>
      </c>
      <c r="EU136" s="156">
        <v>0</v>
      </c>
      <c r="EV136" s="156">
        <v>0</v>
      </c>
      <c r="EX136" s="155" t="s">
        <v>1830</v>
      </c>
      <c r="GE136" s="155" t="s">
        <v>1833</v>
      </c>
      <c r="GF136" s="156">
        <v>0</v>
      </c>
      <c r="GG136" s="156">
        <v>0</v>
      </c>
      <c r="GH136" s="156">
        <v>0</v>
      </c>
      <c r="GI136" s="156">
        <v>0</v>
      </c>
      <c r="GJ136" s="156">
        <v>0</v>
      </c>
      <c r="GK136" s="156">
        <v>0</v>
      </c>
      <c r="GL136" s="156">
        <v>0</v>
      </c>
      <c r="GM136" s="156">
        <v>0</v>
      </c>
      <c r="GN136" s="156">
        <v>0</v>
      </c>
      <c r="GO136" s="156">
        <v>0</v>
      </c>
      <c r="GP136" s="156">
        <v>0</v>
      </c>
      <c r="GQ136" s="156">
        <v>0</v>
      </c>
      <c r="GR136" s="156">
        <v>1</v>
      </c>
      <c r="GS136" s="155" t="s">
        <v>2862</v>
      </c>
      <c r="ATY136"/>
      <c r="ATZ136" s="155" t="s">
        <v>4192</v>
      </c>
      <c r="AUB136" s="155" t="s">
        <v>3854</v>
      </c>
      <c r="AUC136" s="155" t="s">
        <v>2864</v>
      </c>
      <c r="AUD136" s="155" t="s">
        <v>3855</v>
      </c>
      <c r="AUG136" s="155" t="s">
        <v>2527</v>
      </c>
    </row>
    <row r="137" spans="1:723 1221:1229" s="155" customFormat="1" ht="14.5" customHeight="1" x14ac:dyDescent="0.35">
      <c r="A137" s="155" t="s">
        <v>2868</v>
      </c>
      <c r="B137" s="155" t="s">
        <v>2865</v>
      </c>
      <c r="C137" s="155" t="s">
        <v>2866</v>
      </c>
      <c r="D137" s="155" t="s">
        <v>2072</v>
      </c>
      <c r="E137" s="155" t="s">
        <v>1982</v>
      </c>
      <c r="F137" s="155" t="s">
        <v>2072</v>
      </c>
      <c r="I137" s="155" t="s">
        <v>1942</v>
      </c>
      <c r="J137" s="155" t="s">
        <v>1943</v>
      </c>
      <c r="K137" s="155" t="s">
        <v>1943</v>
      </c>
      <c r="N137" s="155" t="s">
        <v>3846</v>
      </c>
      <c r="O137" s="156">
        <v>1</v>
      </c>
      <c r="P137" s="156">
        <v>0</v>
      </c>
      <c r="Q137" s="156">
        <v>0</v>
      </c>
      <c r="R137" s="156">
        <v>0</v>
      </c>
      <c r="S137" s="156">
        <v>0</v>
      </c>
      <c r="U137" s="155" t="s">
        <v>1831</v>
      </c>
      <c r="AC137" s="155" t="s">
        <v>3920</v>
      </c>
      <c r="AE137" s="155" t="s">
        <v>1830</v>
      </c>
      <c r="AF137" s="155" t="s">
        <v>4113</v>
      </c>
      <c r="AG137" s="155" t="s">
        <v>4118</v>
      </c>
      <c r="AI137" s="155" t="s">
        <v>4083</v>
      </c>
      <c r="AS137" s="155" t="s">
        <v>3887</v>
      </c>
      <c r="AT137" s="156" t="s">
        <v>1840</v>
      </c>
      <c r="AU137" s="155" t="s">
        <v>3857</v>
      </c>
      <c r="AW137" s="155" t="s">
        <v>3849</v>
      </c>
      <c r="AX137" s="155" t="s">
        <v>3850</v>
      </c>
      <c r="AY137" s="155" t="s">
        <v>1831</v>
      </c>
      <c r="AZ137" s="155" t="s">
        <v>1839</v>
      </c>
      <c r="BA137" s="155" t="s">
        <v>3957</v>
      </c>
      <c r="BB137" s="156">
        <v>1</v>
      </c>
      <c r="BC137" s="156">
        <v>0</v>
      </c>
      <c r="BD137" s="156">
        <v>0</v>
      </c>
      <c r="BE137" s="156">
        <v>0</v>
      </c>
      <c r="BF137" s="156">
        <v>0</v>
      </c>
      <c r="BG137" s="156">
        <v>0</v>
      </c>
      <c r="BH137" s="156">
        <v>0</v>
      </c>
      <c r="BI137" s="156">
        <v>0</v>
      </c>
      <c r="BT137" s="155" t="s">
        <v>3874</v>
      </c>
      <c r="BU137" s="156">
        <v>0</v>
      </c>
      <c r="BV137" s="156">
        <v>0</v>
      </c>
      <c r="BW137" s="156">
        <v>0</v>
      </c>
      <c r="BX137" s="156">
        <v>0</v>
      </c>
      <c r="BY137" s="156">
        <v>1</v>
      </c>
      <c r="BZ137" s="156">
        <v>0</v>
      </c>
      <c r="CA137" s="156">
        <v>0</v>
      </c>
      <c r="CB137" s="156">
        <v>0</v>
      </c>
      <c r="CC137" s="156">
        <v>0</v>
      </c>
      <c r="CD137" s="156">
        <v>0</v>
      </c>
      <c r="CE137" s="156">
        <v>0</v>
      </c>
      <c r="CG137" s="155" t="s">
        <v>1830</v>
      </c>
      <c r="DU137" s="166" t="s">
        <v>4649</v>
      </c>
      <c r="DV137" s="156">
        <v>0</v>
      </c>
      <c r="DW137" s="156">
        <v>0</v>
      </c>
      <c r="DX137" s="156">
        <v>0</v>
      </c>
      <c r="DY137" s="156">
        <v>0</v>
      </c>
      <c r="DZ137" s="156">
        <v>0</v>
      </c>
      <c r="EA137" s="156">
        <v>0</v>
      </c>
      <c r="EB137" s="156">
        <v>1</v>
      </c>
      <c r="EC137" s="156">
        <v>0</v>
      </c>
      <c r="ED137" s="156">
        <v>1</v>
      </c>
      <c r="EE137" s="156">
        <v>0</v>
      </c>
      <c r="EF137" s="156">
        <v>0</v>
      </c>
      <c r="EG137" s="156">
        <v>0</v>
      </c>
      <c r="EH137" s="155" t="s">
        <v>2614</v>
      </c>
      <c r="EI137" s="155" t="s">
        <v>1835</v>
      </c>
      <c r="EJ137" s="156">
        <v>0</v>
      </c>
      <c r="EK137" s="156">
        <v>0</v>
      </c>
      <c r="EL137" s="156">
        <v>0</v>
      </c>
      <c r="EM137" s="156">
        <v>0</v>
      </c>
      <c r="EN137" s="156">
        <v>0</v>
      </c>
      <c r="EO137" s="156">
        <v>0</v>
      </c>
      <c r="EP137" s="156">
        <v>0</v>
      </c>
      <c r="EQ137" s="156">
        <v>0</v>
      </c>
      <c r="ER137" s="156">
        <v>0</v>
      </c>
      <c r="ES137" s="156">
        <v>0</v>
      </c>
      <c r="ET137" s="156">
        <v>1</v>
      </c>
      <c r="EU137" s="156">
        <v>0</v>
      </c>
      <c r="EV137" s="156">
        <v>0</v>
      </c>
      <c r="EX137" s="155" t="s">
        <v>1830</v>
      </c>
      <c r="GE137" s="155" t="s">
        <v>3893</v>
      </c>
      <c r="GF137" s="156">
        <v>0</v>
      </c>
      <c r="GG137" s="156">
        <v>0</v>
      </c>
      <c r="GH137" s="156">
        <v>0</v>
      </c>
      <c r="GI137" s="156">
        <v>0</v>
      </c>
      <c r="GJ137" s="156">
        <v>0</v>
      </c>
      <c r="GK137" s="156">
        <v>0</v>
      </c>
      <c r="GL137" s="156">
        <v>1</v>
      </c>
      <c r="GM137" s="156">
        <v>0</v>
      </c>
      <c r="GN137" s="156">
        <v>0</v>
      </c>
      <c r="GO137" s="156">
        <v>0</v>
      </c>
      <c r="GP137" s="156">
        <v>0</v>
      </c>
      <c r="GQ137" s="156">
        <v>0</v>
      </c>
      <c r="GR137" s="156">
        <v>0</v>
      </c>
      <c r="ATY137"/>
      <c r="ATZ137" s="155" t="s">
        <v>4193</v>
      </c>
      <c r="AUB137" s="155" t="s">
        <v>3854</v>
      </c>
      <c r="AUC137" s="155" t="s">
        <v>2869</v>
      </c>
      <c r="AUD137" s="155" t="s">
        <v>3855</v>
      </c>
      <c r="AUG137" s="155" t="s">
        <v>2553</v>
      </c>
    </row>
    <row r="138" spans="1:723 1221:1229" ht="14.5" customHeight="1" x14ac:dyDescent="0.35">
      <c r="A138" s="1" t="s">
        <v>2873</v>
      </c>
      <c r="B138" s="1" t="s">
        <v>2870</v>
      </c>
      <c r="C138" s="1" t="s">
        <v>2871</v>
      </c>
      <c r="D138" s="1" t="s">
        <v>2698</v>
      </c>
      <c r="E138" s="1" t="s">
        <v>2132</v>
      </c>
      <c r="F138" s="1" t="s">
        <v>2698</v>
      </c>
      <c r="I138" s="1" t="s">
        <v>1942</v>
      </c>
      <c r="J138" s="1" t="s">
        <v>1943</v>
      </c>
      <c r="K138" s="1" t="s">
        <v>1943</v>
      </c>
      <c r="N138" s="1" t="s">
        <v>3846</v>
      </c>
      <c r="O138" s="2">
        <v>1</v>
      </c>
      <c r="P138" s="2">
        <v>0</v>
      </c>
      <c r="Q138" s="2">
        <v>0</v>
      </c>
      <c r="R138" s="2">
        <v>0</v>
      </c>
      <c r="S138" s="2">
        <v>0</v>
      </c>
      <c r="U138" s="1" t="s">
        <v>1831</v>
      </c>
      <c r="AC138" s="1" t="s">
        <v>3920</v>
      </c>
      <c r="AE138" s="1" t="s">
        <v>1830</v>
      </c>
      <c r="AF138" s="1" t="s">
        <v>1831</v>
      </c>
      <c r="AS138" s="1" t="s">
        <v>1830</v>
      </c>
      <c r="AT138" s="156" t="s">
        <v>1840</v>
      </c>
      <c r="AU138" s="1" t="s">
        <v>3848</v>
      </c>
      <c r="AW138" s="1" t="s">
        <v>3889</v>
      </c>
      <c r="AX138" s="1" t="s">
        <v>3850</v>
      </c>
      <c r="AY138" s="1" t="s">
        <v>1831</v>
      </c>
      <c r="AZ138" s="1" t="s">
        <v>1839</v>
      </c>
      <c r="BA138" s="1" t="s">
        <v>3883</v>
      </c>
      <c r="BB138" s="2">
        <v>0</v>
      </c>
      <c r="BC138" s="2">
        <v>0</v>
      </c>
      <c r="BD138" s="2">
        <v>0</v>
      </c>
      <c r="BE138" s="2">
        <v>1</v>
      </c>
      <c r="BF138" s="2">
        <v>0</v>
      </c>
      <c r="BG138" s="2">
        <v>0</v>
      </c>
      <c r="BH138" s="2">
        <v>0</v>
      </c>
      <c r="BI138" s="2">
        <v>0</v>
      </c>
      <c r="BT138" s="1" t="s">
        <v>3874</v>
      </c>
      <c r="BU138" s="2">
        <v>0</v>
      </c>
      <c r="BV138" s="2">
        <v>0</v>
      </c>
      <c r="BW138" s="2">
        <v>0</v>
      </c>
      <c r="BX138" s="2">
        <v>0</v>
      </c>
      <c r="BY138" s="2">
        <v>1</v>
      </c>
      <c r="BZ138" s="2">
        <v>0</v>
      </c>
      <c r="CA138" s="2">
        <v>0</v>
      </c>
      <c r="CB138" s="2">
        <v>0</v>
      </c>
      <c r="CC138" s="2">
        <v>0</v>
      </c>
      <c r="CD138" s="2">
        <v>0</v>
      </c>
      <c r="CE138" s="2">
        <v>0</v>
      </c>
      <c r="CG138" s="1" t="s">
        <v>1830</v>
      </c>
      <c r="DU138" s="1" t="s">
        <v>4047</v>
      </c>
      <c r="DV138" s="2">
        <v>0</v>
      </c>
      <c r="DW138" s="2">
        <v>1</v>
      </c>
      <c r="DX138" s="2">
        <v>0</v>
      </c>
      <c r="DY138" s="2">
        <v>0</v>
      </c>
      <c r="DZ138" s="2">
        <v>0</v>
      </c>
      <c r="EA138" s="2">
        <v>0</v>
      </c>
      <c r="EB138" s="2">
        <v>0</v>
      </c>
      <c r="EC138" s="2">
        <v>0</v>
      </c>
      <c r="ED138" s="2">
        <v>0</v>
      </c>
      <c r="EE138" s="2">
        <v>0</v>
      </c>
      <c r="EF138" s="2">
        <v>0</v>
      </c>
      <c r="EG138" s="2">
        <v>0</v>
      </c>
      <c r="EI138" s="1" t="s">
        <v>1835</v>
      </c>
      <c r="EJ138" s="2">
        <v>0</v>
      </c>
      <c r="EK138" s="2">
        <v>0</v>
      </c>
      <c r="EL138" s="2">
        <v>0</v>
      </c>
      <c r="EM138" s="2">
        <v>0</v>
      </c>
      <c r="EN138" s="2">
        <v>0</v>
      </c>
      <c r="EO138" s="2">
        <v>0</v>
      </c>
      <c r="EP138" s="2">
        <v>0</v>
      </c>
      <c r="EQ138" s="2">
        <v>0</v>
      </c>
      <c r="ER138" s="2">
        <v>0</v>
      </c>
      <c r="ES138" s="2">
        <v>0</v>
      </c>
      <c r="ET138" s="2">
        <v>1</v>
      </c>
      <c r="EU138" s="2">
        <v>0</v>
      </c>
      <c r="EV138" s="2">
        <v>0</v>
      </c>
      <c r="EX138" s="1" t="s">
        <v>1830</v>
      </c>
      <c r="GE138" s="1" t="s">
        <v>3893</v>
      </c>
      <c r="GF138" s="2">
        <v>0</v>
      </c>
      <c r="GG138" s="2">
        <v>0</v>
      </c>
      <c r="GH138" s="2">
        <v>0</v>
      </c>
      <c r="GI138" s="2">
        <v>0</v>
      </c>
      <c r="GJ138" s="2">
        <v>0</v>
      </c>
      <c r="GK138" s="2">
        <v>0</v>
      </c>
      <c r="GL138" s="2">
        <v>1</v>
      </c>
      <c r="GM138" s="2">
        <v>0</v>
      </c>
      <c r="GN138" s="2">
        <v>0</v>
      </c>
      <c r="GO138" s="2">
        <v>0</v>
      </c>
      <c r="GP138" s="2">
        <v>0</v>
      </c>
      <c r="GQ138" s="2">
        <v>0</v>
      </c>
      <c r="GR138" s="2">
        <v>0</v>
      </c>
      <c r="AAU138" s="1"/>
      <c r="ATY138"/>
      <c r="ATZ138" s="1" t="s">
        <v>4194</v>
      </c>
      <c r="AUB138" s="1" t="s">
        <v>3854</v>
      </c>
      <c r="AUC138" s="1" t="s">
        <v>2874</v>
      </c>
      <c r="AUD138" s="1" t="s">
        <v>3855</v>
      </c>
      <c r="AUG138" s="1" t="s">
        <v>3767</v>
      </c>
    </row>
    <row r="139" spans="1:723 1221:1229" ht="14.5" customHeight="1" x14ac:dyDescent="0.35">
      <c r="A139" s="1" t="s">
        <v>2879</v>
      </c>
      <c r="B139" s="1" t="s">
        <v>2875</v>
      </c>
      <c r="C139" s="1" t="s">
        <v>2876</v>
      </c>
      <c r="D139" s="1" t="s">
        <v>2164</v>
      </c>
      <c r="E139" s="1" t="s">
        <v>2025</v>
      </c>
      <c r="F139" s="1" t="s">
        <v>2164</v>
      </c>
      <c r="I139" s="1" t="s">
        <v>1942</v>
      </c>
      <c r="J139" s="1" t="s">
        <v>1943</v>
      </c>
      <c r="K139" s="1" t="s">
        <v>1943</v>
      </c>
      <c r="N139" s="1" t="s">
        <v>3846</v>
      </c>
      <c r="O139" s="2">
        <v>1</v>
      </c>
      <c r="P139" s="2">
        <v>0</v>
      </c>
      <c r="Q139" s="2">
        <v>0</v>
      </c>
      <c r="R139" s="2">
        <v>0</v>
      </c>
      <c r="S139" s="2">
        <v>0</v>
      </c>
      <c r="U139" s="1" t="s">
        <v>1831</v>
      </c>
      <c r="AC139" s="1" t="s">
        <v>3908</v>
      </c>
      <c r="AE139" s="1" t="s">
        <v>1830</v>
      </c>
      <c r="AF139" s="1" t="s">
        <v>1831</v>
      </c>
      <c r="AS139" s="1" t="s">
        <v>3847</v>
      </c>
      <c r="AT139" s="156">
        <v>65</v>
      </c>
      <c r="AU139" s="1" t="s">
        <v>3914</v>
      </c>
      <c r="AW139" s="1" t="s">
        <v>3849</v>
      </c>
      <c r="AX139" s="1" t="s">
        <v>1835</v>
      </c>
      <c r="AY139" s="1" t="s">
        <v>1830</v>
      </c>
      <c r="BT139" s="1" t="s">
        <v>1833</v>
      </c>
      <c r="BU139" s="2">
        <v>0</v>
      </c>
      <c r="BV139" s="2">
        <v>0</v>
      </c>
      <c r="BW139" s="2">
        <v>0</v>
      </c>
      <c r="BX139" s="2">
        <v>0</v>
      </c>
      <c r="BY139" s="2">
        <v>0</v>
      </c>
      <c r="BZ139" s="2">
        <v>0</v>
      </c>
      <c r="CA139" s="2">
        <v>0</v>
      </c>
      <c r="CB139" s="2">
        <v>0</v>
      </c>
      <c r="CC139" s="2">
        <v>0</v>
      </c>
      <c r="CD139" s="2">
        <v>0</v>
      </c>
      <c r="CE139" s="2">
        <v>1</v>
      </c>
      <c r="CF139" s="1" t="s">
        <v>2394</v>
      </c>
      <c r="CG139" s="1" t="s">
        <v>1830</v>
      </c>
      <c r="DU139" s="1" t="s">
        <v>1835</v>
      </c>
      <c r="DV139" s="2">
        <v>0</v>
      </c>
      <c r="DW139" s="2">
        <v>0</v>
      </c>
      <c r="DX139" s="2">
        <v>0</v>
      </c>
      <c r="DY139" s="2">
        <v>0</v>
      </c>
      <c r="DZ139" s="2">
        <v>0</v>
      </c>
      <c r="EA139" s="2">
        <v>0</v>
      </c>
      <c r="EB139" s="2">
        <v>0</v>
      </c>
      <c r="EC139" s="2">
        <v>0</v>
      </c>
      <c r="ED139" s="2">
        <v>0</v>
      </c>
      <c r="EE139" s="2">
        <v>1</v>
      </c>
      <c r="EF139" s="2">
        <v>0</v>
      </c>
      <c r="EG139" s="2">
        <v>0</v>
      </c>
      <c r="EI139" s="1" t="s">
        <v>1835</v>
      </c>
      <c r="EJ139" s="2">
        <v>0</v>
      </c>
      <c r="EK139" s="2">
        <v>0</v>
      </c>
      <c r="EL139" s="2">
        <v>0</v>
      </c>
      <c r="EM139" s="2">
        <v>0</v>
      </c>
      <c r="EN139" s="2">
        <v>0</v>
      </c>
      <c r="EO139" s="2">
        <v>0</v>
      </c>
      <c r="EP139" s="2">
        <v>0</v>
      </c>
      <c r="EQ139" s="2">
        <v>0</v>
      </c>
      <c r="ER139" s="2">
        <v>0</v>
      </c>
      <c r="ES139" s="2">
        <v>0</v>
      </c>
      <c r="ET139" s="2">
        <v>1</v>
      </c>
      <c r="EU139" s="2">
        <v>0</v>
      </c>
      <c r="EV139" s="2">
        <v>0</v>
      </c>
      <c r="EX139" s="1" t="s">
        <v>1830</v>
      </c>
      <c r="GE139" s="1" t="s">
        <v>4095</v>
      </c>
      <c r="GF139" s="2">
        <v>0</v>
      </c>
      <c r="GG139" s="2">
        <v>0</v>
      </c>
      <c r="GH139" s="2">
        <v>0</v>
      </c>
      <c r="GI139" s="2">
        <v>0</v>
      </c>
      <c r="GJ139" s="2">
        <v>0</v>
      </c>
      <c r="GK139" s="2">
        <v>0</v>
      </c>
      <c r="GL139" s="2">
        <v>0</v>
      </c>
      <c r="GM139" s="2">
        <v>0</v>
      </c>
      <c r="GN139" s="2">
        <v>0</v>
      </c>
      <c r="GO139" s="2">
        <v>1</v>
      </c>
      <c r="GP139" s="2">
        <v>0</v>
      </c>
      <c r="GQ139" s="2">
        <v>0</v>
      </c>
      <c r="GR139" s="2">
        <v>1</v>
      </c>
      <c r="GS139" s="155" t="s">
        <v>2878</v>
      </c>
      <c r="AAU139" s="1"/>
      <c r="ATY139"/>
      <c r="ATZ139" s="1" t="s">
        <v>4195</v>
      </c>
      <c r="AUB139" s="1" t="s">
        <v>3854</v>
      </c>
      <c r="AUC139" s="1" t="s">
        <v>2880</v>
      </c>
      <c r="AUD139" s="1" t="s">
        <v>3855</v>
      </c>
      <c r="AUG139" s="1" t="s">
        <v>2573</v>
      </c>
    </row>
    <row r="140" spans="1:723 1221:1229" s="155" customFormat="1" ht="14.5" customHeight="1" x14ac:dyDescent="0.35">
      <c r="A140" s="155" t="s">
        <v>2886</v>
      </c>
      <c r="B140" s="155" t="s">
        <v>2881</v>
      </c>
      <c r="C140" s="155" t="s">
        <v>2882</v>
      </c>
      <c r="D140" s="155" t="s">
        <v>2698</v>
      </c>
      <c r="E140" s="155" t="s">
        <v>1941</v>
      </c>
      <c r="F140" s="155" t="s">
        <v>2698</v>
      </c>
      <c r="I140" s="155" t="s">
        <v>1942</v>
      </c>
      <c r="J140" s="155" t="s">
        <v>1943</v>
      </c>
      <c r="K140" s="155" t="s">
        <v>1943</v>
      </c>
      <c r="N140" s="155" t="s">
        <v>3846</v>
      </c>
      <c r="O140" s="156">
        <v>1</v>
      </c>
      <c r="P140" s="156">
        <v>0</v>
      </c>
      <c r="Q140" s="156">
        <v>0</v>
      </c>
      <c r="R140" s="156">
        <v>0</v>
      </c>
      <c r="S140" s="156">
        <v>0</v>
      </c>
      <c r="U140" s="155" t="s">
        <v>1831</v>
      </c>
      <c r="AC140" s="155" t="s">
        <v>3908</v>
      </c>
      <c r="AE140" s="155" t="s">
        <v>1831</v>
      </c>
      <c r="AF140" s="155" t="s">
        <v>4113</v>
      </c>
      <c r="AG140" s="155" t="s">
        <v>4114</v>
      </c>
      <c r="AI140" s="155" t="s">
        <v>3873</v>
      </c>
      <c r="AS140" s="155" t="s">
        <v>3847</v>
      </c>
      <c r="AT140" s="156" t="s">
        <v>1840</v>
      </c>
      <c r="AU140" s="155" t="s">
        <v>3857</v>
      </c>
      <c r="AW140" s="155" t="s">
        <v>1840</v>
      </c>
      <c r="AX140" s="155" t="s">
        <v>3850</v>
      </c>
      <c r="AY140" s="155" t="s">
        <v>1831</v>
      </c>
      <c r="AZ140" s="155" t="s">
        <v>1837</v>
      </c>
      <c r="BK140" s="155" t="s">
        <v>3970</v>
      </c>
      <c r="BL140" s="156">
        <v>1</v>
      </c>
      <c r="BM140" s="156">
        <v>0</v>
      </c>
      <c r="BN140" s="156">
        <v>0</v>
      </c>
      <c r="BO140" s="156">
        <v>0</v>
      </c>
      <c r="BP140" s="156">
        <v>0</v>
      </c>
      <c r="BQ140" s="156">
        <v>0</v>
      </c>
      <c r="BR140" s="156">
        <v>0</v>
      </c>
      <c r="BT140" s="155" t="s">
        <v>1834</v>
      </c>
      <c r="BU140" s="156">
        <v>0</v>
      </c>
      <c r="BV140" s="156">
        <v>0</v>
      </c>
      <c r="BW140" s="156">
        <v>0</v>
      </c>
      <c r="BX140" s="156">
        <v>0</v>
      </c>
      <c r="BY140" s="156">
        <v>0</v>
      </c>
      <c r="BZ140" s="156">
        <v>0</v>
      </c>
      <c r="CA140" s="156">
        <v>0</v>
      </c>
      <c r="CB140" s="156">
        <v>1</v>
      </c>
      <c r="CC140" s="156">
        <v>0</v>
      </c>
      <c r="CD140" s="156">
        <v>0</v>
      </c>
      <c r="CE140" s="156">
        <v>0</v>
      </c>
      <c r="CG140" s="155" t="s">
        <v>1831</v>
      </c>
      <c r="CH140" s="155" t="s">
        <v>3948</v>
      </c>
      <c r="CJ140" s="156">
        <v>25</v>
      </c>
      <c r="CK140" s="155" t="s">
        <v>1831</v>
      </c>
      <c r="CL140" s="155" t="s">
        <v>1837</v>
      </c>
      <c r="CU140" s="155" t="s">
        <v>1833</v>
      </c>
      <c r="CV140" s="156">
        <v>0</v>
      </c>
      <c r="CW140" s="156">
        <v>0</v>
      </c>
      <c r="CX140" s="156">
        <v>0</v>
      </c>
      <c r="CY140" s="156">
        <v>0</v>
      </c>
      <c r="CZ140" s="156">
        <v>0</v>
      </c>
      <c r="DA140" s="156">
        <v>1</v>
      </c>
      <c r="DB140" s="155" t="s">
        <v>2884</v>
      </c>
      <c r="DC140" s="155" t="s">
        <v>3949</v>
      </c>
      <c r="DD140" s="156">
        <v>0</v>
      </c>
      <c r="DE140" s="156">
        <v>0</v>
      </c>
      <c r="DF140" s="156">
        <v>0</v>
      </c>
      <c r="DG140" s="156">
        <v>0</v>
      </c>
      <c r="DH140" s="156">
        <v>1</v>
      </c>
      <c r="DI140" s="156">
        <v>0</v>
      </c>
      <c r="DJ140" s="156">
        <v>0</v>
      </c>
      <c r="DK140" s="156">
        <v>0</v>
      </c>
      <c r="DM140" s="155" t="s">
        <v>1831</v>
      </c>
      <c r="DN140" s="155" t="s">
        <v>4196</v>
      </c>
      <c r="DO140" s="156">
        <v>0</v>
      </c>
      <c r="DP140" s="156">
        <v>0</v>
      </c>
      <c r="DQ140" s="156">
        <v>1</v>
      </c>
      <c r="DR140" s="156">
        <v>0</v>
      </c>
      <c r="DS140" s="156">
        <v>0</v>
      </c>
      <c r="DU140" s="166" t="s">
        <v>4081</v>
      </c>
      <c r="DV140" s="156">
        <v>0</v>
      </c>
      <c r="DW140" s="156">
        <v>0</v>
      </c>
      <c r="DX140" s="156">
        <v>0</v>
      </c>
      <c r="DY140" s="156">
        <v>0</v>
      </c>
      <c r="DZ140" s="156">
        <v>0</v>
      </c>
      <c r="EA140" s="156">
        <v>0</v>
      </c>
      <c r="EB140" s="156">
        <v>1</v>
      </c>
      <c r="EC140" s="156">
        <v>0</v>
      </c>
      <c r="ED140" s="156">
        <v>0</v>
      </c>
      <c r="EE140" s="156">
        <v>0</v>
      </c>
      <c r="EF140" s="156">
        <v>0</v>
      </c>
      <c r="EG140" s="156">
        <v>1</v>
      </c>
      <c r="EH140" s="155" t="s">
        <v>2885</v>
      </c>
      <c r="EI140" s="155" t="s">
        <v>1835</v>
      </c>
      <c r="EJ140" s="156">
        <v>0</v>
      </c>
      <c r="EK140" s="156">
        <v>0</v>
      </c>
      <c r="EL140" s="156">
        <v>0</v>
      </c>
      <c r="EM140" s="156">
        <v>0</v>
      </c>
      <c r="EN140" s="156">
        <v>0</v>
      </c>
      <c r="EO140" s="156">
        <v>0</v>
      </c>
      <c r="EP140" s="156">
        <v>0</v>
      </c>
      <c r="EQ140" s="156">
        <v>0</v>
      </c>
      <c r="ER140" s="156">
        <v>0</v>
      </c>
      <c r="ES140" s="156">
        <v>0</v>
      </c>
      <c r="ET140" s="156">
        <v>1</v>
      </c>
      <c r="EU140" s="156">
        <v>0</v>
      </c>
      <c r="EV140" s="156">
        <v>0</v>
      </c>
      <c r="EX140" s="155" t="s">
        <v>1830</v>
      </c>
      <c r="GE140" s="155" t="s">
        <v>3893</v>
      </c>
      <c r="GF140" s="156">
        <v>0</v>
      </c>
      <c r="GG140" s="156">
        <v>0</v>
      </c>
      <c r="GH140" s="156">
        <v>0</v>
      </c>
      <c r="GI140" s="156">
        <v>0</v>
      </c>
      <c r="GJ140" s="156">
        <v>0</v>
      </c>
      <c r="GK140" s="156">
        <v>0</v>
      </c>
      <c r="GL140" s="156">
        <v>1</v>
      </c>
      <c r="GM140" s="156">
        <v>0</v>
      </c>
      <c r="GN140" s="156">
        <v>0</v>
      </c>
      <c r="GO140" s="156">
        <v>0</v>
      </c>
      <c r="GP140" s="156">
        <v>0</v>
      </c>
      <c r="GQ140" s="156">
        <v>0</v>
      </c>
      <c r="GR140" s="156">
        <v>0</v>
      </c>
      <c r="ATY140"/>
      <c r="ATZ140" s="155" t="s">
        <v>4197</v>
      </c>
      <c r="AUB140" s="155" t="s">
        <v>3854</v>
      </c>
      <c r="AUC140" s="155" t="s">
        <v>2880</v>
      </c>
      <c r="AUD140" s="155" t="s">
        <v>3855</v>
      </c>
      <c r="AUG140" s="155" t="s">
        <v>2609</v>
      </c>
    </row>
    <row r="141" spans="1:723 1221:1229" ht="14.5" customHeight="1" x14ac:dyDescent="0.35">
      <c r="A141" s="1" t="s">
        <v>2890</v>
      </c>
      <c r="B141" s="1" t="s">
        <v>2887</v>
      </c>
      <c r="C141" s="1" t="s">
        <v>2888</v>
      </c>
      <c r="D141" s="1" t="s">
        <v>2072</v>
      </c>
      <c r="E141" s="1" t="s">
        <v>1982</v>
      </c>
      <c r="F141" s="1" t="s">
        <v>2072</v>
      </c>
      <c r="I141" s="1" t="s">
        <v>1942</v>
      </c>
      <c r="J141" s="1" t="s">
        <v>1943</v>
      </c>
      <c r="K141" s="1" t="s">
        <v>1943</v>
      </c>
      <c r="N141" s="1" t="s">
        <v>3846</v>
      </c>
      <c r="O141" s="2">
        <v>1</v>
      </c>
      <c r="P141" s="2">
        <v>0</v>
      </c>
      <c r="Q141" s="2">
        <v>0</v>
      </c>
      <c r="R141" s="2">
        <v>0</v>
      </c>
      <c r="S141" s="2">
        <v>0</v>
      </c>
      <c r="U141" s="1" t="s">
        <v>1831</v>
      </c>
      <c r="AC141" s="1" t="s">
        <v>3908</v>
      </c>
      <c r="AE141" s="1" t="s">
        <v>1831</v>
      </c>
      <c r="AF141" s="1" t="s">
        <v>1830</v>
      </c>
      <c r="AJ141" s="1" t="s">
        <v>3957</v>
      </c>
      <c r="AK141" s="2">
        <v>1</v>
      </c>
      <c r="AL141" s="2">
        <v>0</v>
      </c>
      <c r="AM141" s="2">
        <v>0</v>
      </c>
      <c r="AN141" s="2">
        <v>0</v>
      </c>
      <c r="AO141" s="2">
        <v>0</v>
      </c>
      <c r="AP141" s="2">
        <v>0</v>
      </c>
      <c r="AR141" s="1" t="s">
        <v>4083</v>
      </c>
      <c r="BT141" s="1" t="s">
        <v>1973</v>
      </c>
      <c r="BU141" s="2">
        <v>0</v>
      </c>
      <c r="BV141" s="2">
        <v>0</v>
      </c>
      <c r="BW141" s="2">
        <v>0</v>
      </c>
      <c r="BX141" s="2">
        <v>0</v>
      </c>
      <c r="BY141" s="2">
        <v>0</v>
      </c>
      <c r="BZ141" s="2">
        <v>0</v>
      </c>
      <c r="CA141" s="2">
        <v>1</v>
      </c>
      <c r="CB141" s="2">
        <v>0</v>
      </c>
      <c r="CC141" s="2">
        <v>0</v>
      </c>
      <c r="CD141" s="2">
        <v>0</v>
      </c>
      <c r="CE141" s="2">
        <v>0</v>
      </c>
      <c r="DU141" s="1"/>
      <c r="EX141" s="1" t="s">
        <v>1830</v>
      </c>
      <c r="GE141" s="1" t="s">
        <v>3893</v>
      </c>
      <c r="GF141" s="2">
        <v>0</v>
      </c>
      <c r="GG141" s="2">
        <v>0</v>
      </c>
      <c r="GH141" s="2">
        <v>0</v>
      </c>
      <c r="GI141" s="2">
        <v>0</v>
      </c>
      <c r="GJ141" s="2">
        <v>0</v>
      </c>
      <c r="GK141" s="2">
        <v>0</v>
      </c>
      <c r="GL141" s="2">
        <v>1</v>
      </c>
      <c r="GM141" s="2">
        <v>0</v>
      </c>
      <c r="GN141" s="2">
        <v>0</v>
      </c>
      <c r="GO141" s="2">
        <v>0</v>
      </c>
      <c r="GP141" s="2">
        <v>0</v>
      </c>
      <c r="GQ141" s="2">
        <v>0</v>
      </c>
      <c r="GR141" s="2">
        <v>0</v>
      </c>
      <c r="AAU141" s="1"/>
      <c r="ATY141"/>
      <c r="ATZ141" s="1" t="s">
        <v>4198</v>
      </c>
      <c r="AUB141" s="1" t="s">
        <v>3854</v>
      </c>
      <c r="AUC141" s="1" t="s">
        <v>2880</v>
      </c>
      <c r="AUD141" s="1" t="s">
        <v>3855</v>
      </c>
      <c r="AUG141" s="1" t="s">
        <v>2631</v>
      </c>
    </row>
    <row r="142" spans="1:723 1221:1229" ht="14.5" customHeight="1" x14ac:dyDescent="0.35">
      <c r="A142" s="1" t="s">
        <v>2894</v>
      </c>
      <c r="B142" s="1" t="s">
        <v>2891</v>
      </c>
      <c r="C142" s="1" t="s">
        <v>2892</v>
      </c>
      <c r="D142" s="1" t="s">
        <v>2072</v>
      </c>
      <c r="E142" s="1" t="s">
        <v>1982</v>
      </c>
      <c r="F142" s="1" t="s">
        <v>2072</v>
      </c>
      <c r="I142" s="1" t="s">
        <v>1942</v>
      </c>
      <c r="J142" s="1" t="s">
        <v>1943</v>
      </c>
      <c r="K142" s="1" t="s">
        <v>1943</v>
      </c>
      <c r="N142" s="1" t="s">
        <v>3846</v>
      </c>
      <c r="O142" s="2">
        <v>1</v>
      </c>
      <c r="P142" s="2">
        <v>0</v>
      </c>
      <c r="Q142" s="2">
        <v>0</v>
      </c>
      <c r="R142" s="2">
        <v>0</v>
      </c>
      <c r="S142" s="2">
        <v>0</v>
      </c>
      <c r="U142" s="1" t="s">
        <v>1830</v>
      </c>
      <c r="V142" s="1" t="s">
        <v>4147</v>
      </c>
      <c r="W142" s="2">
        <v>1</v>
      </c>
      <c r="X142" s="2">
        <v>0</v>
      </c>
      <c r="Y142" s="2">
        <v>0</v>
      </c>
      <c r="Z142" s="2">
        <v>0</v>
      </c>
      <c r="AA142" s="2">
        <v>0</v>
      </c>
      <c r="DU142" s="1"/>
      <c r="AAU142" s="1"/>
      <c r="ATY142"/>
      <c r="ATZ142" s="1" t="s">
        <v>4199</v>
      </c>
      <c r="AUB142" s="1" t="s">
        <v>3854</v>
      </c>
      <c r="AUC142" s="1" t="s">
        <v>2895</v>
      </c>
      <c r="AUD142" s="1" t="s">
        <v>3855</v>
      </c>
      <c r="AUG142" s="1" t="s">
        <v>2646</v>
      </c>
    </row>
    <row r="143" spans="1:723 1221:1229" ht="14.5" customHeight="1" x14ac:dyDescent="0.35">
      <c r="A143" s="1" t="s">
        <v>2900</v>
      </c>
      <c r="B143" s="1" t="s">
        <v>2896</v>
      </c>
      <c r="C143" s="1" t="s">
        <v>2897</v>
      </c>
      <c r="D143" s="1" t="s">
        <v>2698</v>
      </c>
      <c r="E143" s="1" t="s">
        <v>1941</v>
      </c>
      <c r="F143" s="1" t="s">
        <v>2698</v>
      </c>
      <c r="I143" s="1" t="s">
        <v>1942</v>
      </c>
      <c r="J143" s="1" t="s">
        <v>1943</v>
      </c>
      <c r="K143" s="1" t="s">
        <v>1943</v>
      </c>
      <c r="N143" s="1" t="s">
        <v>3846</v>
      </c>
      <c r="O143" s="2">
        <v>1</v>
      </c>
      <c r="P143" s="2">
        <v>0</v>
      </c>
      <c r="Q143" s="2">
        <v>0</v>
      </c>
      <c r="R143" s="2">
        <v>0</v>
      </c>
      <c r="S143" s="2">
        <v>0</v>
      </c>
      <c r="U143" s="1" t="s">
        <v>1831</v>
      </c>
      <c r="AC143" s="1" t="s">
        <v>3908</v>
      </c>
      <c r="AE143" s="1" t="s">
        <v>1831</v>
      </c>
      <c r="AF143" s="1" t="s">
        <v>1831</v>
      </c>
      <c r="AS143" s="1" t="s">
        <v>3847</v>
      </c>
      <c r="AT143" s="156" t="s">
        <v>1840</v>
      </c>
      <c r="AU143" s="1" t="s">
        <v>3848</v>
      </c>
      <c r="AW143" s="1" t="s">
        <v>3849</v>
      </c>
      <c r="AX143" s="1" t="s">
        <v>1835</v>
      </c>
      <c r="AY143" s="1" t="s">
        <v>1830</v>
      </c>
      <c r="BT143" s="1" t="s">
        <v>1834</v>
      </c>
      <c r="BU143" s="2">
        <v>0</v>
      </c>
      <c r="BV143" s="2">
        <v>0</v>
      </c>
      <c r="BW143" s="2">
        <v>0</v>
      </c>
      <c r="BX143" s="2">
        <v>0</v>
      </c>
      <c r="BY143" s="2">
        <v>0</v>
      </c>
      <c r="BZ143" s="2">
        <v>0</v>
      </c>
      <c r="CA143" s="2">
        <v>0</v>
      </c>
      <c r="CB143" s="2">
        <v>1</v>
      </c>
      <c r="CC143" s="2">
        <v>0</v>
      </c>
      <c r="CD143" s="2">
        <v>0</v>
      </c>
      <c r="CE143" s="2">
        <v>0</v>
      </c>
      <c r="CG143" s="1" t="s">
        <v>1831</v>
      </c>
      <c r="CH143" s="1" t="s">
        <v>3948</v>
      </c>
      <c r="CJ143" s="2">
        <v>25</v>
      </c>
      <c r="CK143" s="1" t="s">
        <v>1830</v>
      </c>
      <c r="DC143" s="1" t="s">
        <v>3949</v>
      </c>
      <c r="DD143" s="2">
        <v>0</v>
      </c>
      <c r="DE143" s="2">
        <v>0</v>
      </c>
      <c r="DF143" s="2">
        <v>0</v>
      </c>
      <c r="DG143" s="2">
        <v>0</v>
      </c>
      <c r="DH143" s="2">
        <v>1</v>
      </c>
      <c r="DI143" s="2">
        <v>0</v>
      </c>
      <c r="DJ143" s="2">
        <v>0</v>
      </c>
      <c r="DK143" s="2">
        <v>0</v>
      </c>
      <c r="DM143" s="1" t="s">
        <v>1830</v>
      </c>
      <c r="DU143" s="1" t="s">
        <v>1835</v>
      </c>
      <c r="DV143" s="2">
        <v>0</v>
      </c>
      <c r="DW143" s="2">
        <v>0</v>
      </c>
      <c r="DX143" s="2">
        <v>0</v>
      </c>
      <c r="DY143" s="2">
        <v>0</v>
      </c>
      <c r="DZ143" s="2">
        <v>0</v>
      </c>
      <c r="EA143" s="2">
        <v>0</v>
      </c>
      <c r="EB143" s="2">
        <v>0</v>
      </c>
      <c r="EC143" s="2">
        <v>0</v>
      </c>
      <c r="ED143" s="2">
        <v>0</v>
      </c>
      <c r="EE143" s="2">
        <v>1</v>
      </c>
      <c r="EF143" s="2">
        <v>0</v>
      </c>
      <c r="EG143" s="2">
        <v>0</v>
      </c>
      <c r="EI143" s="1" t="s">
        <v>1835</v>
      </c>
      <c r="EJ143" s="2">
        <v>0</v>
      </c>
      <c r="EK143" s="2">
        <v>0</v>
      </c>
      <c r="EL143" s="2">
        <v>0</v>
      </c>
      <c r="EM143" s="2">
        <v>0</v>
      </c>
      <c r="EN143" s="2">
        <v>0</v>
      </c>
      <c r="EO143" s="2">
        <v>0</v>
      </c>
      <c r="EP143" s="2">
        <v>0</v>
      </c>
      <c r="EQ143" s="2">
        <v>0</v>
      </c>
      <c r="ER143" s="2">
        <v>0</v>
      </c>
      <c r="ES143" s="2">
        <v>0</v>
      </c>
      <c r="ET143" s="2">
        <v>1</v>
      </c>
      <c r="EU143" s="2">
        <v>0</v>
      </c>
      <c r="EV143" s="2">
        <v>0</v>
      </c>
      <c r="EX143" s="1" t="s">
        <v>1830</v>
      </c>
      <c r="GE143" s="1" t="s">
        <v>1833</v>
      </c>
      <c r="GF143" s="2">
        <v>0</v>
      </c>
      <c r="GG143" s="2">
        <v>0</v>
      </c>
      <c r="GH143" s="2">
        <v>0</v>
      </c>
      <c r="GI143" s="2">
        <v>0</v>
      </c>
      <c r="GJ143" s="2">
        <v>0</v>
      </c>
      <c r="GK143" s="2">
        <v>0</v>
      </c>
      <c r="GL143" s="2">
        <v>0</v>
      </c>
      <c r="GM143" s="2">
        <v>0</v>
      </c>
      <c r="GN143" s="2">
        <v>0</v>
      </c>
      <c r="GO143" s="2">
        <v>0</v>
      </c>
      <c r="GP143" s="2">
        <v>0</v>
      </c>
      <c r="GQ143" s="2">
        <v>0</v>
      </c>
      <c r="GR143" s="2">
        <v>1</v>
      </c>
      <c r="GS143" s="155" t="s">
        <v>2899</v>
      </c>
      <c r="AAU143" s="1"/>
      <c r="ATY143"/>
      <c r="ATZ143" s="1" t="s">
        <v>4200</v>
      </c>
      <c r="AUB143" s="1" t="s">
        <v>3854</v>
      </c>
      <c r="AUC143" s="1" t="s">
        <v>2901</v>
      </c>
      <c r="AUD143" s="1" t="s">
        <v>3855</v>
      </c>
      <c r="AUG143" s="1" t="s">
        <v>2663</v>
      </c>
    </row>
    <row r="144" spans="1:723 1221:1229" s="155" customFormat="1" ht="14.5" customHeight="1" x14ac:dyDescent="0.35">
      <c r="A144" s="155" t="s">
        <v>2905</v>
      </c>
      <c r="B144" s="155" t="s">
        <v>2902</v>
      </c>
      <c r="C144" s="155" t="s">
        <v>2903</v>
      </c>
      <c r="D144" s="155" t="s">
        <v>2164</v>
      </c>
      <c r="E144" s="155" t="s">
        <v>2025</v>
      </c>
      <c r="F144" s="155" t="s">
        <v>2164</v>
      </c>
      <c r="I144" s="155" t="s">
        <v>1942</v>
      </c>
      <c r="J144" s="155" t="s">
        <v>1943</v>
      </c>
      <c r="K144" s="155" t="s">
        <v>1943</v>
      </c>
      <c r="N144" s="155" t="s">
        <v>3846</v>
      </c>
      <c r="O144" s="156">
        <v>1</v>
      </c>
      <c r="P144" s="156">
        <v>0</v>
      </c>
      <c r="Q144" s="156">
        <v>0</v>
      </c>
      <c r="R144" s="156">
        <v>0</v>
      </c>
      <c r="S144" s="156">
        <v>0</v>
      </c>
      <c r="U144" s="155" t="s">
        <v>1831</v>
      </c>
      <c r="AC144" s="155" t="s">
        <v>3920</v>
      </c>
      <c r="AE144" s="155" t="s">
        <v>1830</v>
      </c>
      <c r="AF144" s="155" t="s">
        <v>1831</v>
      </c>
      <c r="AS144" s="155" t="s">
        <v>3847</v>
      </c>
      <c r="AT144" s="156">
        <v>24</v>
      </c>
      <c r="AU144" s="155" t="s">
        <v>3914</v>
      </c>
      <c r="AW144" s="155" t="s">
        <v>3849</v>
      </c>
      <c r="AX144" s="155" t="s">
        <v>1835</v>
      </c>
      <c r="AY144" s="155" t="s">
        <v>1830</v>
      </c>
      <c r="BT144" s="155" t="s">
        <v>3874</v>
      </c>
      <c r="BU144" s="156">
        <v>0</v>
      </c>
      <c r="BV144" s="156">
        <v>0</v>
      </c>
      <c r="BW144" s="156">
        <v>0</v>
      </c>
      <c r="BX144" s="156">
        <v>0</v>
      </c>
      <c r="BY144" s="156">
        <v>1</v>
      </c>
      <c r="BZ144" s="156">
        <v>0</v>
      </c>
      <c r="CA144" s="156">
        <v>0</v>
      </c>
      <c r="CB144" s="156">
        <v>0</v>
      </c>
      <c r="CC144" s="156">
        <v>0</v>
      </c>
      <c r="CD144" s="156">
        <v>0</v>
      </c>
      <c r="CE144" s="156">
        <v>0</v>
      </c>
      <c r="CG144" s="155" t="s">
        <v>1830</v>
      </c>
      <c r="DU144" s="155" t="s">
        <v>4644</v>
      </c>
      <c r="DV144" s="156">
        <v>0</v>
      </c>
      <c r="DW144" s="156">
        <v>1</v>
      </c>
      <c r="DX144" s="156">
        <v>0</v>
      </c>
      <c r="DY144" s="156">
        <v>0</v>
      </c>
      <c r="DZ144" s="156">
        <v>0</v>
      </c>
      <c r="EA144" s="156">
        <v>0</v>
      </c>
      <c r="EB144" s="156">
        <v>0</v>
      </c>
      <c r="EC144" s="156">
        <v>0</v>
      </c>
      <c r="ED144" s="156">
        <v>0</v>
      </c>
      <c r="EE144" s="156">
        <v>0</v>
      </c>
      <c r="EF144" s="156">
        <v>0</v>
      </c>
      <c r="EG144" s="156">
        <v>0</v>
      </c>
      <c r="EH144" s="155" t="s">
        <v>2693</v>
      </c>
      <c r="EI144" s="155" t="s">
        <v>1835</v>
      </c>
      <c r="EJ144" s="156">
        <v>0</v>
      </c>
      <c r="EK144" s="156">
        <v>0</v>
      </c>
      <c r="EL144" s="156">
        <v>0</v>
      </c>
      <c r="EM144" s="156">
        <v>0</v>
      </c>
      <c r="EN144" s="156">
        <v>0</v>
      </c>
      <c r="EO144" s="156">
        <v>0</v>
      </c>
      <c r="EP144" s="156">
        <v>0</v>
      </c>
      <c r="EQ144" s="156">
        <v>0</v>
      </c>
      <c r="ER144" s="156">
        <v>0</v>
      </c>
      <c r="ES144" s="156">
        <v>0</v>
      </c>
      <c r="ET144" s="156">
        <v>1</v>
      </c>
      <c r="EU144" s="156">
        <v>0</v>
      </c>
      <c r="EV144" s="156">
        <v>0</v>
      </c>
      <c r="EX144" s="155" t="s">
        <v>1830</v>
      </c>
      <c r="GE144" s="155" t="s">
        <v>3893</v>
      </c>
      <c r="GF144" s="156">
        <v>0</v>
      </c>
      <c r="GG144" s="156">
        <v>0</v>
      </c>
      <c r="GH144" s="156">
        <v>0</v>
      </c>
      <c r="GI144" s="156">
        <v>0</v>
      </c>
      <c r="GJ144" s="156">
        <v>0</v>
      </c>
      <c r="GK144" s="156">
        <v>0</v>
      </c>
      <c r="GL144" s="156">
        <v>1</v>
      </c>
      <c r="GM144" s="156">
        <v>0</v>
      </c>
      <c r="GN144" s="156">
        <v>0</v>
      </c>
      <c r="GO144" s="156">
        <v>0</v>
      </c>
      <c r="GP144" s="156">
        <v>0</v>
      </c>
      <c r="GQ144" s="156">
        <v>0</v>
      </c>
      <c r="GR144" s="156">
        <v>0</v>
      </c>
      <c r="ATY144"/>
      <c r="ATZ144" s="155" t="s">
        <v>4201</v>
      </c>
      <c r="AUB144" s="155" t="s">
        <v>3854</v>
      </c>
      <c r="AUC144" s="155" t="s">
        <v>2906</v>
      </c>
      <c r="AUD144" s="155" t="s">
        <v>3855</v>
      </c>
      <c r="AUG144" s="155" t="s">
        <v>3274</v>
      </c>
    </row>
    <row r="145" spans="1:723 1221:1229" ht="14.5" customHeight="1" x14ac:dyDescent="0.35">
      <c r="A145" s="1" t="s">
        <v>2909</v>
      </c>
      <c r="B145" s="1" t="s">
        <v>2907</v>
      </c>
      <c r="C145" s="1" t="s">
        <v>2908</v>
      </c>
      <c r="D145" s="1" t="s">
        <v>2072</v>
      </c>
      <c r="E145" s="1" t="s">
        <v>1982</v>
      </c>
      <c r="F145" s="1" t="s">
        <v>2072</v>
      </c>
      <c r="I145" s="1" t="s">
        <v>1942</v>
      </c>
      <c r="J145" s="1" t="s">
        <v>1943</v>
      </c>
      <c r="K145" s="1" t="s">
        <v>1943</v>
      </c>
      <c r="N145" s="1" t="s">
        <v>3846</v>
      </c>
      <c r="O145" s="2">
        <v>1</v>
      </c>
      <c r="P145" s="2">
        <v>0</v>
      </c>
      <c r="Q145" s="2">
        <v>0</v>
      </c>
      <c r="R145" s="2">
        <v>0</v>
      </c>
      <c r="S145" s="2">
        <v>0</v>
      </c>
      <c r="U145" s="1" t="s">
        <v>1831</v>
      </c>
      <c r="AC145" s="1" t="s">
        <v>3856</v>
      </c>
      <c r="AE145" s="1" t="s">
        <v>1830</v>
      </c>
      <c r="AF145" s="1" t="s">
        <v>1831</v>
      </c>
      <c r="AS145" s="1" t="s">
        <v>3847</v>
      </c>
      <c r="AT145" s="156" t="s">
        <v>1840</v>
      </c>
      <c r="AU145" s="1" t="s">
        <v>3857</v>
      </c>
      <c r="AW145" s="1" t="s">
        <v>3849</v>
      </c>
      <c r="AX145" s="1" t="s">
        <v>1835</v>
      </c>
      <c r="AY145" s="1" t="s">
        <v>1831</v>
      </c>
      <c r="AZ145" s="1" t="s">
        <v>1832</v>
      </c>
      <c r="BK145" s="1" t="s">
        <v>3970</v>
      </c>
      <c r="BL145" s="2">
        <v>1</v>
      </c>
      <c r="BM145" s="2">
        <v>0</v>
      </c>
      <c r="BN145" s="2">
        <v>0</v>
      </c>
      <c r="BO145" s="2">
        <v>0</v>
      </c>
      <c r="BP145" s="2">
        <v>0</v>
      </c>
      <c r="BQ145" s="2">
        <v>0</v>
      </c>
      <c r="BR145" s="2">
        <v>0</v>
      </c>
      <c r="BT145" s="1" t="s">
        <v>3874</v>
      </c>
      <c r="BU145" s="2">
        <v>0</v>
      </c>
      <c r="BV145" s="2">
        <v>0</v>
      </c>
      <c r="BW145" s="2">
        <v>0</v>
      </c>
      <c r="BX145" s="2">
        <v>0</v>
      </c>
      <c r="BY145" s="2">
        <v>1</v>
      </c>
      <c r="BZ145" s="2">
        <v>0</v>
      </c>
      <c r="CA145" s="2">
        <v>0</v>
      </c>
      <c r="CB145" s="2">
        <v>0</v>
      </c>
      <c r="CC145" s="2">
        <v>0</v>
      </c>
      <c r="CD145" s="2">
        <v>0</v>
      </c>
      <c r="CE145" s="2">
        <v>0</v>
      </c>
      <c r="CG145" s="1" t="s">
        <v>1830</v>
      </c>
      <c r="DU145" s="1" t="s">
        <v>3892</v>
      </c>
      <c r="DV145" s="2">
        <v>0</v>
      </c>
      <c r="DW145" s="2">
        <v>0</v>
      </c>
      <c r="DX145" s="2">
        <v>0</v>
      </c>
      <c r="DY145" s="2">
        <v>0</v>
      </c>
      <c r="DZ145" s="2">
        <v>0</v>
      </c>
      <c r="EA145" s="2">
        <v>0</v>
      </c>
      <c r="EB145" s="2">
        <v>0</v>
      </c>
      <c r="EC145" s="2">
        <v>1</v>
      </c>
      <c r="ED145" s="2">
        <v>0</v>
      </c>
      <c r="EE145" s="2">
        <v>0</v>
      </c>
      <c r="EF145" s="2">
        <v>0</v>
      </c>
      <c r="EG145" s="2">
        <v>0</v>
      </c>
      <c r="EI145" s="1" t="s">
        <v>1835</v>
      </c>
      <c r="EJ145" s="2">
        <v>0</v>
      </c>
      <c r="EK145" s="2">
        <v>0</v>
      </c>
      <c r="EL145" s="2">
        <v>0</v>
      </c>
      <c r="EM145" s="2">
        <v>0</v>
      </c>
      <c r="EN145" s="2">
        <v>0</v>
      </c>
      <c r="EO145" s="2">
        <v>0</v>
      </c>
      <c r="EP145" s="2">
        <v>0</v>
      </c>
      <c r="EQ145" s="2">
        <v>0</v>
      </c>
      <c r="ER145" s="2">
        <v>0</v>
      </c>
      <c r="ES145" s="2">
        <v>0</v>
      </c>
      <c r="ET145" s="2">
        <v>1</v>
      </c>
      <c r="EU145" s="2">
        <v>0</v>
      </c>
      <c r="EV145" s="2">
        <v>0</v>
      </c>
      <c r="EX145" s="1" t="s">
        <v>1830</v>
      </c>
      <c r="GE145" s="1" t="s">
        <v>4036</v>
      </c>
      <c r="GF145" s="2">
        <v>0</v>
      </c>
      <c r="GG145" s="2">
        <v>0</v>
      </c>
      <c r="GH145" s="2">
        <v>0</v>
      </c>
      <c r="GI145" s="2">
        <v>0</v>
      </c>
      <c r="GJ145" s="2">
        <v>0</v>
      </c>
      <c r="GK145" s="2">
        <v>0</v>
      </c>
      <c r="GL145" s="2">
        <v>1</v>
      </c>
      <c r="GM145" s="2">
        <v>1</v>
      </c>
      <c r="GN145" s="2">
        <v>0</v>
      </c>
      <c r="GO145" s="2">
        <v>0</v>
      </c>
      <c r="GP145" s="2">
        <v>0</v>
      </c>
      <c r="GQ145" s="2">
        <v>0</v>
      </c>
      <c r="GR145" s="2">
        <v>0</v>
      </c>
      <c r="AAU145" s="1"/>
      <c r="ATY145"/>
      <c r="ATZ145" s="1" t="s">
        <v>4202</v>
      </c>
      <c r="AUB145" s="1" t="s">
        <v>3854</v>
      </c>
      <c r="AUC145" s="1" t="s">
        <v>2910</v>
      </c>
      <c r="AUD145" s="1" t="s">
        <v>3855</v>
      </c>
      <c r="AUG145" s="1" t="s">
        <v>2750</v>
      </c>
    </row>
    <row r="146" spans="1:723 1221:1229" ht="14.5" customHeight="1" x14ac:dyDescent="0.35">
      <c r="A146" s="1" t="s">
        <v>2914</v>
      </c>
      <c r="B146" s="1" t="s">
        <v>2911</v>
      </c>
      <c r="C146" s="1" t="s">
        <v>2912</v>
      </c>
      <c r="D146" s="1" t="s">
        <v>2698</v>
      </c>
      <c r="E146" s="1" t="s">
        <v>2132</v>
      </c>
      <c r="F146" s="1" t="s">
        <v>2698</v>
      </c>
      <c r="I146" s="1" t="s">
        <v>1942</v>
      </c>
      <c r="J146" s="1" t="s">
        <v>1943</v>
      </c>
      <c r="K146" s="1" t="s">
        <v>1943</v>
      </c>
      <c r="N146" s="1" t="s">
        <v>3846</v>
      </c>
      <c r="O146" s="2">
        <v>1</v>
      </c>
      <c r="P146" s="2">
        <v>0</v>
      </c>
      <c r="Q146" s="2">
        <v>0</v>
      </c>
      <c r="R146" s="2">
        <v>0</v>
      </c>
      <c r="S146" s="2">
        <v>0</v>
      </c>
      <c r="U146" s="1" t="s">
        <v>1830</v>
      </c>
      <c r="V146" s="1" t="s">
        <v>4147</v>
      </c>
      <c r="W146" s="2">
        <v>1</v>
      </c>
      <c r="X146" s="2">
        <v>0</v>
      </c>
      <c r="Y146" s="2">
        <v>0</v>
      </c>
      <c r="Z146" s="2">
        <v>0</v>
      </c>
      <c r="AA146" s="2">
        <v>0</v>
      </c>
      <c r="DU146" s="1"/>
      <c r="AAU146" s="1"/>
      <c r="ATY146"/>
      <c r="ATZ146" s="1" t="s">
        <v>4203</v>
      </c>
      <c r="AUB146" s="1" t="s">
        <v>3854</v>
      </c>
      <c r="AUC146" s="1" t="s">
        <v>2915</v>
      </c>
      <c r="AUD146" s="1" t="s">
        <v>3855</v>
      </c>
      <c r="AUG146" s="1" t="s">
        <v>2182</v>
      </c>
    </row>
    <row r="147" spans="1:723 1221:1229" ht="14.5" customHeight="1" x14ac:dyDescent="0.35">
      <c r="A147" s="1" t="s">
        <v>2919</v>
      </c>
      <c r="B147" s="1" t="s">
        <v>2916</v>
      </c>
      <c r="C147" s="1" t="s">
        <v>2917</v>
      </c>
      <c r="D147" s="1" t="s">
        <v>2164</v>
      </c>
      <c r="E147" s="1" t="s">
        <v>2025</v>
      </c>
      <c r="F147" s="1" t="s">
        <v>2164</v>
      </c>
      <c r="I147" s="1" t="s">
        <v>1942</v>
      </c>
      <c r="J147" s="1" t="s">
        <v>1943</v>
      </c>
      <c r="K147" s="1" t="s">
        <v>1943</v>
      </c>
      <c r="N147" s="1" t="s">
        <v>3846</v>
      </c>
      <c r="O147" s="2">
        <v>1</v>
      </c>
      <c r="P147" s="2">
        <v>0</v>
      </c>
      <c r="Q147" s="2">
        <v>0</v>
      </c>
      <c r="R147" s="2">
        <v>0</v>
      </c>
      <c r="S147" s="2">
        <v>0</v>
      </c>
      <c r="U147" s="1" t="s">
        <v>1831</v>
      </c>
      <c r="AC147" s="1" t="s">
        <v>3920</v>
      </c>
      <c r="AE147" s="1" t="s">
        <v>1830</v>
      </c>
      <c r="AF147" s="1" t="s">
        <v>4113</v>
      </c>
      <c r="AG147" s="1" t="s">
        <v>4118</v>
      </c>
      <c r="AI147" s="1" t="s">
        <v>3905</v>
      </c>
      <c r="AS147" s="1" t="s">
        <v>3887</v>
      </c>
      <c r="AT147" s="156">
        <v>10</v>
      </c>
      <c r="AU147" s="1" t="s">
        <v>3914</v>
      </c>
      <c r="AW147" s="1" t="s">
        <v>3849</v>
      </c>
      <c r="AX147" s="1" t="s">
        <v>1835</v>
      </c>
      <c r="AY147" s="1" t="s">
        <v>1830</v>
      </c>
      <c r="BT147" s="1" t="s">
        <v>3874</v>
      </c>
      <c r="BU147" s="2">
        <v>0</v>
      </c>
      <c r="BV147" s="2">
        <v>0</v>
      </c>
      <c r="BW147" s="2">
        <v>0</v>
      </c>
      <c r="BX147" s="2">
        <v>0</v>
      </c>
      <c r="BY147" s="2">
        <v>1</v>
      </c>
      <c r="BZ147" s="2">
        <v>0</v>
      </c>
      <c r="CA147" s="2">
        <v>0</v>
      </c>
      <c r="CB147" s="2">
        <v>0</v>
      </c>
      <c r="CC147" s="2">
        <v>0</v>
      </c>
      <c r="CD147" s="2">
        <v>0</v>
      </c>
      <c r="CE147" s="2">
        <v>0</v>
      </c>
      <c r="CG147" s="1" t="s">
        <v>1830</v>
      </c>
      <c r="DU147" s="1" t="s">
        <v>1835</v>
      </c>
      <c r="DV147" s="2">
        <v>0</v>
      </c>
      <c r="DW147" s="2">
        <v>0</v>
      </c>
      <c r="DX147" s="2">
        <v>0</v>
      </c>
      <c r="DY147" s="2">
        <v>0</v>
      </c>
      <c r="DZ147" s="2">
        <v>0</v>
      </c>
      <c r="EA147" s="2">
        <v>0</v>
      </c>
      <c r="EB147" s="2">
        <v>0</v>
      </c>
      <c r="EC147" s="2">
        <v>0</v>
      </c>
      <c r="ED147" s="2">
        <v>0</v>
      </c>
      <c r="EE147" s="2">
        <v>1</v>
      </c>
      <c r="EF147" s="2">
        <v>0</v>
      </c>
      <c r="EG147" s="2">
        <v>0</v>
      </c>
      <c r="EI147" s="1" t="s">
        <v>1835</v>
      </c>
      <c r="EJ147" s="2">
        <v>0</v>
      </c>
      <c r="EK147" s="2">
        <v>0</v>
      </c>
      <c r="EL147" s="2">
        <v>0</v>
      </c>
      <c r="EM147" s="2">
        <v>0</v>
      </c>
      <c r="EN147" s="2">
        <v>0</v>
      </c>
      <c r="EO147" s="2">
        <v>0</v>
      </c>
      <c r="EP147" s="2">
        <v>0</v>
      </c>
      <c r="EQ147" s="2">
        <v>0</v>
      </c>
      <c r="ER147" s="2">
        <v>0</v>
      </c>
      <c r="ES147" s="2">
        <v>0</v>
      </c>
      <c r="ET147" s="2">
        <v>1</v>
      </c>
      <c r="EU147" s="2">
        <v>0</v>
      </c>
      <c r="EV147" s="2">
        <v>0</v>
      </c>
      <c r="EX147" s="1" t="s">
        <v>1830</v>
      </c>
      <c r="GE147" s="1" t="s">
        <v>3893</v>
      </c>
      <c r="GF147" s="2">
        <v>0</v>
      </c>
      <c r="GG147" s="2">
        <v>0</v>
      </c>
      <c r="GH147" s="2">
        <v>0</v>
      </c>
      <c r="GI147" s="2">
        <v>0</v>
      </c>
      <c r="GJ147" s="2">
        <v>0</v>
      </c>
      <c r="GK147" s="2">
        <v>0</v>
      </c>
      <c r="GL147" s="2">
        <v>1</v>
      </c>
      <c r="GM147" s="2">
        <v>0</v>
      </c>
      <c r="GN147" s="2">
        <v>0</v>
      </c>
      <c r="GO147" s="2">
        <v>0</v>
      </c>
      <c r="GP147" s="2">
        <v>0</v>
      </c>
      <c r="GQ147" s="2">
        <v>0</v>
      </c>
      <c r="GR147" s="2">
        <v>0</v>
      </c>
      <c r="AAU147" s="1"/>
      <c r="ATY147"/>
      <c r="ATZ147" s="1" t="s">
        <v>4204</v>
      </c>
      <c r="AUB147" s="1" t="s">
        <v>3854</v>
      </c>
      <c r="AUC147" s="1" t="s">
        <v>2920</v>
      </c>
      <c r="AUD147" s="1" t="s">
        <v>3855</v>
      </c>
      <c r="AUG147" s="1" t="s">
        <v>3313</v>
      </c>
    </row>
    <row r="148" spans="1:723 1221:1229" ht="14.5" customHeight="1" x14ac:dyDescent="0.35">
      <c r="A148" s="1" t="s">
        <v>2924</v>
      </c>
      <c r="B148" s="1" t="s">
        <v>2921</v>
      </c>
      <c r="C148" s="1" t="s">
        <v>2922</v>
      </c>
      <c r="D148" s="1" t="s">
        <v>2072</v>
      </c>
      <c r="E148" s="1" t="s">
        <v>1955</v>
      </c>
      <c r="F148" s="1" t="s">
        <v>2072</v>
      </c>
      <c r="I148" s="1" t="s">
        <v>1942</v>
      </c>
      <c r="J148" s="1" t="s">
        <v>1943</v>
      </c>
      <c r="K148" s="1" t="s">
        <v>1943</v>
      </c>
      <c r="N148" s="1" t="s">
        <v>3846</v>
      </c>
      <c r="O148" s="2">
        <v>1</v>
      </c>
      <c r="P148" s="2">
        <v>0</v>
      </c>
      <c r="Q148" s="2">
        <v>0</v>
      </c>
      <c r="R148" s="2">
        <v>0</v>
      </c>
      <c r="S148" s="2">
        <v>0</v>
      </c>
      <c r="U148" s="1" t="s">
        <v>1831</v>
      </c>
      <c r="AC148" s="1" t="s">
        <v>3856</v>
      </c>
      <c r="AE148" s="1" t="s">
        <v>1830</v>
      </c>
      <c r="AF148" s="1" t="s">
        <v>1831</v>
      </c>
      <c r="AS148" s="1" t="s">
        <v>3847</v>
      </c>
      <c r="AT148" s="156">
        <v>150</v>
      </c>
      <c r="AU148" s="1" t="s">
        <v>3857</v>
      </c>
      <c r="AW148" s="1" t="s">
        <v>3889</v>
      </c>
      <c r="AX148" s="1" t="s">
        <v>3890</v>
      </c>
      <c r="AY148" s="1" t="s">
        <v>1830</v>
      </c>
      <c r="BT148" s="1" t="s">
        <v>3874</v>
      </c>
      <c r="BU148" s="2">
        <v>0</v>
      </c>
      <c r="BV148" s="2">
        <v>0</v>
      </c>
      <c r="BW148" s="2">
        <v>0</v>
      </c>
      <c r="BX148" s="2">
        <v>0</v>
      </c>
      <c r="BY148" s="2">
        <v>1</v>
      </c>
      <c r="BZ148" s="2">
        <v>0</v>
      </c>
      <c r="CA148" s="2">
        <v>0</v>
      </c>
      <c r="CB148" s="2">
        <v>0</v>
      </c>
      <c r="CC148" s="2">
        <v>0</v>
      </c>
      <c r="CD148" s="2">
        <v>0</v>
      </c>
      <c r="CE148" s="2">
        <v>0</v>
      </c>
      <c r="CG148" s="1" t="s">
        <v>1830</v>
      </c>
      <c r="DU148" s="1" t="s">
        <v>3858</v>
      </c>
      <c r="DV148" s="2">
        <v>0</v>
      </c>
      <c r="DW148" s="2">
        <v>0</v>
      </c>
      <c r="DX148" s="2">
        <v>0</v>
      </c>
      <c r="DY148" s="2">
        <v>0</v>
      </c>
      <c r="DZ148" s="2">
        <v>0</v>
      </c>
      <c r="EA148" s="2">
        <v>0</v>
      </c>
      <c r="EB148" s="2">
        <v>1</v>
      </c>
      <c r="EC148" s="2">
        <v>0</v>
      </c>
      <c r="ED148" s="2">
        <v>0</v>
      </c>
      <c r="EE148" s="2">
        <v>0</v>
      </c>
      <c r="EF148" s="2">
        <v>0</v>
      </c>
      <c r="EG148" s="2">
        <v>0</v>
      </c>
      <c r="EI148" s="1" t="s">
        <v>1835</v>
      </c>
      <c r="EJ148" s="2">
        <v>0</v>
      </c>
      <c r="EK148" s="2">
        <v>0</v>
      </c>
      <c r="EL148" s="2">
        <v>0</v>
      </c>
      <c r="EM148" s="2">
        <v>0</v>
      </c>
      <c r="EN148" s="2">
        <v>0</v>
      </c>
      <c r="EO148" s="2">
        <v>0</v>
      </c>
      <c r="EP148" s="2">
        <v>0</v>
      </c>
      <c r="EQ148" s="2">
        <v>0</v>
      </c>
      <c r="ER148" s="2">
        <v>0</v>
      </c>
      <c r="ES148" s="2">
        <v>0</v>
      </c>
      <c r="ET148" s="2">
        <v>1</v>
      </c>
      <c r="EU148" s="2">
        <v>0</v>
      </c>
      <c r="EV148" s="2">
        <v>0</v>
      </c>
      <c r="EX148" s="1" t="s">
        <v>1830</v>
      </c>
      <c r="GE148" s="1" t="s">
        <v>4036</v>
      </c>
      <c r="GF148" s="2">
        <v>0</v>
      </c>
      <c r="GG148" s="2">
        <v>0</v>
      </c>
      <c r="GH148" s="2">
        <v>0</v>
      </c>
      <c r="GI148" s="2">
        <v>0</v>
      </c>
      <c r="GJ148" s="2">
        <v>0</v>
      </c>
      <c r="GK148" s="2">
        <v>0</v>
      </c>
      <c r="GL148" s="2">
        <v>1</v>
      </c>
      <c r="GM148" s="2">
        <v>1</v>
      </c>
      <c r="GN148" s="2">
        <v>0</v>
      </c>
      <c r="GO148" s="2">
        <v>0</v>
      </c>
      <c r="GP148" s="2">
        <v>0</v>
      </c>
      <c r="GQ148" s="2">
        <v>0</v>
      </c>
      <c r="GR148" s="2">
        <v>0</v>
      </c>
      <c r="AAU148" s="1"/>
      <c r="ATY148"/>
      <c r="ATZ148" s="1" t="s">
        <v>4205</v>
      </c>
      <c r="AUB148" s="1" t="s">
        <v>3854</v>
      </c>
      <c r="AUC148" s="1" t="s">
        <v>2925</v>
      </c>
      <c r="AUD148" s="1" t="s">
        <v>3855</v>
      </c>
      <c r="AUG148" s="1" t="s">
        <v>2165</v>
      </c>
    </row>
    <row r="149" spans="1:723 1221:1229" ht="14.5" customHeight="1" x14ac:dyDescent="0.35">
      <c r="A149" s="1" t="s">
        <v>2929</v>
      </c>
      <c r="B149" s="1" t="s">
        <v>2926</v>
      </c>
      <c r="C149" s="1" t="s">
        <v>2927</v>
      </c>
      <c r="D149" s="1" t="s">
        <v>2072</v>
      </c>
      <c r="E149" s="1" t="s">
        <v>1982</v>
      </c>
      <c r="F149" s="1" t="s">
        <v>2072</v>
      </c>
      <c r="I149" s="1" t="s">
        <v>1942</v>
      </c>
      <c r="J149" s="1" t="s">
        <v>1943</v>
      </c>
      <c r="K149" s="1" t="s">
        <v>1943</v>
      </c>
      <c r="N149" s="1" t="s">
        <v>3846</v>
      </c>
      <c r="O149" s="2">
        <v>1</v>
      </c>
      <c r="P149" s="2">
        <v>0</v>
      </c>
      <c r="Q149" s="2">
        <v>0</v>
      </c>
      <c r="R149" s="2">
        <v>0</v>
      </c>
      <c r="S149" s="2">
        <v>0</v>
      </c>
      <c r="U149" s="1" t="s">
        <v>1831</v>
      </c>
      <c r="AC149" s="1" t="s">
        <v>4631</v>
      </c>
      <c r="AE149" s="1" t="s">
        <v>1831</v>
      </c>
      <c r="AF149" s="1" t="s">
        <v>1831</v>
      </c>
      <c r="AS149" s="1" t="s">
        <v>3887</v>
      </c>
      <c r="AT149" s="156" t="s">
        <v>1840</v>
      </c>
      <c r="AU149" s="1" t="s">
        <v>3888</v>
      </c>
      <c r="AW149" s="1" t="s">
        <v>3849</v>
      </c>
      <c r="AX149" s="1" t="s">
        <v>1835</v>
      </c>
      <c r="AY149" s="1" t="s">
        <v>1831</v>
      </c>
      <c r="AZ149" s="1" t="s">
        <v>1832</v>
      </c>
      <c r="BK149" s="1" t="s">
        <v>1833</v>
      </c>
      <c r="BL149" s="2">
        <v>0</v>
      </c>
      <c r="BM149" s="2">
        <v>0</v>
      </c>
      <c r="BN149" s="2">
        <v>0</v>
      </c>
      <c r="BO149" s="2">
        <v>0</v>
      </c>
      <c r="BP149" s="2">
        <v>0</v>
      </c>
      <c r="BQ149" s="2">
        <v>0</v>
      </c>
      <c r="BR149" s="2">
        <v>1</v>
      </c>
      <c r="BS149" s="1" t="s">
        <v>2928</v>
      </c>
      <c r="BT149" s="1" t="s">
        <v>1834</v>
      </c>
      <c r="BU149" s="2">
        <v>0</v>
      </c>
      <c r="BV149" s="2">
        <v>0</v>
      </c>
      <c r="BW149" s="2">
        <v>0</v>
      </c>
      <c r="BX149" s="2">
        <v>0</v>
      </c>
      <c r="BY149" s="2">
        <v>0</v>
      </c>
      <c r="BZ149" s="2">
        <v>0</v>
      </c>
      <c r="CA149" s="2">
        <v>0</v>
      </c>
      <c r="CB149" s="2">
        <v>1</v>
      </c>
      <c r="CC149" s="2">
        <v>0</v>
      </c>
      <c r="CD149" s="2">
        <v>0</v>
      </c>
      <c r="CE149" s="2">
        <v>0</v>
      </c>
      <c r="CG149" s="1" t="s">
        <v>1830</v>
      </c>
      <c r="DU149" s="1" t="s">
        <v>3892</v>
      </c>
      <c r="DV149" s="2">
        <v>0</v>
      </c>
      <c r="DW149" s="2">
        <v>0</v>
      </c>
      <c r="DX149" s="2">
        <v>0</v>
      </c>
      <c r="DY149" s="2">
        <v>0</v>
      </c>
      <c r="DZ149" s="2">
        <v>0</v>
      </c>
      <c r="EA149" s="2">
        <v>0</v>
      </c>
      <c r="EB149" s="2">
        <v>0</v>
      </c>
      <c r="EC149" s="2">
        <v>1</v>
      </c>
      <c r="ED149" s="2">
        <v>0</v>
      </c>
      <c r="EE149" s="2">
        <v>0</v>
      </c>
      <c r="EF149" s="2">
        <v>0</v>
      </c>
      <c r="EG149" s="2">
        <v>0</v>
      </c>
      <c r="EI149" s="1" t="s">
        <v>1835</v>
      </c>
      <c r="EJ149" s="2">
        <v>0</v>
      </c>
      <c r="EK149" s="2">
        <v>0</v>
      </c>
      <c r="EL149" s="2">
        <v>0</v>
      </c>
      <c r="EM149" s="2">
        <v>0</v>
      </c>
      <c r="EN149" s="2">
        <v>0</v>
      </c>
      <c r="EO149" s="2">
        <v>0</v>
      </c>
      <c r="EP149" s="2">
        <v>0</v>
      </c>
      <c r="EQ149" s="2">
        <v>0</v>
      </c>
      <c r="ER149" s="2">
        <v>0</v>
      </c>
      <c r="ES149" s="2">
        <v>0</v>
      </c>
      <c r="ET149" s="2">
        <v>1</v>
      </c>
      <c r="EU149" s="2">
        <v>0</v>
      </c>
      <c r="EV149" s="2">
        <v>0</v>
      </c>
      <c r="EX149" s="1" t="s">
        <v>1830</v>
      </c>
      <c r="GE149" s="1" t="s">
        <v>3893</v>
      </c>
      <c r="GF149" s="2">
        <v>0</v>
      </c>
      <c r="GG149" s="2">
        <v>0</v>
      </c>
      <c r="GH149" s="2">
        <v>0</v>
      </c>
      <c r="GI149" s="2">
        <v>0</v>
      </c>
      <c r="GJ149" s="2">
        <v>0</v>
      </c>
      <c r="GK149" s="2">
        <v>0</v>
      </c>
      <c r="GL149" s="2">
        <v>1</v>
      </c>
      <c r="GM149" s="2">
        <v>0</v>
      </c>
      <c r="GN149" s="2">
        <v>0</v>
      </c>
      <c r="GO149" s="2">
        <v>0</v>
      </c>
      <c r="GP149" s="2">
        <v>0</v>
      </c>
      <c r="GQ149" s="2">
        <v>0</v>
      </c>
      <c r="GR149" s="2">
        <v>0</v>
      </c>
      <c r="AAU149" s="1"/>
      <c r="ATY149"/>
      <c r="ATZ149" s="1" t="s">
        <v>4206</v>
      </c>
      <c r="AUB149" s="1" t="s">
        <v>3854</v>
      </c>
      <c r="AUC149" s="1" t="s">
        <v>2930</v>
      </c>
      <c r="AUD149" s="1" t="s">
        <v>3855</v>
      </c>
      <c r="AUG149" s="1" t="s">
        <v>2782</v>
      </c>
    </row>
    <row r="150" spans="1:723 1221:1229" ht="14.5" customHeight="1" x14ac:dyDescent="0.35">
      <c r="A150" s="1" t="s">
        <v>2933</v>
      </c>
      <c r="B150" s="1" t="s">
        <v>2931</v>
      </c>
      <c r="C150" s="1" t="s">
        <v>2932</v>
      </c>
      <c r="D150" s="1" t="s">
        <v>2698</v>
      </c>
      <c r="E150" s="1" t="s">
        <v>2132</v>
      </c>
      <c r="F150" s="1" t="s">
        <v>2698</v>
      </c>
      <c r="I150" s="1" t="s">
        <v>1942</v>
      </c>
      <c r="J150" s="1" t="s">
        <v>1943</v>
      </c>
      <c r="K150" s="1" t="s">
        <v>1943</v>
      </c>
      <c r="N150" s="1" t="s">
        <v>3846</v>
      </c>
      <c r="O150" s="2">
        <v>1</v>
      </c>
      <c r="P150" s="2">
        <v>0</v>
      </c>
      <c r="Q150" s="2">
        <v>0</v>
      </c>
      <c r="R150" s="2">
        <v>0</v>
      </c>
      <c r="S150" s="2">
        <v>0</v>
      </c>
      <c r="U150" s="1" t="s">
        <v>1831</v>
      </c>
      <c r="AC150" s="1" t="s">
        <v>3856</v>
      </c>
      <c r="AE150" s="1" t="s">
        <v>1830</v>
      </c>
      <c r="AF150" s="1" t="s">
        <v>1830</v>
      </c>
      <c r="AJ150" s="1" t="s">
        <v>3904</v>
      </c>
      <c r="AK150" s="2">
        <v>0</v>
      </c>
      <c r="AL150" s="2">
        <v>1</v>
      </c>
      <c r="AM150" s="2">
        <v>0</v>
      </c>
      <c r="AN150" s="2">
        <v>0</v>
      </c>
      <c r="AO150" s="2">
        <v>0</v>
      </c>
      <c r="AP150" s="2">
        <v>0</v>
      </c>
      <c r="AR150" s="1" t="s">
        <v>4083</v>
      </c>
      <c r="BT150" s="1" t="s">
        <v>3874</v>
      </c>
      <c r="BU150" s="2">
        <v>0</v>
      </c>
      <c r="BV150" s="2">
        <v>0</v>
      </c>
      <c r="BW150" s="2">
        <v>0</v>
      </c>
      <c r="BX150" s="2">
        <v>0</v>
      </c>
      <c r="BY150" s="2">
        <v>1</v>
      </c>
      <c r="BZ150" s="2">
        <v>0</v>
      </c>
      <c r="CA150" s="2">
        <v>0</v>
      </c>
      <c r="CB150" s="2">
        <v>0</v>
      </c>
      <c r="CC150" s="2">
        <v>0</v>
      </c>
      <c r="CD150" s="2">
        <v>0</v>
      </c>
      <c r="CE150" s="2">
        <v>0</v>
      </c>
      <c r="DU150" s="1"/>
      <c r="EX150" s="1" t="s">
        <v>1830</v>
      </c>
      <c r="GE150" s="1" t="s">
        <v>1836</v>
      </c>
      <c r="GF150" s="2">
        <v>0</v>
      </c>
      <c r="GG150" s="2">
        <v>0</v>
      </c>
      <c r="GH150" s="2">
        <v>1</v>
      </c>
      <c r="GI150" s="2">
        <v>0</v>
      </c>
      <c r="GJ150" s="2">
        <v>0</v>
      </c>
      <c r="GK150" s="2">
        <v>0</v>
      </c>
      <c r="GL150" s="2">
        <v>0</v>
      </c>
      <c r="GM150" s="2">
        <v>0</v>
      </c>
      <c r="GN150" s="2">
        <v>0</v>
      </c>
      <c r="GO150" s="2">
        <v>0</v>
      </c>
      <c r="GP150" s="2">
        <v>0</v>
      </c>
      <c r="GQ150" s="2">
        <v>0</v>
      </c>
      <c r="GR150" s="2">
        <v>0</v>
      </c>
      <c r="AAU150" s="1"/>
      <c r="ATY150"/>
      <c r="ATZ150" s="1" t="s">
        <v>4207</v>
      </c>
      <c r="AUB150" s="1" t="s">
        <v>3854</v>
      </c>
      <c r="AUC150" s="1" t="s">
        <v>2934</v>
      </c>
      <c r="AUD150" s="1" t="s">
        <v>3855</v>
      </c>
      <c r="AUG150" s="1" t="s">
        <v>2813</v>
      </c>
    </row>
    <row r="151" spans="1:723 1221:1229" s="155" customFormat="1" ht="14.5" customHeight="1" x14ac:dyDescent="0.35">
      <c r="A151" s="155" t="s">
        <v>2939</v>
      </c>
      <c r="B151" s="155" t="s">
        <v>2935</v>
      </c>
      <c r="C151" s="155" t="s">
        <v>2936</v>
      </c>
      <c r="D151" s="155" t="s">
        <v>2698</v>
      </c>
      <c r="E151" s="155" t="s">
        <v>1941</v>
      </c>
      <c r="F151" s="155" t="s">
        <v>2698</v>
      </c>
      <c r="I151" s="155" t="s">
        <v>1942</v>
      </c>
      <c r="J151" s="155" t="s">
        <v>1943</v>
      </c>
      <c r="K151" s="155" t="s">
        <v>1943</v>
      </c>
      <c r="N151" s="155" t="s">
        <v>3846</v>
      </c>
      <c r="O151" s="156">
        <v>1</v>
      </c>
      <c r="P151" s="156">
        <v>0</v>
      </c>
      <c r="Q151" s="156">
        <v>0</v>
      </c>
      <c r="R151" s="156">
        <v>0</v>
      </c>
      <c r="S151" s="156">
        <v>0</v>
      </c>
      <c r="U151" s="155" t="s">
        <v>1831</v>
      </c>
      <c r="AC151" s="155" t="s">
        <v>3908</v>
      </c>
      <c r="AE151" s="155" t="s">
        <v>1831</v>
      </c>
      <c r="AF151" s="155" t="s">
        <v>1831</v>
      </c>
      <c r="AS151" s="155" t="s">
        <v>3847</v>
      </c>
      <c r="AT151" s="156" t="s">
        <v>1840</v>
      </c>
      <c r="AU151" s="155" t="s">
        <v>3857</v>
      </c>
      <c r="AW151" s="155" t="s">
        <v>1840</v>
      </c>
      <c r="AX151" s="155" t="s">
        <v>3890</v>
      </c>
      <c r="AY151" s="155" t="s">
        <v>1831</v>
      </c>
      <c r="AZ151" s="155" t="s">
        <v>1839</v>
      </c>
      <c r="BA151" s="155" t="s">
        <v>1852</v>
      </c>
      <c r="BB151" s="156">
        <v>0</v>
      </c>
      <c r="BC151" s="156">
        <v>1</v>
      </c>
      <c r="BD151" s="156">
        <v>0</v>
      </c>
      <c r="BE151" s="156">
        <v>0</v>
      </c>
      <c r="BF151" s="156">
        <v>0</v>
      </c>
      <c r="BG151" s="156">
        <v>0</v>
      </c>
      <c r="BH151" s="156">
        <v>0</v>
      </c>
      <c r="BI151" s="156">
        <v>0</v>
      </c>
      <c r="BT151" s="155" t="s">
        <v>1834</v>
      </c>
      <c r="BU151" s="156">
        <v>0</v>
      </c>
      <c r="BV151" s="156">
        <v>0</v>
      </c>
      <c r="BW151" s="156">
        <v>0</v>
      </c>
      <c r="BX151" s="156">
        <v>0</v>
      </c>
      <c r="BY151" s="156">
        <v>0</v>
      </c>
      <c r="BZ151" s="156">
        <v>0</v>
      </c>
      <c r="CA151" s="156">
        <v>0</v>
      </c>
      <c r="CB151" s="156">
        <v>1</v>
      </c>
      <c r="CC151" s="156">
        <v>0</v>
      </c>
      <c r="CD151" s="156">
        <v>0</v>
      </c>
      <c r="CE151" s="156">
        <v>0</v>
      </c>
      <c r="CG151" s="155" t="s">
        <v>1831</v>
      </c>
      <c r="CH151" s="155" t="s">
        <v>3948</v>
      </c>
      <c r="CJ151" s="156">
        <v>25</v>
      </c>
      <c r="CK151" s="155" t="s">
        <v>1830</v>
      </c>
      <c r="DC151" s="155" t="s">
        <v>3949</v>
      </c>
      <c r="DD151" s="156">
        <v>0</v>
      </c>
      <c r="DE151" s="156">
        <v>0</v>
      </c>
      <c r="DF151" s="156">
        <v>0</v>
      </c>
      <c r="DG151" s="156">
        <v>0</v>
      </c>
      <c r="DH151" s="156">
        <v>1</v>
      </c>
      <c r="DI151" s="156">
        <v>0</v>
      </c>
      <c r="DJ151" s="156">
        <v>0</v>
      </c>
      <c r="DK151" s="156">
        <v>0</v>
      </c>
      <c r="DM151" s="155" t="s">
        <v>1830</v>
      </c>
      <c r="DU151" s="166" t="s">
        <v>3884</v>
      </c>
      <c r="DV151" s="156">
        <v>0</v>
      </c>
      <c r="DW151" s="156">
        <v>0</v>
      </c>
      <c r="DX151" s="156">
        <v>0</v>
      </c>
      <c r="DY151" s="156">
        <v>0</v>
      </c>
      <c r="DZ151" s="156">
        <v>0</v>
      </c>
      <c r="EA151" s="156">
        <v>1</v>
      </c>
      <c r="EB151" s="156">
        <v>0</v>
      </c>
      <c r="EC151" s="156">
        <v>1</v>
      </c>
      <c r="ED151" s="156">
        <v>0</v>
      </c>
      <c r="EE151" s="156">
        <v>0</v>
      </c>
      <c r="EF151" s="156">
        <v>0</v>
      </c>
      <c r="EG151" s="156">
        <v>1</v>
      </c>
      <c r="EH151" s="155" t="s">
        <v>2938</v>
      </c>
      <c r="EI151" s="155" t="s">
        <v>1857</v>
      </c>
      <c r="EJ151" s="156">
        <v>0</v>
      </c>
      <c r="EK151" s="156">
        <v>0</v>
      </c>
      <c r="EL151" s="156">
        <v>0</v>
      </c>
      <c r="EM151" s="156">
        <v>0</v>
      </c>
      <c r="EN151" s="156">
        <v>1</v>
      </c>
      <c r="EO151" s="156">
        <v>0</v>
      </c>
      <c r="EP151" s="156">
        <v>0</v>
      </c>
      <c r="EQ151" s="156">
        <v>0</v>
      </c>
      <c r="ER151" s="156">
        <v>0</v>
      </c>
      <c r="ES151" s="156">
        <v>0</v>
      </c>
      <c r="ET151" s="156">
        <v>0</v>
      </c>
      <c r="EU151" s="156">
        <v>0</v>
      </c>
      <c r="EV151" s="156">
        <v>0</v>
      </c>
      <c r="EX151" s="155" t="s">
        <v>1830</v>
      </c>
      <c r="GE151" s="155" t="s">
        <v>4002</v>
      </c>
      <c r="GF151" s="156">
        <v>0</v>
      </c>
      <c r="GG151" s="156">
        <v>0</v>
      </c>
      <c r="GH151" s="156">
        <v>0</v>
      </c>
      <c r="GI151" s="156">
        <v>0</v>
      </c>
      <c r="GJ151" s="156">
        <v>0</v>
      </c>
      <c r="GK151" s="156">
        <v>0</v>
      </c>
      <c r="GL151" s="156">
        <v>0</v>
      </c>
      <c r="GM151" s="156">
        <v>0</v>
      </c>
      <c r="GN151" s="156">
        <v>0</v>
      </c>
      <c r="GO151" s="156">
        <v>1</v>
      </c>
      <c r="GP151" s="156">
        <v>0</v>
      </c>
      <c r="GQ151" s="156">
        <v>0</v>
      </c>
      <c r="GR151" s="156">
        <v>0</v>
      </c>
      <c r="ATY151"/>
      <c r="ATZ151" s="155" t="s">
        <v>4208</v>
      </c>
      <c r="AUB151" s="155" t="s">
        <v>3854</v>
      </c>
      <c r="AUC151" s="155" t="s">
        <v>2940</v>
      </c>
      <c r="AUD151" s="155" t="s">
        <v>3855</v>
      </c>
      <c r="AUG151" s="155" t="s">
        <v>3363</v>
      </c>
    </row>
    <row r="152" spans="1:723 1221:1229" ht="14.5" customHeight="1" x14ac:dyDescent="0.35">
      <c r="A152" s="1" t="s">
        <v>2945</v>
      </c>
      <c r="B152" s="1" t="s">
        <v>2941</v>
      </c>
      <c r="C152" s="1" t="s">
        <v>2942</v>
      </c>
      <c r="D152" s="1" t="s">
        <v>2072</v>
      </c>
      <c r="E152" s="1" t="s">
        <v>1982</v>
      </c>
      <c r="F152" s="1" t="s">
        <v>2072</v>
      </c>
      <c r="I152" s="1" t="s">
        <v>1942</v>
      </c>
      <c r="J152" s="1" t="s">
        <v>1943</v>
      </c>
      <c r="K152" s="1" t="s">
        <v>1943</v>
      </c>
      <c r="N152" s="1" t="s">
        <v>3846</v>
      </c>
      <c r="O152" s="2">
        <v>1</v>
      </c>
      <c r="P152" s="2">
        <v>0</v>
      </c>
      <c r="Q152" s="2">
        <v>0</v>
      </c>
      <c r="R152" s="2">
        <v>0</v>
      </c>
      <c r="S152" s="2">
        <v>0</v>
      </c>
      <c r="U152" s="1" t="s">
        <v>1831</v>
      </c>
      <c r="AC152" s="1" t="s">
        <v>3856</v>
      </c>
      <c r="AE152" s="1" t="s">
        <v>1830</v>
      </c>
      <c r="AF152" s="1" t="s">
        <v>4113</v>
      </c>
      <c r="AG152" s="1" t="s">
        <v>4114</v>
      </c>
      <c r="AI152" s="1" t="s">
        <v>4083</v>
      </c>
      <c r="AS152" s="1" t="s">
        <v>3895</v>
      </c>
      <c r="AT152" s="156" t="s">
        <v>1840</v>
      </c>
      <c r="AU152" s="1" t="s">
        <v>3914</v>
      </c>
      <c r="AW152" s="1" t="s">
        <v>3849</v>
      </c>
      <c r="AX152" s="1" t="s">
        <v>1835</v>
      </c>
      <c r="AY152" s="1" t="s">
        <v>1831</v>
      </c>
      <c r="AZ152" s="1" t="s">
        <v>1832</v>
      </c>
      <c r="BK152" s="1" t="s">
        <v>4209</v>
      </c>
      <c r="BL152" s="2">
        <v>1</v>
      </c>
      <c r="BM152" s="2">
        <v>0</v>
      </c>
      <c r="BN152" s="2">
        <v>0</v>
      </c>
      <c r="BO152" s="2">
        <v>0</v>
      </c>
      <c r="BP152" s="2">
        <v>0</v>
      </c>
      <c r="BQ152" s="2">
        <v>0</v>
      </c>
      <c r="BR152" s="2">
        <v>1</v>
      </c>
      <c r="BS152" s="1" t="s">
        <v>2944</v>
      </c>
      <c r="BT152" s="1" t="s">
        <v>3874</v>
      </c>
      <c r="BU152" s="2">
        <v>0</v>
      </c>
      <c r="BV152" s="2">
        <v>0</v>
      </c>
      <c r="BW152" s="2">
        <v>0</v>
      </c>
      <c r="BX152" s="2">
        <v>0</v>
      </c>
      <c r="BY152" s="2">
        <v>1</v>
      </c>
      <c r="BZ152" s="2">
        <v>0</v>
      </c>
      <c r="CA152" s="2">
        <v>0</v>
      </c>
      <c r="CB152" s="2">
        <v>0</v>
      </c>
      <c r="CC152" s="2">
        <v>0</v>
      </c>
      <c r="CD152" s="2">
        <v>0</v>
      </c>
      <c r="CE152" s="2">
        <v>0</v>
      </c>
      <c r="CG152" s="1" t="s">
        <v>1830</v>
      </c>
      <c r="DU152" s="1" t="s">
        <v>4161</v>
      </c>
      <c r="DV152" s="2">
        <v>0</v>
      </c>
      <c r="DW152" s="2">
        <v>0</v>
      </c>
      <c r="DX152" s="2">
        <v>0</v>
      </c>
      <c r="DY152" s="2">
        <v>0</v>
      </c>
      <c r="DZ152" s="2">
        <v>0</v>
      </c>
      <c r="EA152" s="2">
        <v>0</v>
      </c>
      <c r="EB152" s="2">
        <v>0</v>
      </c>
      <c r="EC152" s="2">
        <v>1</v>
      </c>
      <c r="ED152" s="2">
        <v>1</v>
      </c>
      <c r="EE152" s="2">
        <v>0</v>
      </c>
      <c r="EF152" s="2">
        <v>0</v>
      </c>
      <c r="EG152" s="2">
        <v>0</v>
      </c>
      <c r="EI152" s="1" t="s">
        <v>1835</v>
      </c>
      <c r="EJ152" s="2">
        <v>0</v>
      </c>
      <c r="EK152" s="2">
        <v>0</v>
      </c>
      <c r="EL152" s="2">
        <v>0</v>
      </c>
      <c r="EM152" s="2">
        <v>0</v>
      </c>
      <c r="EN152" s="2">
        <v>0</v>
      </c>
      <c r="EO152" s="2">
        <v>0</v>
      </c>
      <c r="EP152" s="2">
        <v>0</v>
      </c>
      <c r="EQ152" s="2">
        <v>0</v>
      </c>
      <c r="ER152" s="2">
        <v>0</v>
      </c>
      <c r="ES152" s="2">
        <v>0</v>
      </c>
      <c r="ET152" s="2">
        <v>1</v>
      </c>
      <c r="EU152" s="2">
        <v>0</v>
      </c>
      <c r="EV152" s="2">
        <v>0</v>
      </c>
      <c r="EX152" s="1" t="s">
        <v>1830</v>
      </c>
      <c r="GE152" s="1" t="s">
        <v>3893</v>
      </c>
      <c r="GF152" s="2">
        <v>0</v>
      </c>
      <c r="GG152" s="2">
        <v>0</v>
      </c>
      <c r="GH152" s="2">
        <v>0</v>
      </c>
      <c r="GI152" s="2">
        <v>0</v>
      </c>
      <c r="GJ152" s="2">
        <v>0</v>
      </c>
      <c r="GK152" s="2">
        <v>0</v>
      </c>
      <c r="GL152" s="2">
        <v>1</v>
      </c>
      <c r="GM152" s="2">
        <v>0</v>
      </c>
      <c r="GN152" s="2">
        <v>0</v>
      </c>
      <c r="GO152" s="2">
        <v>0</v>
      </c>
      <c r="GP152" s="2">
        <v>0</v>
      </c>
      <c r="GQ152" s="2">
        <v>0</v>
      </c>
      <c r="GR152" s="2">
        <v>0</v>
      </c>
      <c r="AAU152" s="1"/>
      <c r="ATY152"/>
      <c r="ATZ152" s="1" t="s">
        <v>4210</v>
      </c>
      <c r="AUB152" s="1" t="s">
        <v>3854</v>
      </c>
      <c r="AUC152" s="1" t="s">
        <v>2946</v>
      </c>
      <c r="AUD152" s="1" t="s">
        <v>3855</v>
      </c>
      <c r="AUG152" s="1" t="s">
        <v>2488</v>
      </c>
    </row>
    <row r="153" spans="1:723 1221:1229" ht="14.5" customHeight="1" x14ac:dyDescent="0.35">
      <c r="A153" s="1" t="s">
        <v>2950</v>
      </c>
      <c r="B153" s="1" t="s">
        <v>2947</v>
      </c>
      <c r="C153" s="1" t="s">
        <v>2948</v>
      </c>
      <c r="D153" s="1" t="s">
        <v>2131</v>
      </c>
      <c r="E153" s="1" t="s">
        <v>2949</v>
      </c>
      <c r="F153" s="1" t="s">
        <v>2131</v>
      </c>
      <c r="I153" s="1" t="s">
        <v>1942</v>
      </c>
      <c r="J153" s="1" t="s">
        <v>1943</v>
      </c>
      <c r="K153" s="1" t="s">
        <v>1943</v>
      </c>
      <c r="N153" s="1" t="s">
        <v>3846</v>
      </c>
      <c r="O153" s="2">
        <v>1</v>
      </c>
      <c r="P153" s="2">
        <v>0</v>
      </c>
      <c r="Q153" s="2">
        <v>0</v>
      </c>
      <c r="R153" s="2">
        <v>0</v>
      </c>
      <c r="S153" s="2">
        <v>0</v>
      </c>
      <c r="U153" s="1" t="s">
        <v>1831</v>
      </c>
      <c r="AC153" s="1" t="s">
        <v>3920</v>
      </c>
      <c r="AE153" s="1" t="s">
        <v>1831</v>
      </c>
      <c r="AF153" s="1" t="s">
        <v>4113</v>
      </c>
      <c r="AG153" s="1" t="s">
        <v>4114</v>
      </c>
      <c r="AI153" s="1" t="s">
        <v>4083</v>
      </c>
      <c r="AS153" s="1" t="s">
        <v>3895</v>
      </c>
      <c r="AT153" s="156" t="s">
        <v>1840</v>
      </c>
      <c r="AU153" s="1" t="s">
        <v>3888</v>
      </c>
      <c r="AW153" s="1" t="s">
        <v>3889</v>
      </c>
      <c r="AX153" s="1" t="s">
        <v>3890</v>
      </c>
      <c r="AY153" s="1" t="s">
        <v>1830</v>
      </c>
      <c r="BT153" s="1" t="s">
        <v>4211</v>
      </c>
      <c r="BU153" s="2">
        <v>0</v>
      </c>
      <c r="BV153" s="2">
        <v>0</v>
      </c>
      <c r="BW153" s="2">
        <v>0</v>
      </c>
      <c r="BX153" s="2">
        <v>0</v>
      </c>
      <c r="BY153" s="2">
        <v>1</v>
      </c>
      <c r="BZ153" s="2">
        <v>0</v>
      </c>
      <c r="CA153" s="2">
        <v>0</v>
      </c>
      <c r="CB153" s="2">
        <v>1</v>
      </c>
      <c r="CC153" s="2">
        <v>0</v>
      </c>
      <c r="CD153" s="2">
        <v>0</v>
      </c>
      <c r="CE153" s="2">
        <v>0</v>
      </c>
      <c r="CG153" s="1" t="s">
        <v>1830</v>
      </c>
      <c r="DU153" s="1" t="s">
        <v>3991</v>
      </c>
      <c r="DV153" s="2">
        <v>1</v>
      </c>
      <c r="DW153" s="2">
        <v>1</v>
      </c>
      <c r="DX153" s="2">
        <v>0</v>
      </c>
      <c r="DY153" s="2">
        <v>0</v>
      </c>
      <c r="DZ153" s="2">
        <v>0</v>
      </c>
      <c r="EA153" s="2">
        <v>0</v>
      </c>
      <c r="EB153" s="2">
        <v>0</v>
      </c>
      <c r="EC153" s="2">
        <v>0</v>
      </c>
      <c r="ED153" s="2">
        <v>0</v>
      </c>
      <c r="EE153" s="2">
        <v>0</v>
      </c>
      <c r="EF153" s="2">
        <v>0</v>
      </c>
      <c r="EG153" s="2">
        <v>0</v>
      </c>
      <c r="EI153" s="1" t="s">
        <v>1961</v>
      </c>
      <c r="EJ153" s="2">
        <v>0</v>
      </c>
      <c r="EK153" s="2">
        <v>0</v>
      </c>
      <c r="EL153" s="2">
        <v>0</v>
      </c>
      <c r="EM153" s="2">
        <v>0</v>
      </c>
      <c r="EN153" s="2">
        <v>1</v>
      </c>
      <c r="EO153" s="2">
        <v>0</v>
      </c>
      <c r="EP153" s="2">
        <v>1</v>
      </c>
      <c r="EQ153" s="2">
        <v>0</v>
      </c>
      <c r="ER153" s="2">
        <v>0</v>
      </c>
      <c r="ES153" s="2">
        <v>0</v>
      </c>
      <c r="ET153" s="2">
        <v>0</v>
      </c>
      <c r="EU153" s="2">
        <v>0</v>
      </c>
      <c r="EV153" s="2">
        <v>0</v>
      </c>
      <c r="EX153" s="1" t="s">
        <v>1830</v>
      </c>
      <c r="GE153" s="1" t="s">
        <v>4212</v>
      </c>
      <c r="GF153" s="2">
        <v>0</v>
      </c>
      <c r="GG153" s="2">
        <v>1</v>
      </c>
      <c r="GH153" s="2">
        <v>1</v>
      </c>
      <c r="GI153" s="2">
        <v>0</v>
      </c>
      <c r="GJ153" s="2">
        <v>0</v>
      </c>
      <c r="GK153" s="2">
        <v>0</v>
      </c>
      <c r="GL153" s="2">
        <v>0</v>
      </c>
      <c r="GM153" s="2">
        <v>0</v>
      </c>
      <c r="GN153" s="2">
        <v>0</v>
      </c>
      <c r="GO153" s="2">
        <v>0</v>
      </c>
      <c r="GP153" s="2">
        <v>0</v>
      </c>
      <c r="GQ153" s="2">
        <v>0</v>
      </c>
      <c r="GR153" s="2">
        <v>0</v>
      </c>
      <c r="AAU153" s="1"/>
      <c r="ATY153"/>
      <c r="ATZ153" s="1" t="s">
        <v>4213</v>
      </c>
      <c r="AUB153" s="1" t="s">
        <v>3854</v>
      </c>
      <c r="AUC153" s="1" t="s">
        <v>2951</v>
      </c>
      <c r="AUD153" s="1" t="s">
        <v>3855</v>
      </c>
      <c r="AUG153" s="1" t="s">
        <v>3209</v>
      </c>
    </row>
    <row r="154" spans="1:723 1221:1229" ht="14.5" customHeight="1" x14ac:dyDescent="0.35">
      <c r="A154" s="1" t="s">
        <v>2955</v>
      </c>
      <c r="B154" s="1" t="s">
        <v>2952</v>
      </c>
      <c r="C154" s="1" t="s">
        <v>2953</v>
      </c>
      <c r="D154" s="1" t="s">
        <v>2698</v>
      </c>
      <c r="E154" s="1" t="s">
        <v>2132</v>
      </c>
      <c r="F154" s="1" t="s">
        <v>2698</v>
      </c>
      <c r="I154" s="1" t="s">
        <v>1942</v>
      </c>
      <c r="J154" s="1" t="s">
        <v>1943</v>
      </c>
      <c r="K154" s="1" t="s">
        <v>1943</v>
      </c>
      <c r="N154" s="1" t="s">
        <v>3846</v>
      </c>
      <c r="O154" s="2">
        <v>1</v>
      </c>
      <c r="P154" s="2">
        <v>0</v>
      </c>
      <c r="Q154" s="2">
        <v>0</v>
      </c>
      <c r="R154" s="2">
        <v>0</v>
      </c>
      <c r="S154" s="2">
        <v>0</v>
      </c>
      <c r="U154" s="1" t="s">
        <v>1830</v>
      </c>
      <c r="V154" s="1" t="s">
        <v>4147</v>
      </c>
      <c r="W154" s="2">
        <v>1</v>
      </c>
      <c r="X154" s="2">
        <v>0</v>
      </c>
      <c r="Y154" s="2">
        <v>0</v>
      </c>
      <c r="Z154" s="2">
        <v>0</v>
      </c>
      <c r="AA154" s="2">
        <v>0</v>
      </c>
      <c r="DU154" s="1"/>
      <c r="AAU154" s="1"/>
      <c r="ATY154"/>
      <c r="ATZ154" s="1" t="s">
        <v>4214</v>
      </c>
      <c r="AUB154" s="1" t="s">
        <v>3854</v>
      </c>
      <c r="AUC154" s="1" t="s">
        <v>2956</v>
      </c>
      <c r="AUD154" s="1" t="s">
        <v>3855</v>
      </c>
      <c r="AUG154" s="1" t="s">
        <v>2771</v>
      </c>
    </row>
    <row r="155" spans="1:723 1221:1229" ht="14.5" customHeight="1" x14ac:dyDescent="0.35">
      <c r="A155" s="1" t="s">
        <v>2959</v>
      </c>
      <c r="B155" s="1" t="s">
        <v>2957</v>
      </c>
      <c r="C155" s="1" t="s">
        <v>2958</v>
      </c>
      <c r="D155" s="1" t="s">
        <v>2131</v>
      </c>
      <c r="E155" s="1" t="s">
        <v>2949</v>
      </c>
      <c r="F155" s="1" t="s">
        <v>2131</v>
      </c>
      <c r="I155" s="1" t="s">
        <v>1942</v>
      </c>
      <c r="J155" s="1" t="s">
        <v>1943</v>
      </c>
      <c r="K155" s="1" t="s">
        <v>1943</v>
      </c>
      <c r="N155" s="1" t="s">
        <v>3846</v>
      </c>
      <c r="O155" s="2">
        <v>1</v>
      </c>
      <c r="P155" s="2">
        <v>0</v>
      </c>
      <c r="Q155" s="2">
        <v>0</v>
      </c>
      <c r="R155" s="2">
        <v>0</v>
      </c>
      <c r="S155" s="2">
        <v>0</v>
      </c>
      <c r="U155" s="1" t="s">
        <v>1831</v>
      </c>
      <c r="AC155" s="1" t="s">
        <v>3856</v>
      </c>
      <c r="AE155" s="1" t="s">
        <v>1831</v>
      </c>
      <c r="AF155" s="1" t="s">
        <v>1831</v>
      </c>
      <c r="AS155" s="1" t="s">
        <v>3847</v>
      </c>
      <c r="AT155" s="156" t="s">
        <v>1840</v>
      </c>
      <c r="AU155" s="1" t="s">
        <v>3857</v>
      </c>
      <c r="AW155" s="1" t="s">
        <v>3849</v>
      </c>
      <c r="AX155" s="1" t="s">
        <v>3890</v>
      </c>
      <c r="AY155" s="1" t="s">
        <v>1830</v>
      </c>
      <c r="BT155" s="1" t="s">
        <v>1834</v>
      </c>
      <c r="BU155" s="2">
        <v>0</v>
      </c>
      <c r="BV155" s="2">
        <v>0</v>
      </c>
      <c r="BW155" s="2">
        <v>0</v>
      </c>
      <c r="BX155" s="2">
        <v>0</v>
      </c>
      <c r="BY155" s="2">
        <v>0</v>
      </c>
      <c r="BZ155" s="2">
        <v>0</v>
      </c>
      <c r="CA155" s="2">
        <v>0</v>
      </c>
      <c r="CB155" s="2">
        <v>1</v>
      </c>
      <c r="CC155" s="2">
        <v>0</v>
      </c>
      <c r="CD155" s="2">
        <v>0</v>
      </c>
      <c r="CE155" s="2">
        <v>0</v>
      </c>
      <c r="CG155" s="1" t="s">
        <v>1830</v>
      </c>
      <c r="DU155" s="1" t="s">
        <v>3991</v>
      </c>
      <c r="DV155" s="2">
        <v>1</v>
      </c>
      <c r="DW155" s="2">
        <v>1</v>
      </c>
      <c r="DX155" s="2">
        <v>0</v>
      </c>
      <c r="DY155" s="2">
        <v>0</v>
      </c>
      <c r="DZ155" s="2">
        <v>0</v>
      </c>
      <c r="EA155" s="2">
        <v>0</v>
      </c>
      <c r="EB155" s="2">
        <v>0</v>
      </c>
      <c r="EC155" s="2">
        <v>0</v>
      </c>
      <c r="ED155" s="2">
        <v>0</v>
      </c>
      <c r="EE155" s="2">
        <v>0</v>
      </c>
      <c r="EF155" s="2">
        <v>0</v>
      </c>
      <c r="EG155" s="2">
        <v>0</v>
      </c>
      <c r="EI155" s="1" t="s">
        <v>4215</v>
      </c>
      <c r="EJ155" s="2">
        <v>0</v>
      </c>
      <c r="EK155" s="2">
        <v>0</v>
      </c>
      <c r="EL155" s="2">
        <v>0</v>
      </c>
      <c r="EM155" s="2">
        <v>0</v>
      </c>
      <c r="EN155" s="2">
        <v>1</v>
      </c>
      <c r="EO155" s="2">
        <v>1</v>
      </c>
      <c r="EP155" s="2">
        <v>0</v>
      </c>
      <c r="EQ155" s="2">
        <v>0</v>
      </c>
      <c r="ER155" s="2">
        <v>0</v>
      </c>
      <c r="ES155" s="2">
        <v>0</v>
      </c>
      <c r="ET155" s="2">
        <v>0</v>
      </c>
      <c r="EU155" s="2">
        <v>0</v>
      </c>
      <c r="EV155" s="2">
        <v>0</v>
      </c>
      <c r="EX155" s="1" t="s">
        <v>1830</v>
      </c>
      <c r="GE155" s="1" t="s">
        <v>4212</v>
      </c>
      <c r="GF155" s="2">
        <v>0</v>
      </c>
      <c r="GG155" s="2">
        <v>1</v>
      </c>
      <c r="GH155" s="2">
        <v>1</v>
      </c>
      <c r="GI155" s="2">
        <v>0</v>
      </c>
      <c r="GJ155" s="2">
        <v>0</v>
      </c>
      <c r="GK155" s="2">
        <v>0</v>
      </c>
      <c r="GL155" s="2">
        <v>0</v>
      </c>
      <c r="GM155" s="2">
        <v>0</v>
      </c>
      <c r="GN155" s="2">
        <v>0</v>
      </c>
      <c r="GO155" s="2">
        <v>0</v>
      </c>
      <c r="GP155" s="2">
        <v>0</v>
      </c>
      <c r="GQ155" s="2">
        <v>0</v>
      </c>
      <c r="GR155" s="2">
        <v>0</v>
      </c>
      <c r="AAU155" s="1"/>
      <c r="ATY155"/>
      <c r="ATZ155" s="1" t="s">
        <v>4216</v>
      </c>
      <c r="AUB155" s="1" t="s">
        <v>3854</v>
      </c>
      <c r="AUC155" s="1" t="s">
        <v>2960</v>
      </c>
      <c r="AUD155" s="1" t="s">
        <v>3855</v>
      </c>
      <c r="AUG155" s="1" t="s">
        <v>3405</v>
      </c>
    </row>
    <row r="156" spans="1:723 1221:1229" ht="14.5" customHeight="1" x14ac:dyDescent="0.35">
      <c r="A156" s="1" t="s">
        <v>2963</v>
      </c>
      <c r="B156" s="1" t="s">
        <v>2961</v>
      </c>
      <c r="C156" s="1" t="s">
        <v>2962</v>
      </c>
      <c r="D156" s="1" t="s">
        <v>2131</v>
      </c>
      <c r="E156" s="1" t="s">
        <v>2949</v>
      </c>
      <c r="F156" s="1" t="s">
        <v>2131</v>
      </c>
      <c r="I156" s="1" t="s">
        <v>1942</v>
      </c>
      <c r="J156" s="1" t="s">
        <v>1943</v>
      </c>
      <c r="K156" s="1" t="s">
        <v>1943</v>
      </c>
      <c r="N156" s="1" t="s">
        <v>3846</v>
      </c>
      <c r="O156" s="2">
        <v>1</v>
      </c>
      <c r="P156" s="2">
        <v>0</v>
      </c>
      <c r="Q156" s="2">
        <v>0</v>
      </c>
      <c r="R156" s="2">
        <v>0</v>
      </c>
      <c r="S156" s="2">
        <v>0</v>
      </c>
      <c r="U156" s="1" t="s">
        <v>1831</v>
      </c>
      <c r="AC156" s="1" t="s">
        <v>3920</v>
      </c>
      <c r="AE156" s="1" t="s">
        <v>1830</v>
      </c>
      <c r="AF156" s="1" t="s">
        <v>1831</v>
      </c>
      <c r="AS156" s="1" t="s">
        <v>3895</v>
      </c>
      <c r="AT156" s="156" t="s">
        <v>1840</v>
      </c>
      <c r="AU156" s="1" t="s">
        <v>3888</v>
      </c>
      <c r="AW156" s="1" t="s">
        <v>1840</v>
      </c>
      <c r="AX156" s="1" t="s">
        <v>1840</v>
      </c>
      <c r="AY156" s="1" t="s">
        <v>1840</v>
      </c>
      <c r="BT156" s="1" t="s">
        <v>1858</v>
      </c>
      <c r="BU156" s="2">
        <v>0</v>
      </c>
      <c r="BV156" s="2">
        <v>0</v>
      </c>
      <c r="BW156" s="2">
        <v>1</v>
      </c>
      <c r="BX156" s="2">
        <v>0</v>
      </c>
      <c r="BY156" s="2">
        <v>0</v>
      </c>
      <c r="BZ156" s="2">
        <v>0</v>
      </c>
      <c r="CA156" s="2">
        <v>0</v>
      </c>
      <c r="CB156" s="2">
        <v>0</v>
      </c>
      <c r="CC156" s="2">
        <v>0</v>
      </c>
      <c r="CD156" s="2">
        <v>0</v>
      </c>
      <c r="CE156" s="2">
        <v>0</v>
      </c>
      <c r="CG156" s="1" t="s">
        <v>1830</v>
      </c>
      <c r="DU156" s="1" t="s">
        <v>4217</v>
      </c>
      <c r="DV156" s="2">
        <v>1</v>
      </c>
      <c r="DW156" s="2">
        <v>0</v>
      </c>
      <c r="DX156" s="2">
        <v>0</v>
      </c>
      <c r="DY156" s="2">
        <v>0</v>
      </c>
      <c r="DZ156" s="2">
        <v>0</v>
      </c>
      <c r="EA156" s="2">
        <v>0</v>
      </c>
      <c r="EB156" s="2">
        <v>0</v>
      </c>
      <c r="EC156" s="2">
        <v>1</v>
      </c>
      <c r="ED156" s="2">
        <v>0</v>
      </c>
      <c r="EE156" s="2">
        <v>0</v>
      </c>
      <c r="EF156" s="2">
        <v>0</v>
      </c>
      <c r="EG156" s="2">
        <v>0</v>
      </c>
      <c r="EI156" s="1" t="s">
        <v>2039</v>
      </c>
      <c r="EJ156" s="2">
        <v>0</v>
      </c>
      <c r="EK156" s="2">
        <v>0</v>
      </c>
      <c r="EL156" s="2">
        <v>0</v>
      </c>
      <c r="EM156" s="2">
        <v>0</v>
      </c>
      <c r="EN156" s="2">
        <v>0</v>
      </c>
      <c r="EO156" s="2">
        <v>0</v>
      </c>
      <c r="EP156" s="2">
        <v>1</v>
      </c>
      <c r="EQ156" s="2">
        <v>0</v>
      </c>
      <c r="ER156" s="2">
        <v>0</v>
      </c>
      <c r="ES156" s="2">
        <v>0</v>
      </c>
      <c r="ET156" s="2">
        <v>0</v>
      </c>
      <c r="EU156" s="2">
        <v>0</v>
      </c>
      <c r="EV156" s="2">
        <v>0</v>
      </c>
      <c r="EX156" s="1" t="s">
        <v>1830</v>
      </c>
      <c r="GE156" s="1" t="s">
        <v>4212</v>
      </c>
      <c r="GF156" s="2">
        <v>0</v>
      </c>
      <c r="GG156" s="2">
        <v>1</v>
      </c>
      <c r="GH156" s="2">
        <v>1</v>
      </c>
      <c r="GI156" s="2">
        <v>0</v>
      </c>
      <c r="GJ156" s="2">
        <v>0</v>
      </c>
      <c r="GK156" s="2">
        <v>0</v>
      </c>
      <c r="GL156" s="2">
        <v>0</v>
      </c>
      <c r="GM156" s="2">
        <v>0</v>
      </c>
      <c r="GN156" s="2">
        <v>0</v>
      </c>
      <c r="GO156" s="2">
        <v>0</v>
      </c>
      <c r="GP156" s="2">
        <v>0</v>
      </c>
      <c r="GQ156" s="2">
        <v>0</v>
      </c>
      <c r="GR156" s="2">
        <v>0</v>
      </c>
      <c r="AAU156" s="1"/>
      <c r="ATY156"/>
      <c r="ATZ156" s="1" t="s">
        <v>4218</v>
      </c>
      <c r="AUB156" s="1" t="s">
        <v>3854</v>
      </c>
      <c r="AUC156" s="1" t="s">
        <v>2964</v>
      </c>
      <c r="AUD156" s="1" t="s">
        <v>3855</v>
      </c>
      <c r="AUG156" s="1" t="s">
        <v>2692</v>
      </c>
    </row>
    <row r="157" spans="1:723 1221:1229" ht="14.5" customHeight="1" x14ac:dyDescent="0.35">
      <c r="A157" s="1" t="s">
        <v>2968</v>
      </c>
      <c r="B157" s="1" t="s">
        <v>2965</v>
      </c>
      <c r="C157" s="1" t="s">
        <v>2966</v>
      </c>
      <c r="D157" s="1" t="s">
        <v>2164</v>
      </c>
      <c r="E157" s="1" t="s">
        <v>2025</v>
      </c>
      <c r="F157" s="1" t="s">
        <v>2164</v>
      </c>
      <c r="I157" s="1" t="s">
        <v>1942</v>
      </c>
      <c r="J157" s="1" t="s">
        <v>1943</v>
      </c>
      <c r="K157" s="1" t="s">
        <v>1943</v>
      </c>
      <c r="N157" s="1" t="s">
        <v>3846</v>
      </c>
      <c r="O157" s="2">
        <v>1</v>
      </c>
      <c r="P157" s="2">
        <v>0</v>
      </c>
      <c r="Q157" s="2">
        <v>0</v>
      </c>
      <c r="R157" s="2">
        <v>0</v>
      </c>
      <c r="S157" s="2">
        <v>0</v>
      </c>
      <c r="U157" s="1" t="s">
        <v>1831</v>
      </c>
      <c r="AC157" s="1" t="s">
        <v>3856</v>
      </c>
      <c r="AE157" s="1" t="s">
        <v>1830</v>
      </c>
      <c r="AF157" s="1" t="s">
        <v>4113</v>
      </c>
      <c r="AG157" s="1" t="s">
        <v>4118</v>
      </c>
      <c r="AI157" s="1" t="s">
        <v>3905</v>
      </c>
      <c r="AS157" s="1" t="s">
        <v>3887</v>
      </c>
      <c r="AT157" s="156">
        <v>21</v>
      </c>
      <c r="AU157" s="1" t="s">
        <v>3914</v>
      </c>
      <c r="AW157" s="1" t="s">
        <v>3849</v>
      </c>
      <c r="AX157" s="1" t="s">
        <v>1835</v>
      </c>
      <c r="AY157" s="1" t="s">
        <v>1830</v>
      </c>
      <c r="BT157" s="1" t="s">
        <v>1834</v>
      </c>
      <c r="BU157" s="2">
        <v>0</v>
      </c>
      <c r="BV157" s="2">
        <v>0</v>
      </c>
      <c r="BW157" s="2">
        <v>0</v>
      </c>
      <c r="BX157" s="2">
        <v>0</v>
      </c>
      <c r="BY157" s="2">
        <v>0</v>
      </c>
      <c r="BZ157" s="2">
        <v>0</v>
      </c>
      <c r="CA157" s="2">
        <v>0</v>
      </c>
      <c r="CB157" s="2">
        <v>1</v>
      </c>
      <c r="CC157" s="2">
        <v>0</v>
      </c>
      <c r="CD157" s="2">
        <v>0</v>
      </c>
      <c r="CE157" s="2">
        <v>0</v>
      </c>
      <c r="CG157" s="1" t="s">
        <v>1830</v>
      </c>
      <c r="DU157" s="1" t="s">
        <v>3892</v>
      </c>
      <c r="DV157" s="2">
        <v>0</v>
      </c>
      <c r="DW157" s="2">
        <v>0</v>
      </c>
      <c r="DX157" s="2">
        <v>0</v>
      </c>
      <c r="DY157" s="2">
        <v>0</v>
      </c>
      <c r="DZ157" s="2">
        <v>0</v>
      </c>
      <c r="EA157" s="2">
        <v>0</v>
      </c>
      <c r="EB157" s="2">
        <v>0</v>
      </c>
      <c r="EC157" s="2">
        <v>1</v>
      </c>
      <c r="ED157" s="2">
        <v>0</v>
      </c>
      <c r="EE157" s="2">
        <v>0</v>
      </c>
      <c r="EF157" s="2">
        <v>0</v>
      </c>
      <c r="EG157" s="2">
        <v>0</v>
      </c>
      <c r="EI157" s="1" t="s">
        <v>1835</v>
      </c>
      <c r="EJ157" s="2">
        <v>0</v>
      </c>
      <c r="EK157" s="2">
        <v>0</v>
      </c>
      <c r="EL157" s="2">
        <v>0</v>
      </c>
      <c r="EM157" s="2">
        <v>0</v>
      </c>
      <c r="EN157" s="2">
        <v>0</v>
      </c>
      <c r="EO157" s="2">
        <v>0</v>
      </c>
      <c r="EP157" s="2">
        <v>0</v>
      </c>
      <c r="EQ157" s="2">
        <v>0</v>
      </c>
      <c r="ER157" s="2">
        <v>0</v>
      </c>
      <c r="ES157" s="2">
        <v>0</v>
      </c>
      <c r="ET157" s="2">
        <v>1</v>
      </c>
      <c r="EU157" s="2">
        <v>0</v>
      </c>
      <c r="EV157" s="2">
        <v>0</v>
      </c>
      <c r="EX157" s="1" t="s">
        <v>1830</v>
      </c>
      <c r="GE157" s="1" t="s">
        <v>3893</v>
      </c>
      <c r="GF157" s="2">
        <v>0</v>
      </c>
      <c r="GG157" s="2">
        <v>0</v>
      </c>
      <c r="GH157" s="2">
        <v>0</v>
      </c>
      <c r="GI157" s="2">
        <v>0</v>
      </c>
      <c r="GJ157" s="2">
        <v>0</v>
      </c>
      <c r="GK157" s="2">
        <v>0</v>
      </c>
      <c r="GL157" s="2">
        <v>1</v>
      </c>
      <c r="GM157" s="2">
        <v>0</v>
      </c>
      <c r="GN157" s="2">
        <v>0</v>
      </c>
      <c r="GO157" s="2">
        <v>0</v>
      </c>
      <c r="GP157" s="2">
        <v>0</v>
      </c>
      <c r="GQ157" s="2">
        <v>0</v>
      </c>
      <c r="GR157" s="2">
        <v>0</v>
      </c>
      <c r="AAU157" s="1"/>
      <c r="ATY157"/>
      <c r="ATZ157" s="1" t="s">
        <v>4219</v>
      </c>
      <c r="AUB157" s="1" t="s">
        <v>3854</v>
      </c>
      <c r="AUC157" s="1" t="s">
        <v>2969</v>
      </c>
      <c r="AUD157" s="1" t="s">
        <v>3855</v>
      </c>
      <c r="AUG157" s="1" t="s">
        <v>3423</v>
      </c>
    </row>
    <row r="158" spans="1:723 1221:1229" ht="14.5" customHeight="1" x14ac:dyDescent="0.35">
      <c r="A158" s="1" t="s">
        <v>2974</v>
      </c>
      <c r="B158" s="1" t="s">
        <v>2970</v>
      </c>
      <c r="C158" s="1" t="s">
        <v>2971</v>
      </c>
      <c r="D158" s="1" t="s">
        <v>2698</v>
      </c>
      <c r="E158" s="1" t="s">
        <v>1941</v>
      </c>
      <c r="F158" s="1" t="s">
        <v>2698</v>
      </c>
      <c r="I158" s="1" t="s">
        <v>1942</v>
      </c>
      <c r="J158" s="1" t="s">
        <v>1943</v>
      </c>
      <c r="K158" s="1" t="s">
        <v>1943</v>
      </c>
      <c r="N158" s="1" t="s">
        <v>3846</v>
      </c>
      <c r="O158" s="2">
        <v>1</v>
      </c>
      <c r="P158" s="2">
        <v>0</v>
      </c>
      <c r="Q158" s="2">
        <v>0</v>
      </c>
      <c r="R158" s="2">
        <v>0</v>
      </c>
      <c r="S158" s="2">
        <v>0</v>
      </c>
      <c r="U158" s="1" t="s">
        <v>1831</v>
      </c>
      <c r="AC158" s="1" t="s">
        <v>3908</v>
      </c>
      <c r="AE158" s="1" t="s">
        <v>1831</v>
      </c>
      <c r="AF158" s="1" t="s">
        <v>1831</v>
      </c>
      <c r="AS158" s="1" t="s">
        <v>3847</v>
      </c>
      <c r="AT158" s="156" t="s">
        <v>1840</v>
      </c>
      <c r="AU158" s="1" t="s">
        <v>3857</v>
      </c>
      <c r="AW158" s="1" t="s">
        <v>1840</v>
      </c>
      <c r="AX158" s="1" t="s">
        <v>3890</v>
      </c>
      <c r="AY158" s="1" t="s">
        <v>1830</v>
      </c>
      <c r="BT158" s="1" t="s">
        <v>1834</v>
      </c>
      <c r="BU158" s="2">
        <v>0</v>
      </c>
      <c r="BV158" s="2">
        <v>0</v>
      </c>
      <c r="BW158" s="2">
        <v>0</v>
      </c>
      <c r="BX158" s="2">
        <v>0</v>
      </c>
      <c r="BY158" s="2">
        <v>0</v>
      </c>
      <c r="BZ158" s="2">
        <v>0</v>
      </c>
      <c r="CA158" s="2">
        <v>0</v>
      </c>
      <c r="CB158" s="2">
        <v>1</v>
      </c>
      <c r="CC158" s="2">
        <v>0</v>
      </c>
      <c r="CD158" s="2">
        <v>0</v>
      </c>
      <c r="CE158" s="2">
        <v>0</v>
      </c>
      <c r="CG158" s="1" t="s">
        <v>1831</v>
      </c>
      <c r="CH158" s="1" t="s">
        <v>3948</v>
      </c>
      <c r="CJ158" s="2">
        <v>25</v>
      </c>
      <c r="CK158" s="1" t="s">
        <v>1830</v>
      </c>
      <c r="DC158" s="1" t="s">
        <v>3949</v>
      </c>
      <c r="DD158" s="2">
        <v>0</v>
      </c>
      <c r="DE158" s="2">
        <v>0</v>
      </c>
      <c r="DF158" s="2">
        <v>0</v>
      </c>
      <c r="DG158" s="2">
        <v>0</v>
      </c>
      <c r="DH158" s="2">
        <v>1</v>
      </c>
      <c r="DI158" s="2">
        <v>0</v>
      </c>
      <c r="DJ158" s="2">
        <v>0</v>
      </c>
      <c r="DK158" s="2">
        <v>0</v>
      </c>
      <c r="DM158" s="1" t="s">
        <v>1830</v>
      </c>
      <c r="DU158" s="1" t="s">
        <v>3892</v>
      </c>
      <c r="DV158" s="2">
        <v>0</v>
      </c>
      <c r="DW158" s="2">
        <v>0</v>
      </c>
      <c r="DX158" s="2">
        <v>0</v>
      </c>
      <c r="DY158" s="2">
        <v>0</v>
      </c>
      <c r="DZ158" s="2">
        <v>0</v>
      </c>
      <c r="EA158" s="2">
        <v>0</v>
      </c>
      <c r="EB158" s="2">
        <v>0</v>
      </c>
      <c r="EC158" s="2">
        <v>1</v>
      </c>
      <c r="ED158" s="2">
        <v>0</v>
      </c>
      <c r="EE158" s="2">
        <v>0</v>
      </c>
      <c r="EF158" s="2">
        <v>0</v>
      </c>
      <c r="EG158" s="2">
        <v>0</v>
      </c>
      <c r="EH158" s="1" t="s">
        <v>2973</v>
      </c>
      <c r="EI158" s="1" t="s">
        <v>1857</v>
      </c>
      <c r="EJ158" s="2">
        <v>0</v>
      </c>
      <c r="EK158" s="2">
        <v>0</v>
      </c>
      <c r="EL158" s="2">
        <v>0</v>
      </c>
      <c r="EM158" s="2">
        <v>0</v>
      </c>
      <c r="EN158" s="2">
        <v>1</v>
      </c>
      <c r="EO158" s="2">
        <v>0</v>
      </c>
      <c r="EP158" s="2">
        <v>0</v>
      </c>
      <c r="EQ158" s="2">
        <v>0</v>
      </c>
      <c r="ER158" s="2">
        <v>0</v>
      </c>
      <c r="ES158" s="2">
        <v>0</v>
      </c>
      <c r="ET158" s="2">
        <v>0</v>
      </c>
      <c r="EU158" s="2">
        <v>0</v>
      </c>
      <c r="EV158" s="2">
        <v>0</v>
      </c>
      <c r="EX158" s="1" t="s">
        <v>1840</v>
      </c>
      <c r="GE158" s="1" t="s">
        <v>1836</v>
      </c>
      <c r="GF158" s="2">
        <v>0</v>
      </c>
      <c r="GG158" s="2">
        <v>0</v>
      </c>
      <c r="GH158" s="2">
        <v>1</v>
      </c>
      <c r="GI158" s="2">
        <v>0</v>
      </c>
      <c r="GJ158" s="2">
        <v>0</v>
      </c>
      <c r="GK158" s="2">
        <v>0</v>
      </c>
      <c r="GL158" s="2">
        <v>0</v>
      </c>
      <c r="GM158" s="2">
        <v>0</v>
      </c>
      <c r="GN158" s="2">
        <v>0</v>
      </c>
      <c r="GO158" s="2">
        <v>0</v>
      </c>
      <c r="GP158" s="2">
        <v>0</v>
      </c>
      <c r="GQ158" s="2">
        <v>0</v>
      </c>
      <c r="GR158" s="2">
        <v>0</v>
      </c>
      <c r="AAU158" s="1"/>
      <c r="ATY158"/>
      <c r="ATZ158" s="1" t="s">
        <v>4220</v>
      </c>
      <c r="AUB158" s="1" t="s">
        <v>3854</v>
      </c>
      <c r="AUC158" s="1" t="s">
        <v>2969</v>
      </c>
      <c r="AUD158" s="1" t="s">
        <v>3855</v>
      </c>
      <c r="AUG158" s="1" t="s">
        <v>3436</v>
      </c>
    </row>
    <row r="159" spans="1:723 1221:1229" ht="14.5" customHeight="1" x14ac:dyDescent="0.35">
      <c r="A159" s="1" t="s">
        <v>2978</v>
      </c>
      <c r="B159" s="1" t="s">
        <v>2975</v>
      </c>
      <c r="C159" s="1" t="s">
        <v>2976</v>
      </c>
      <c r="D159" s="1" t="s">
        <v>2698</v>
      </c>
      <c r="E159" s="1" t="s">
        <v>2132</v>
      </c>
      <c r="F159" s="1" t="s">
        <v>2698</v>
      </c>
      <c r="I159" s="1" t="s">
        <v>1942</v>
      </c>
      <c r="J159" s="1" t="s">
        <v>1943</v>
      </c>
      <c r="K159" s="1" t="s">
        <v>1943</v>
      </c>
      <c r="N159" s="1" t="s">
        <v>3846</v>
      </c>
      <c r="O159" s="2">
        <v>1</v>
      </c>
      <c r="P159" s="2">
        <v>0</v>
      </c>
      <c r="Q159" s="2">
        <v>0</v>
      </c>
      <c r="R159" s="2">
        <v>0</v>
      </c>
      <c r="S159" s="2">
        <v>0</v>
      </c>
      <c r="U159" s="1" t="s">
        <v>1831</v>
      </c>
      <c r="AC159" s="1" t="s">
        <v>3856</v>
      </c>
      <c r="AE159" s="1" t="s">
        <v>1830</v>
      </c>
      <c r="AF159" s="1" t="s">
        <v>1831</v>
      </c>
      <c r="AS159" s="1" t="s">
        <v>3887</v>
      </c>
      <c r="AT159" s="156" t="s">
        <v>1840</v>
      </c>
      <c r="AU159" s="1" t="s">
        <v>3888</v>
      </c>
      <c r="AW159" s="1" t="s">
        <v>1840</v>
      </c>
      <c r="AX159" s="1" t="s">
        <v>1840</v>
      </c>
      <c r="AY159" s="1" t="s">
        <v>1831</v>
      </c>
      <c r="AZ159" s="1" t="s">
        <v>1839</v>
      </c>
      <c r="BA159" s="1" t="s">
        <v>3883</v>
      </c>
      <c r="BB159" s="2">
        <v>0</v>
      </c>
      <c r="BC159" s="2">
        <v>0</v>
      </c>
      <c r="BD159" s="2">
        <v>0</v>
      </c>
      <c r="BE159" s="2">
        <v>1</v>
      </c>
      <c r="BF159" s="2">
        <v>0</v>
      </c>
      <c r="BG159" s="2">
        <v>0</v>
      </c>
      <c r="BH159" s="2">
        <v>0</v>
      </c>
      <c r="BI159" s="2">
        <v>0</v>
      </c>
      <c r="BT159" s="1" t="s">
        <v>3874</v>
      </c>
      <c r="BU159" s="2">
        <v>0</v>
      </c>
      <c r="BV159" s="2">
        <v>0</v>
      </c>
      <c r="BW159" s="2">
        <v>0</v>
      </c>
      <c r="BX159" s="2">
        <v>0</v>
      </c>
      <c r="BY159" s="2">
        <v>1</v>
      </c>
      <c r="BZ159" s="2">
        <v>0</v>
      </c>
      <c r="CA159" s="2">
        <v>0</v>
      </c>
      <c r="CB159" s="2">
        <v>0</v>
      </c>
      <c r="CC159" s="2">
        <v>0</v>
      </c>
      <c r="CD159" s="2">
        <v>0</v>
      </c>
      <c r="CE159" s="2">
        <v>0</v>
      </c>
      <c r="CG159" s="1" t="s">
        <v>1830</v>
      </c>
      <c r="DU159" s="1" t="s">
        <v>4047</v>
      </c>
      <c r="DV159" s="2">
        <v>0</v>
      </c>
      <c r="DW159" s="2">
        <v>1</v>
      </c>
      <c r="DX159" s="2">
        <v>0</v>
      </c>
      <c r="DY159" s="2">
        <v>0</v>
      </c>
      <c r="DZ159" s="2">
        <v>0</v>
      </c>
      <c r="EA159" s="2">
        <v>0</v>
      </c>
      <c r="EB159" s="2">
        <v>0</v>
      </c>
      <c r="EC159" s="2">
        <v>0</v>
      </c>
      <c r="ED159" s="2">
        <v>0</v>
      </c>
      <c r="EE159" s="2">
        <v>0</v>
      </c>
      <c r="EF159" s="2">
        <v>0</v>
      </c>
      <c r="EG159" s="2">
        <v>0</v>
      </c>
      <c r="EI159" s="1" t="s">
        <v>1835</v>
      </c>
      <c r="EJ159" s="2">
        <v>0</v>
      </c>
      <c r="EK159" s="2">
        <v>0</v>
      </c>
      <c r="EL159" s="2">
        <v>0</v>
      </c>
      <c r="EM159" s="2">
        <v>0</v>
      </c>
      <c r="EN159" s="2">
        <v>0</v>
      </c>
      <c r="EO159" s="2">
        <v>0</v>
      </c>
      <c r="EP159" s="2">
        <v>0</v>
      </c>
      <c r="EQ159" s="2">
        <v>0</v>
      </c>
      <c r="ER159" s="2">
        <v>0</v>
      </c>
      <c r="ES159" s="2">
        <v>0</v>
      </c>
      <c r="ET159" s="2">
        <v>1</v>
      </c>
      <c r="EU159" s="2">
        <v>0</v>
      </c>
      <c r="EV159" s="2">
        <v>0</v>
      </c>
      <c r="EX159" s="1" t="s">
        <v>1830</v>
      </c>
      <c r="GE159" s="1" t="s">
        <v>1840</v>
      </c>
      <c r="GF159" s="2">
        <v>0</v>
      </c>
      <c r="GG159" s="2">
        <v>0</v>
      </c>
      <c r="GH159" s="2">
        <v>0</v>
      </c>
      <c r="GI159" s="2">
        <v>0</v>
      </c>
      <c r="GJ159" s="2">
        <v>0</v>
      </c>
      <c r="GK159" s="2">
        <v>0</v>
      </c>
      <c r="GL159" s="2">
        <v>0</v>
      </c>
      <c r="GM159" s="2">
        <v>0</v>
      </c>
      <c r="GN159" s="2">
        <v>0</v>
      </c>
      <c r="GO159" s="2">
        <v>0</v>
      </c>
      <c r="GP159" s="2">
        <v>0</v>
      </c>
      <c r="GQ159" s="2">
        <v>1</v>
      </c>
      <c r="GR159" s="2">
        <v>0</v>
      </c>
      <c r="AAU159" s="1"/>
      <c r="ATY159"/>
      <c r="ATZ159" s="1" t="s">
        <v>4221</v>
      </c>
      <c r="AUB159" s="1" t="s">
        <v>3854</v>
      </c>
      <c r="AUC159" s="1" t="s">
        <v>2979</v>
      </c>
      <c r="AUD159" s="1" t="s">
        <v>3855</v>
      </c>
      <c r="AUG159" s="1" t="s">
        <v>2838</v>
      </c>
    </row>
    <row r="160" spans="1:723 1221:1229" s="155" customFormat="1" ht="13.5" customHeight="1" x14ac:dyDescent="0.35">
      <c r="A160" s="155" t="s">
        <v>2983</v>
      </c>
      <c r="B160" s="155" t="s">
        <v>2980</v>
      </c>
      <c r="C160" s="155" t="s">
        <v>2981</v>
      </c>
      <c r="D160" s="155" t="s">
        <v>2698</v>
      </c>
      <c r="E160" s="155" t="s">
        <v>1941</v>
      </c>
      <c r="F160" s="155" t="s">
        <v>2698</v>
      </c>
      <c r="I160" s="155" t="s">
        <v>1942</v>
      </c>
      <c r="J160" s="155" t="s">
        <v>1943</v>
      </c>
      <c r="K160" s="155" t="s">
        <v>1943</v>
      </c>
      <c r="N160" s="155" t="s">
        <v>3846</v>
      </c>
      <c r="O160" s="156">
        <v>1</v>
      </c>
      <c r="P160" s="156">
        <v>0</v>
      </c>
      <c r="Q160" s="156">
        <v>0</v>
      </c>
      <c r="R160" s="156">
        <v>0</v>
      </c>
      <c r="S160" s="156">
        <v>0</v>
      </c>
      <c r="U160" s="155" t="s">
        <v>1831</v>
      </c>
      <c r="AC160" s="155" t="s">
        <v>3908</v>
      </c>
      <c r="AE160" s="155" t="s">
        <v>1831</v>
      </c>
      <c r="AF160" s="155" t="s">
        <v>1831</v>
      </c>
      <c r="AS160" s="155" t="s">
        <v>3847</v>
      </c>
      <c r="AT160" s="156" t="s">
        <v>1840</v>
      </c>
      <c r="AU160" s="155" t="s">
        <v>3857</v>
      </c>
      <c r="AW160" s="155" t="s">
        <v>1840</v>
      </c>
      <c r="AX160" s="155" t="s">
        <v>3890</v>
      </c>
      <c r="AY160" s="155" t="s">
        <v>1830</v>
      </c>
      <c r="BT160" s="155" t="s">
        <v>1834</v>
      </c>
      <c r="BU160" s="156">
        <v>0</v>
      </c>
      <c r="BV160" s="156">
        <v>0</v>
      </c>
      <c r="BW160" s="156">
        <v>0</v>
      </c>
      <c r="BX160" s="156">
        <v>0</v>
      </c>
      <c r="BY160" s="156">
        <v>0</v>
      </c>
      <c r="BZ160" s="156">
        <v>0</v>
      </c>
      <c r="CA160" s="156">
        <v>0</v>
      </c>
      <c r="CB160" s="156">
        <v>1</v>
      </c>
      <c r="CC160" s="156">
        <v>0</v>
      </c>
      <c r="CD160" s="156">
        <v>0</v>
      </c>
      <c r="CE160" s="156">
        <v>0</v>
      </c>
      <c r="CG160" s="155" t="s">
        <v>1831</v>
      </c>
      <c r="CH160" s="155" t="s">
        <v>3948</v>
      </c>
      <c r="CJ160" s="156">
        <v>25</v>
      </c>
      <c r="CK160" s="155" t="s">
        <v>1830</v>
      </c>
      <c r="DC160" s="155" t="s">
        <v>3949</v>
      </c>
      <c r="DD160" s="156">
        <v>0</v>
      </c>
      <c r="DE160" s="156">
        <v>0</v>
      </c>
      <c r="DF160" s="156">
        <v>0</v>
      </c>
      <c r="DG160" s="156">
        <v>0</v>
      </c>
      <c r="DH160" s="156">
        <v>1</v>
      </c>
      <c r="DI160" s="156">
        <v>0</v>
      </c>
      <c r="DJ160" s="156">
        <v>0</v>
      </c>
      <c r="DK160" s="156">
        <v>0</v>
      </c>
      <c r="DM160" s="155" t="s">
        <v>1830</v>
      </c>
      <c r="DU160" s="166" t="s">
        <v>3958</v>
      </c>
      <c r="DV160" s="156">
        <v>0</v>
      </c>
      <c r="DW160" s="156">
        <v>0</v>
      </c>
      <c r="DX160" s="156">
        <v>0</v>
      </c>
      <c r="DY160" s="156">
        <v>0</v>
      </c>
      <c r="DZ160" s="156">
        <v>0</v>
      </c>
      <c r="EA160" s="156">
        <v>0</v>
      </c>
      <c r="EB160" s="156">
        <v>0</v>
      </c>
      <c r="EC160" s="156">
        <v>0</v>
      </c>
      <c r="ED160" s="156">
        <v>1</v>
      </c>
      <c r="EE160" s="156">
        <v>0</v>
      </c>
      <c r="EF160" s="156">
        <v>0</v>
      </c>
      <c r="EG160" s="156">
        <v>0</v>
      </c>
      <c r="EH160" s="155" t="s">
        <v>2845</v>
      </c>
      <c r="EI160" s="155" t="s">
        <v>1835</v>
      </c>
      <c r="EJ160" s="156">
        <v>0</v>
      </c>
      <c r="EK160" s="156">
        <v>0</v>
      </c>
      <c r="EL160" s="156">
        <v>0</v>
      </c>
      <c r="EM160" s="156">
        <v>0</v>
      </c>
      <c r="EN160" s="156">
        <v>0</v>
      </c>
      <c r="EO160" s="156">
        <v>0</v>
      </c>
      <c r="EP160" s="156">
        <v>0</v>
      </c>
      <c r="EQ160" s="156">
        <v>0</v>
      </c>
      <c r="ER160" s="156">
        <v>0</v>
      </c>
      <c r="ES160" s="156">
        <v>0</v>
      </c>
      <c r="ET160" s="156">
        <v>1</v>
      </c>
      <c r="EU160" s="156">
        <v>0</v>
      </c>
      <c r="EV160" s="156">
        <v>0</v>
      </c>
      <c r="EX160" s="155" t="s">
        <v>1830</v>
      </c>
      <c r="GE160" s="155" t="s">
        <v>1833</v>
      </c>
      <c r="GF160" s="156">
        <v>0</v>
      </c>
      <c r="GG160" s="156">
        <v>0</v>
      </c>
      <c r="GH160" s="156">
        <v>0</v>
      </c>
      <c r="GI160" s="156">
        <v>0</v>
      </c>
      <c r="GJ160" s="156">
        <v>0</v>
      </c>
      <c r="GK160" s="156">
        <v>0</v>
      </c>
      <c r="GL160" s="156">
        <v>0</v>
      </c>
      <c r="GM160" s="156">
        <v>0</v>
      </c>
      <c r="GN160" s="156">
        <v>0</v>
      </c>
      <c r="GO160" s="156">
        <v>0</v>
      </c>
      <c r="GP160" s="156">
        <v>0</v>
      </c>
      <c r="GQ160" s="156">
        <v>1</v>
      </c>
      <c r="GR160" s="156">
        <v>0</v>
      </c>
      <c r="ATY160"/>
      <c r="ATZ160" s="155" t="s">
        <v>4222</v>
      </c>
      <c r="AUB160" s="155" t="s">
        <v>3854</v>
      </c>
      <c r="AUC160" s="155" t="s">
        <v>2984</v>
      </c>
      <c r="AUD160" s="155" t="s">
        <v>3855</v>
      </c>
      <c r="AUG160" s="155" t="s">
        <v>3456</v>
      </c>
    </row>
    <row r="161" spans="1:723 1221:1229" ht="14.5" customHeight="1" x14ac:dyDescent="0.35">
      <c r="A161" s="1" t="s">
        <v>2988</v>
      </c>
      <c r="B161" s="1" t="s">
        <v>2985</v>
      </c>
      <c r="C161" s="1" t="s">
        <v>2986</v>
      </c>
      <c r="D161" s="1" t="s">
        <v>2164</v>
      </c>
      <c r="E161" s="1" t="s">
        <v>2025</v>
      </c>
      <c r="F161" s="1" t="s">
        <v>2164</v>
      </c>
      <c r="I161" s="1" t="s">
        <v>1942</v>
      </c>
      <c r="J161" s="1" t="s">
        <v>1943</v>
      </c>
      <c r="K161" s="1" t="s">
        <v>1943</v>
      </c>
      <c r="N161" s="1" t="s">
        <v>3846</v>
      </c>
      <c r="O161" s="2">
        <v>1</v>
      </c>
      <c r="P161" s="2">
        <v>0</v>
      </c>
      <c r="Q161" s="2">
        <v>0</v>
      </c>
      <c r="R161" s="2">
        <v>0</v>
      </c>
      <c r="S161" s="2">
        <v>0</v>
      </c>
      <c r="U161" s="1" t="s">
        <v>1831</v>
      </c>
      <c r="AC161" s="1" t="s">
        <v>3920</v>
      </c>
      <c r="AE161" s="1" t="s">
        <v>1830</v>
      </c>
      <c r="AF161" s="1" t="s">
        <v>1831</v>
      </c>
      <c r="AS161" s="1" t="s">
        <v>3887</v>
      </c>
      <c r="AT161" s="156">
        <v>15</v>
      </c>
      <c r="AU161" s="1" t="s">
        <v>3914</v>
      </c>
      <c r="AW161" s="1" t="s">
        <v>3849</v>
      </c>
      <c r="AX161" s="1" t="s">
        <v>1835</v>
      </c>
      <c r="AY161" s="1" t="s">
        <v>1830</v>
      </c>
      <c r="BT161" s="1" t="s">
        <v>3874</v>
      </c>
      <c r="BU161" s="2">
        <v>0</v>
      </c>
      <c r="BV161" s="2">
        <v>0</v>
      </c>
      <c r="BW161" s="2">
        <v>0</v>
      </c>
      <c r="BX161" s="2">
        <v>0</v>
      </c>
      <c r="BY161" s="2">
        <v>1</v>
      </c>
      <c r="BZ161" s="2">
        <v>0</v>
      </c>
      <c r="CA161" s="2">
        <v>0</v>
      </c>
      <c r="CB161" s="2">
        <v>0</v>
      </c>
      <c r="CC161" s="2">
        <v>0</v>
      </c>
      <c r="CD161" s="2">
        <v>0</v>
      </c>
      <c r="CE161" s="2">
        <v>0</v>
      </c>
      <c r="CG161" s="1" t="s">
        <v>1830</v>
      </c>
      <c r="DU161" s="1" t="s">
        <v>3892</v>
      </c>
      <c r="DV161" s="2">
        <v>0</v>
      </c>
      <c r="DW161" s="2">
        <v>0</v>
      </c>
      <c r="DX161" s="2">
        <v>0</v>
      </c>
      <c r="DY161" s="2">
        <v>0</v>
      </c>
      <c r="DZ161" s="2">
        <v>0</v>
      </c>
      <c r="EA161" s="2">
        <v>0</v>
      </c>
      <c r="EB161" s="2">
        <v>0</v>
      </c>
      <c r="EC161" s="2">
        <v>1</v>
      </c>
      <c r="ED161" s="2">
        <v>0</v>
      </c>
      <c r="EE161" s="2">
        <v>0</v>
      </c>
      <c r="EF161" s="2">
        <v>0</v>
      </c>
      <c r="EG161" s="2">
        <v>0</v>
      </c>
      <c r="EI161" s="1" t="s">
        <v>1835</v>
      </c>
      <c r="EJ161" s="2">
        <v>0</v>
      </c>
      <c r="EK161" s="2">
        <v>0</v>
      </c>
      <c r="EL161" s="2">
        <v>0</v>
      </c>
      <c r="EM161" s="2">
        <v>0</v>
      </c>
      <c r="EN161" s="2">
        <v>0</v>
      </c>
      <c r="EO161" s="2">
        <v>0</v>
      </c>
      <c r="EP161" s="2">
        <v>0</v>
      </c>
      <c r="EQ161" s="2">
        <v>0</v>
      </c>
      <c r="ER161" s="2">
        <v>0</v>
      </c>
      <c r="ES161" s="2">
        <v>0</v>
      </c>
      <c r="ET161" s="2">
        <v>1</v>
      </c>
      <c r="EU161" s="2">
        <v>0</v>
      </c>
      <c r="EV161" s="2">
        <v>0</v>
      </c>
      <c r="EX161" s="1" t="s">
        <v>1830</v>
      </c>
      <c r="GE161" s="1" t="s">
        <v>3893</v>
      </c>
      <c r="GF161" s="2">
        <v>0</v>
      </c>
      <c r="GG161" s="2">
        <v>0</v>
      </c>
      <c r="GH161" s="2">
        <v>0</v>
      </c>
      <c r="GI161" s="2">
        <v>0</v>
      </c>
      <c r="GJ161" s="2">
        <v>0</v>
      </c>
      <c r="GK161" s="2">
        <v>0</v>
      </c>
      <c r="GL161" s="2">
        <v>1</v>
      </c>
      <c r="GM161" s="2">
        <v>0</v>
      </c>
      <c r="GN161" s="2">
        <v>0</v>
      </c>
      <c r="GO161" s="2">
        <v>0</v>
      </c>
      <c r="GP161" s="2">
        <v>0</v>
      </c>
      <c r="GQ161" s="2">
        <v>0</v>
      </c>
      <c r="GR161" s="2">
        <v>0</v>
      </c>
      <c r="AAU161" s="1"/>
      <c r="ATY161"/>
      <c r="ATZ161" s="1" t="s">
        <v>4223</v>
      </c>
      <c r="AUB161" s="1" t="s">
        <v>3854</v>
      </c>
      <c r="AUC161" s="1" t="s">
        <v>2989</v>
      </c>
      <c r="AUD161" s="1" t="s">
        <v>3855</v>
      </c>
      <c r="AUG161" s="1" t="s">
        <v>2855</v>
      </c>
    </row>
    <row r="162" spans="1:723 1221:1229" ht="14.5" customHeight="1" x14ac:dyDescent="0.35">
      <c r="A162" s="1" t="s">
        <v>2993</v>
      </c>
      <c r="B162" s="1" t="s">
        <v>2990</v>
      </c>
      <c r="C162" s="1" t="s">
        <v>2991</v>
      </c>
      <c r="D162" s="1" t="s">
        <v>2072</v>
      </c>
      <c r="E162" s="1" t="s">
        <v>1982</v>
      </c>
      <c r="F162" s="1" t="s">
        <v>2072</v>
      </c>
      <c r="I162" s="1" t="s">
        <v>1942</v>
      </c>
      <c r="J162" s="1" t="s">
        <v>1943</v>
      </c>
      <c r="K162" s="1" t="s">
        <v>1943</v>
      </c>
      <c r="N162" s="1" t="s">
        <v>3846</v>
      </c>
      <c r="O162" s="2">
        <v>1</v>
      </c>
      <c r="P162" s="2">
        <v>0</v>
      </c>
      <c r="Q162" s="2">
        <v>0</v>
      </c>
      <c r="R162" s="2">
        <v>0</v>
      </c>
      <c r="S162" s="2">
        <v>0</v>
      </c>
      <c r="U162" s="1" t="s">
        <v>1830</v>
      </c>
      <c r="V162" s="1" t="s">
        <v>4147</v>
      </c>
      <c r="W162" s="2">
        <v>1</v>
      </c>
      <c r="X162" s="2">
        <v>0</v>
      </c>
      <c r="Y162" s="2">
        <v>0</v>
      </c>
      <c r="Z162" s="2">
        <v>0</v>
      </c>
      <c r="AA162" s="2">
        <v>0</v>
      </c>
      <c r="DU162" s="1"/>
      <c r="AAU162" s="1"/>
      <c r="ATY162"/>
      <c r="ATZ162" s="1" t="s">
        <v>4224</v>
      </c>
      <c r="AUB162" s="1" t="s">
        <v>3854</v>
      </c>
      <c r="AUC162" s="1" t="s">
        <v>2989</v>
      </c>
      <c r="AUD162" s="1" t="s">
        <v>3855</v>
      </c>
      <c r="AUG162" s="1" t="s">
        <v>3473</v>
      </c>
    </row>
    <row r="163" spans="1:723 1221:1229" ht="14.5" customHeight="1" x14ac:dyDescent="0.35">
      <c r="A163" s="1" t="s">
        <v>2997</v>
      </c>
      <c r="B163" s="1" t="s">
        <v>2994</v>
      </c>
      <c r="C163" s="1" t="s">
        <v>2995</v>
      </c>
      <c r="D163" s="1" t="s">
        <v>2698</v>
      </c>
      <c r="E163" s="1" t="s">
        <v>2132</v>
      </c>
      <c r="F163" s="1" t="s">
        <v>2698</v>
      </c>
      <c r="I163" s="1" t="s">
        <v>1942</v>
      </c>
      <c r="J163" s="1" t="s">
        <v>1943</v>
      </c>
      <c r="K163" s="1" t="s">
        <v>1943</v>
      </c>
      <c r="N163" s="1" t="s">
        <v>3846</v>
      </c>
      <c r="O163" s="2">
        <v>1</v>
      </c>
      <c r="P163" s="2">
        <v>0</v>
      </c>
      <c r="Q163" s="2">
        <v>0</v>
      </c>
      <c r="R163" s="2">
        <v>0</v>
      </c>
      <c r="S163" s="2">
        <v>0</v>
      </c>
      <c r="U163" s="1" t="s">
        <v>1830</v>
      </c>
      <c r="V163" s="1" t="s">
        <v>4147</v>
      </c>
      <c r="W163" s="2">
        <v>1</v>
      </c>
      <c r="X163" s="2">
        <v>0</v>
      </c>
      <c r="Y163" s="2">
        <v>0</v>
      </c>
      <c r="Z163" s="2">
        <v>0</v>
      </c>
      <c r="AA163" s="2">
        <v>0</v>
      </c>
      <c r="DU163" s="1"/>
      <c r="AAU163" s="1"/>
      <c r="ATY163"/>
      <c r="ATZ163" s="1" t="s">
        <v>4225</v>
      </c>
      <c r="AUB163" s="1" t="s">
        <v>3854</v>
      </c>
      <c r="AUC163" s="1" t="s">
        <v>2998</v>
      </c>
      <c r="AUD163" s="1" t="s">
        <v>3855</v>
      </c>
      <c r="AUG163" s="1" t="s">
        <v>3482</v>
      </c>
    </row>
    <row r="164" spans="1:723 1221:1229" ht="14.5" customHeight="1" x14ac:dyDescent="0.35">
      <c r="A164" s="1" t="s">
        <v>3002</v>
      </c>
      <c r="B164" s="1" t="s">
        <v>2999</v>
      </c>
      <c r="C164" s="1" t="s">
        <v>3000</v>
      </c>
      <c r="D164" s="1" t="s">
        <v>2072</v>
      </c>
      <c r="E164" s="1" t="s">
        <v>1955</v>
      </c>
      <c r="F164" s="1" t="s">
        <v>2072</v>
      </c>
      <c r="I164" s="1" t="s">
        <v>1942</v>
      </c>
      <c r="J164" s="1" t="s">
        <v>1943</v>
      </c>
      <c r="K164" s="1" t="s">
        <v>1943</v>
      </c>
      <c r="N164" s="1" t="s">
        <v>3846</v>
      </c>
      <c r="O164" s="2">
        <v>1</v>
      </c>
      <c r="P164" s="2">
        <v>0</v>
      </c>
      <c r="Q164" s="2">
        <v>0</v>
      </c>
      <c r="R164" s="2">
        <v>0</v>
      </c>
      <c r="S164" s="2">
        <v>0</v>
      </c>
      <c r="U164" s="1" t="s">
        <v>1831</v>
      </c>
      <c r="AC164" s="1" t="s">
        <v>3908</v>
      </c>
      <c r="AE164" s="1" t="s">
        <v>1831</v>
      </c>
      <c r="AF164" s="1" t="s">
        <v>1831</v>
      </c>
      <c r="AS164" s="1" t="s">
        <v>3847</v>
      </c>
      <c r="AT164" s="156">
        <v>100</v>
      </c>
      <c r="AU164" s="1" t="s">
        <v>3857</v>
      </c>
      <c r="AW164" s="1" t="s">
        <v>3889</v>
      </c>
      <c r="AX164" s="1" t="s">
        <v>3850</v>
      </c>
      <c r="AY164" s="1" t="s">
        <v>1831</v>
      </c>
      <c r="AZ164" s="1" t="s">
        <v>1838</v>
      </c>
      <c r="BA164" s="1" t="s">
        <v>4226</v>
      </c>
      <c r="BB164" s="2">
        <v>0</v>
      </c>
      <c r="BC164" s="2">
        <v>0</v>
      </c>
      <c r="BD164" s="2">
        <v>1</v>
      </c>
      <c r="BE164" s="2">
        <v>0</v>
      </c>
      <c r="BF164" s="2">
        <v>0</v>
      </c>
      <c r="BG164" s="2">
        <v>0</v>
      </c>
      <c r="BH164" s="2">
        <v>0</v>
      </c>
      <c r="BI164" s="2">
        <v>0</v>
      </c>
      <c r="BT164" s="1" t="s">
        <v>1834</v>
      </c>
      <c r="BU164" s="2">
        <v>0</v>
      </c>
      <c r="BV164" s="2">
        <v>0</v>
      </c>
      <c r="BW164" s="2">
        <v>0</v>
      </c>
      <c r="BX164" s="2">
        <v>0</v>
      </c>
      <c r="BY164" s="2">
        <v>0</v>
      </c>
      <c r="BZ164" s="2">
        <v>0</v>
      </c>
      <c r="CA164" s="2">
        <v>0</v>
      </c>
      <c r="CB164" s="2">
        <v>1</v>
      </c>
      <c r="CC164" s="2">
        <v>0</v>
      </c>
      <c r="CD164" s="2">
        <v>0</v>
      </c>
      <c r="CE164" s="2">
        <v>0</v>
      </c>
      <c r="CG164" s="1" t="s">
        <v>1831</v>
      </c>
      <c r="CH164" s="1" t="s">
        <v>3948</v>
      </c>
      <c r="CJ164" s="2">
        <v>12.5</v>
      </c>
      <c r="CK164" s="1" t="s">
        <v>1830</v>
      </c>
      <c r="DC164" s="1" t="s">
        <v>3949</v>
      </c>
      <c r="DD164" s="2">
        <v>0</v>
      </c>
      <c r="DE164" s="2">
        <v>0</v>
      </c>
      <c r="DF164" s="2">
        <v>0</v>
      </c>
      <c r="DG164" s="2">
        <v>0</v>
      </c>
      <c r="DH164" s="2">
        <v>1</v>
      </c>
      <c r="DI164" s="2">
        <v>0</v>
      </c>
      <c r="DJ164" s="2">
        <v>0</v>
      </c>
      <c r="DK164" s="2">
        <v>0</v>
      </c>
      <c r="DM164" s="1" t="s">
        <v>1830</v>
      </c>
      <c r="DU164" s="1" t="s">
        <v>1835</v>
      </c>
      <c r="DV164" s="2">
        <v>0</v>
      </c>
      <c r="DW164" s="2">
        <v>0</v>
      </c>
      <c r="DX164" s="2">
        <v>0</v>
      </c>
      <c r="DY164" s="2">
        <v>0</v>
      </c>
      <c r="DZ164" s="2">
        <v>0</v>
      </c>
      <c r="EA164" s="2">
        <v>0</v>
      </c>
      <c r="EB164" s="2">
        <v>0</v>
      </c>
      <c r="EC164" s="2">
        <v>0</v>
      </c>
      <c r="ED164" s="2">
        <v>0</v>
      </c>
      <c r="EE164" s="2">
        <v>1</v>
      </c>
      <c r="EF164" s="2">
        <v>0</v>
      </c>
      <c r="EG164" s="2">
        <v>0</v>
      </c>
      <c r="EI164" s="1" t="s">
        <v>1857</v>
      </c>
      <c r="EJ164" s="2">
        <v>0</v>
      </c>
      <c r="EK164" s="2">
        <v>0</v>
      </c>
      <c r="EL164" s="2">
        <v>0</v>
      </c>
      <c r="EM164" s="2">
        <v>0</v>
      </c>
      <c r="EN164" s="2">
        <v>1</v>
      </c>
      <c r="EO164" s="2">
        <v>0</v>
      </c>
      <c r="EP164" s="2">
        <v>0</v>
      </c>
      <c r="EQ164" s="2">
        <v>0</v>
      </c>
      <c r="ER164" s="2">
        <v>0</v>
      </c>
      <c r="ES164" s="2">
        <v>0</v>
      </c>
      <c r="ET164" s="2">
        <v>0</v>
      </c>
      <c r="EU164" s="2">
        <v>0</v>
      </c>
      <c r="EV164" s="2">
        <v>0</v>
      </c>
      <c r="EX164" s="1" t="s">
        <v>1831</v>
      </c>
      <c r="EY164" s="1" t="s">
        <v>1834</v>
      </c>
      <c r="EZ164" s="2">
        <v>0</v>
      </c>
      <c r="FA164" s="2">
        <v>0</v>
      </c>
      <c r="FB164" s="2">
        <v>0</v>
      </c>
      <c r="FC164" s="2">
        <v>0</v>
      </c>
      <c r="FD164" s="2">
        <v>1</v>
      </c>
      <c r="FE164" s="2">
        <v>0</v>
      </c>
      <c r="FF164" s="2">
        <v>0</v>
      </c>
      <c r="FH164" s="1" t="s">
        <v>1836</v>
      </c>
      <c r="FI164" s="2">
        <v>0</v>
      </c>
      <c r="FJ164" s="2">
        <v>0</v>
      </c>
      <c r="FK164" s="2">
        <v>1</v>
      </c>
      <c r="FL164" s="2">
        <v>0</v>
      </c>
      <c r="FM164" s="2">
        <v>0</v>
      </c>
      <c r="FN164" s="2">
        <v>0</v>
      </c>
      <c r="FO164" s="2">
        <v>0</v>
      </c>
      <c r="FP164" s="2">
        <v>0</v>
      </c>
      <c r="FQ164" s="2">
        <v>0</v>
      </c>
      <c r="FR164" s="2">
        <v>0</v>
      </c>
      <c r="FS164" s="2">
        <v>0</v>
      </c>
      <c r="FT164" s="2">
        <v>0</v>
      </c>
      <c r="FU164" s="2">
        <v>0</v>
      </c>
      <c r="FW164" s="1" t="s">
        <v>1831</v>
      </c>
      <c r="GE164" s="1" t="s">
        <v>4002</v>
      </c>
      <c r="GF164" s="2">
        <v>0</v>
      </c>
      <c r="GG164" s="2">
        <v>0</v>
      </c>
      <c r="GH164" s="2">
        <v>0</v>
      </c>
      <c r="GI164" s="2">
        <v>0</v>
      </c>
      <c r="GJ164" s="2">
        <v>0</v>
      </c>
      <c r="GK164" s="2">
        <v>0</v>
      </c>
      <c r="GL164" s="2">
        <v>0</v>
      </c>
      <c r="GM164" s="2">
        <v>0</v>
      </c>
      <c r="GN164" s="2">
        <v>0</v>
      </c>
      <c r="GO164" s="2">
        <v>1</v>
      </c>
      <c r="GP164" s="2">
        <v>0</v>
      </c>
      <c r="GQ164" s="2">
        <v>0</v>
      </c>
      <c r="GR164" s="2">
        <v>0</v>
      </c>
      <c r="AAU164" s="1"/>
      <c r="ATY164"/>
      <c r="ATZ164" s="1" t="s">
        <v>4227</v>
      </c>
      <c r="AUB164" s="1" t="s">
        <v>3854</v>
      </c>
      <c r="AUC164" s="1" t="s">
        <v>3003</v>
      </c>
      <c r="AUD164" s="1" t="s">
        <v>3855</v>
      </c>
      <c r="AUG164" s="1" t="s">
        <v>3491</v>
      </c>
    </row>
    <row r="165" spans="1:723 1221:1229" s="155" customFormat="1" ht="14.5" customHeight="1" x14ac:dyDescent="0.35">
      <c r="A165" s="155" t="s">
        <v>3010</v>
      </c>
      <c r="B165" s="155" t="s">
        <v>3004</v>
      </c>
      <c r="C165" s="155" t="s">
        <v>3005</v>
      </c>
      <c r="D165" s="155" t="s">
        <v>2072</v>
      </c>
      <c r="E165" s="155" t="s">
        <v>1955</v>
      </c>
      <c r="F165" s="155" t="s">
        <v>2072</v>
      </c>
      <c r="I165" s="155" t="s">
        <v>1942</v>
      </c>
      <c r="J165" s="155" t="s">
        <v>1943</v>
      </c>
      <c r="K165" s="155" t="s">
        <v>1943</v>
      </c>
      <c r="N165" s="155" t="s">
        <v>3846</v>
      </c>
      <c r="O165" s="156">
        <v>1</v>
      </c>
      <c r="P165" s="156">
        <v>0</v>
      </c>
      <c r="Q165" s="156">
        <v>0</v>
      </c>
      <c r="R165" s="156">
        <v>0</v>
      </c>
      <c r="S165" s="156">
        <v>0</v>
      </c>
      <c r="U165" s="155" t="s">
        <v>1831</v>
      </c>
      <c r="AC165" s="155" t="s">
        <v>3856</v>
      </c>
      <c r="AE165" s="155" t="s">
        <v>1830</v>
      </c>
      <c r="AF165" s="155" t="s">
        <v>1831</v>
      </c>
      <c r="AS165" s="155" t="s">
        <v>3847</v>
      </c>
      <c r="AT165" s="156">
        <v>120</v>
      </c>
      <c r="AU165" s="155" t="s">
        <v>3857</v>
      </c>
      <c r="AW165" s="155" t="s">
        <v>3849</v>
      </c>
      <c r="AX165" s="155" t="s">
        <v>3890</v>
      </c>
      <c r="AY165" s="155" t="s">
        <v>1830</v>
      </c>
      <c r="BT165" s="155" t="s">
        <v>3874</v>
      </c>
      <c r="BU165" s="156">
        <v>0</v>
      </c>
      <c r="BV165" s="156">
        <v>0</v>
      </c>
      <c r="BW165" s="156">
        <v>0</v>
      </c>
      <c r="BX165" s="156">
        <v>0</v>
      </c>
      <c r="BY165" s="156">
        <v>1</v>
      </c>
      <c r="BZ165" s="156">
        <v>0</v>
      </c>
      <c r="CA165" s="156">
        <v>0</v>
      </c>
      <c r="CB165" s="156">
        <v>0</v>
      </c>
      <c r="CC165" s="156">
        <v>0</v>
      </c>
      <c r="CD165" s="156">
        <v>0</v>
      </c>
      <c r="CE165" s="156">
        <v>0</v>
      </c>
      <c r="CG165" s="155" t="s">
        <v>1830</v>
      </c>
      <c r="DU165" s="155" t="s">
        <v>4047</v>
      </c>
      <c r="DV165" s="156">
        <v>0</v>
      </c>
      <c r="DW165" s="156">
        <v>1</v>
      </c>
      <c r="DX165" s="156">
        <v>0</v>
      </c>
      <c r="DY165" s="156">
        <v>0</v>
      </c>
      <c r="DZ165" s="156">
        <v>0</v>
      </c>
      <c r="EA165" s="156">
        <v>0</v>
      </c>
      <c r="EB165" s="156">
        <v>0</v>
      </c>
      <c r="EC165" s="156">
        <v>0</v>
      </c>
      <c r="ED165" s="156">
        <v>0</v>
      </c>
      <c r="EE165" s="156">
        <v>0</v>
      </c>
      <c r="EF165" s="156">
        <v>0</v>
      </c>
      <c r="EG165" s="156">
        <v>0</v>
      </c>
      <c r="EI165" s="155" t="s">
        <v>2039</v>
      </c>
      <c r="EJ165" s="156">
        <v>0</v>
      </c>
      <c r="EK165" s="156">
        <v>0</v>
      </c>
      <c r="EL165" s="156">
        <v>0</v>
      </c>
      <c r="EM165" s="156">
        <v>0</v>
      </c>
      <c r="EN165" s="156">
        <v>0</v>
      </c>
      <c r="EO165" s="156">
        <v>0</v>
      </c>
      <c r="EP165" s="156">
        <v>1</v>
      </c>
      <c r="EQ165" s="156">
        <v>0</v>
      </c>
      <c r="ER165" s="156">
        <v>0</v>
      </c>
      <c r="ES165" s="156">
        <v>0</v>
      </c>
      <c r="ET165" s="156">
        <v>0</v>
      </c>
      <c r="EU165" s="156">
        <v>0</v>
      </c>
      <c r="EV165" s="156">
        <v>0</v>
      </c>
      <c r="EW165" s="155" t="s">
        <v>3007</v>
      </c>
      <c r="EX165" s="155" t="s">
        <v>1831</v>
      </c>
      <c r="EY165" s="155" t="s">
        <v>1834</v>
      </c>
      <c r="EZ165" s="156">
        <v>0</v>
      </c>
      <c r="FA165" s="156">
        <v>0</v>
      </c>
      <c r="FB165" s="156">
        <v>0</v>
      </c>
      <c r="FC165" s="156">
        <v>0</v>
      </c>
      <c r="FD165" s="156">
        <v>1</v>
      </c>
      <c r="FE165" s="156">
        <v>0</v>
      </c>
      <c r="FF165" s="156">
        <v>0</v>
      </c>
      <c r="FH165" s="155" t="s">
        <v>1836</v>
      </c>
      <c r="FI165" s="156">
        <v>0</v>
      </c>
      <c r="FJ165" s="156">
        <v>0</v>
      </c>
      <c r="FK165" s="156">
        <v>1</v>
      </c>
      <c r="FL165" s="156">
        <v>0</v>
      </c>
      <c r="FM165" s="156">
        <v>0</v>
      </c>
      <c r="FN165" s="156">
        <v>0</v>
      </c>
      <c r="FO165" s="156">
        <v>0</v>
      </c>
      <c r="FP165" s="156">
        <v>0</v>
      </c>
      <c r="FQ165" s="156">
        <v>0</v>
      </c>
      <c r="FR165" s="156">
        <v>0</v>
      </c>
      <c r="FS165" s="156">
        <v>0</v>
      </c>
      <c r="FT165" s="156">
        <v>0</v>
      </c>
      <c r="FU165" s="156">
        <v>0</v>
      </c>
      <c r="FV165" s="155" t="s">
        <v>3008</v>
      </c>
      <c r="FW165" s="155" t="s">
        <v>1831</v>
      </c>
      <c r="GE165" s="167" t="s">
        <v>4602</v>
      </c>
      <c r="GF165" s="156">
        <v>0</v>
      </c>
      <c r="GG165" s="156">
        <v>0</v>
      </c>
      <c r="GH165" s="156">
        <v>1</v>
      </c>
      <c r="GI165" s="156">
        <v>0</v>
      </c>
      <c r="GJ165" s="156">
        <v>0</v>
      </c>
      <c r="GK165" s="156">
        <v>0</v>
      </c>
      <c r="GL165" s="156">
        <v>0</v>
      </c>
      <c r="GM165" s="156">
        <v>1</v>
      </c>
      <c r="GN165" s="156">
        <v>0</v>
      </c>
      <c r="GO165" s="156">
        <v>0</v>
      </c>
      <c r="GP165" s="156">
        <v>0</v>
      </c>
      <c r="GQ165" s="156">
        <v>0</v>
      </c>
      <c r="GR165" s="156">
        <v>0</v>
      </c>
      <c r="GS165" s="155" t="s">
        <v>3009</v>
      </c>
      <c r="ATY165"/>
      <c r="ATZ165" s="155" t="s">
        <v>4228</v>
      </c>
      <c r="AUB165" s="155" t="s">
        <v>3854</v>
      </c>
      <c r="AUC165" s="155" t="s">
        <v>3011</v>
      </c>
      <c r="AUD165" s="155" t="s">
        <v>3855</v>
      </c>
      <c r="AUG165" s="155" t="s">
        <v>2877</v>
      </c>
    </row>
    <row r="166" spans="1:723 1221:1229" s="155" customFormat="1" ht="14.5" customHeight="1" x14ac:dyDescent="0.35">
      <c r="A166" s="155" t="s">
        <v>3015</v>
      </c>
      <c r="B166" s="155" t="s">
        <v>3012</v>
      </c>
      <c r="C166" s="155" t="s">
        <v>3013</v>
      </c>
      <c r="D166" s="155" t="s">
        <v>2698</v>
      </c>
      <c r="E166" s="155" t="s">
        <v>1941</v>
      </c>
      <c r="F166" s="155" t="s">
        <v>2698</v>
      </c>
      <c r="I166" s="155" t="s">
        <v>1942</v>
      </c>
      <c r="J166" s="155" t="s">
        <v>1943</v>
      </c>
      <c r="K166" s="155" t="s">
        <v>1943</v>
      </c>
      <c r="N166" s="155" t="s">
        <v>3846</v>
      </c>
      <c r="O166" s="156">
        <v>1</v>
      </c>
      <c r="P166" s="156">
        <v>0</v>
      </c>
      <c r="Q166" s="156">
        <v>0</v>
      </c>
      <c r="R166" s="156">
        <v>0</v>
      </c>
      <c r="S166" s="156">
        <v>0</v>
      </c>
      <c r="U166" s="155" t="s">
        <v>1831</v>
      </c>
      <c r="AC166" s="155" t="s">
        <v>3908</v>
      </c>
      <c r="AE166" s="155" t="s">
        <v>1831</v>
      </c>
      <c r="AF166" s="155" t="s">
        <v>1831</v>
      </c>
      <c r="AS166" s="155" t="s">
        <v>3847</v>
      </c>
      <c r="AT166" s="156" t="s">
        <v>1840</v>
      </c>
      <c r="AU166" s="155" t="s">
        <v>3857</v>
      </c>
      <c r="AW166" s="155" t="s">
        <v>3889</v>
      </c>
      <c r="AX166" s="155" t="s">
        <v>3890</v>
      </c>
      <c r="AY166" s="155" t="s">
        <v>1830</v>
      </c>
      <c r="BT166" s="155" t="s">
        <v>1834</v>
      </c>
      <c r="BU166" s="156">
        <v>0</v>
      </c>
      <c r="BV166" s="156">
        <v>0</v>
      </c>
      <c r="BW166" s="156">
        <v>0</v>
      </c>
      <c r="BX166" s="156">
        <v>0</v>
      </c>
      <c r="BY166" s="156">
        <v>0</v>
      </c>
      <c r="BZ166" s="156">
        <v>0</v>
      </c>
      <c r="CA166" s="156">
        <v>0</v>
      </c>
      <c r="CB166" s="156">
        <v>1</v>
      </c>
      <c r="CC166" s="156">
        <v>0</v>
      </c>
      <c r="CD166" s="156">
        <v>0</v>
      </c>
      <c r="CE166" s="156">
        <v>0</v>
      </c>
      <c r="CG166" s="155" t="s">
        <v>1831</v>
      </c>
      <c r="CH166" s="155" t="s">
        <v>3948</v>
      </c>
      <c r="CJ166" s="156">
        <v>25</v>
      </c>
      <c r="CK166" s="155" t="s">
        <v>1830</v>
      </c>
      <c r="DC166" s="155" t="s">
        <v>4229</v>
      </c>
      <c r="DD166" s="156">
        <v>0</v>
      </c>
      <c r="DE166" s="156">
        <v>0</v>
      </c>
      <c r="DF166" s="156">
        <v>0</v>
      </c>
      <c r="DG166" s="156">
        <v>0</v>
      </c>
      <c r="DH166" s="156">
        <v>0</v>
      </c>
      <c r="DI166" s="156">
        <v>1</v>
      </c>
      <c r="DJ166" s="156">
        <v>0</v>
      </c>
      <c r="DK166" s="156">
        <v>0</v>
      </c>
      <c r="DM166" s="155" t="s">
        <v>1830</v>
      </c>
      <c r="DU166" s="155" t="s">
        <v>3858</v>
      </c>
      <c r="DV166" s="156">
        <v>0</v>
      </c>
      <c r="DW166" s="156">
        <v>0</v>
      </c>
      <c r="DX166" s="156">
        <v>0</v>
      </c>
      <c r="DY166" s="156">
        <v>0</v>
      </c>
      <c r="DZ166" s="156">
        <v>0</v>
      </c>
      <c r="EA166" s="156">
        <v>0</v>
      </c>
      <c r="EB166" s="156">
        <v>1</v>
      </c>
      <c r="EC166" s="156">
        <v>0</v>
      </c>
      <c r="ED166" s="156">
        <v>0</v>
      </c>
      <c r="EE166" s="156">
        <v>0</v>
      </c>
      <c r="EF166" s="156">
        <v>0</v>
      </c>
      <c r="EG166" s="156">
        <v>0</v>
      </c>
      <c r="EI166" s="155" t="s">
        <v>1835</v>
      </c>
      <c r="EJ166" s="156">
        <v>0</v>
      </c>
      <c r="EK166" s="156">
        <v>0</v>
      </c>
      <c r="EL166" s="156">
        <v>0</v>
      </c>
      <c r="EM166" s="156">
        <v>0</v>
      </c>
      <c r="EN166" s="156">
        <v>0</v>
      </c>
      <c r="EO166" s="156">
        <v>0</v>
      </c>
      <c r="EP166" s="156">
        <v>0</v>
      </c>
      <c r="EQ166" s="156">
        <v>0</v>
      </c>
      <c r="ER166" s="156">
        <v>0</v>
      </c>
      <c r="ES166" s="156">
        <v>0</v>
      </c>
      <c r="ET166" s="156">
        <v>1</v>
      </c>
      <c r="EU166" s="156">
        <v>0</v>
      </c>
      <c r="EV166" s="156">
        <v>0</v>
      </c>
      <c r="EX166" s="155" t="s">
        <v>1830</v>
      </c>
      <c r="GE166" s="167" t="s">
        <v>1836</v>
      </c>
      <c r="GF166" s="156">
        <v>0</v>
      </c>
      <c r="GG166" s="156">
        <v>0</v>
      </c>
      <c r="GH166" s="156">
        <v>1</v>
      </c>
      <c r="GI166" s="156">
        <v>0</v>
      </c>
      <c r="GJ166" s="156">
        <v>0</v>
      </c>
      <c r="GK166" s="156">
        <v>0</v>
      </c>
      <c r="GL166" s="156">
        <v>0</v>
      </c>
      <c r="GM166" s="156">
        <v>0</v>
      </c>
      <c r="GN166" s="156">
        <v>0</v>
      </c>
      <c r="GO166" s="156">
        <v>0</v>
      </c>
      <c r="GP166" s="156">
        <v>0</v>
      </c>
      <c r="GQ166" s="156">
        <v>0</v>
      </c>
      <c r="GR166" s="156">
        <v>0</v>
      </c>
      <c r="GS166" s="155" t="s">
        <v>2124</v>
      </c>
      <c r="ATY166"/>
      <c r="ATZ166" s="155" t="s">
        <v>4230</v>
      </c>
      <c r="AUB166" s="155" t="s">
        <v>3854</v>
      </c>
      <c r="AUC166" s="155" t="s">
        <v>3016</v>
      </c>
      <c r="AUD166" s="155" t="s">
        <v>3855</v>
      </c>
      <c r="AUG166" s="155" t="s">
        <v>2904</v>
      </c>
    </row>
    <row r="167" spans="1:723 1221:1229" ht="14.5" customHeight="1" x14ac:dyDescent="0.35">
      <c r="A167" s="1" t="s">
        <v>3020</v>
      </c>
      <c r="B167" s="1" t="s">
        <v>3017</v>
      </c>
      <c r="C167" s="1" t="s">
        <v>3018</v>
      </c>
      <c r="D167" s="1" t="s">
        <v>2164</v>
      </c>
      <c r="E167" s="1" t="s">
        <v>2025</v>
      </c>
      <c r="F167" s="1" t="s">
        <v>2164</v>
      </c>
      <c r="I167" s="1" t="s">
        <v>1942</v>
      </c>
      <c r="J167" s="1" t="s">
        <v>1943</v>
      </c>
      <c r="K167" s="1" t="s">
        <v>1943</v>
      </c>
      <c r="N167" s="1" t="s">
        <v>3846</v>
      </c>
      <c r="O167" s="2">
        <v>1</v>
      </c>
      <c r="P167" s="2">
        <v>0</v>
      </c>
      <c r="Q167" s="2">
        <v>0</v>
      </c>
      <c r="R167" s="2">
        <v>0</v>
      </c>
      <c r="S167" s="2">
        <v>0</v>
      </c>
      <c r="U167" s="1" t="s">
        <v>1831</v>
      </c>
      <c r="AC167" s="1" t="s">
        <v>3908</v>
      </c>
      <c r="AE167" s="1" t="s">
        <v>1831</v>
      </c>
      <c r="AF167" s="1" t="s">
        <v>1831</v>
      </c>
      <c r="AS167" s="1" t="s">
        <v>3847</v>
      </c>
      <c r="AT167" s="156">
        <v>30</v>
      </c>
      <c r="AU167" s="1" t="s">
        <v>3888</v>
      </c>
      <c r="AW167" s="1" t="s">
        <v>3849</v>
      </c>
      <c r="AX167" s="1" t="s">
        <v>1835</v>
      </c>
      <c r="AY167" s="1" t="s">
        <v>1831</v>
      </c>
      <c r="AZ167" s="1" t="s">
        <v>1838</v>
      </c>
      <c r="BA167" s="1" t="s">
        <v>3957</v>
      </c>
      <c r="BB167" s="2">
        <v>1</v>
      </c>
      <c r="BC167" s="2">
        <v>0</v>
      </c>
      <c r="BD167" s="2">
        <v>0</v>
      </c>
      <c r="BE167" s="2">
        <v>0</v>
      </c>
      <c r="BF167" s="2">
        <v>0</v>
      </c>
      <c r="BG167" s="2">
        <v>0</v>
      </c>
      <c r="BH167" s="2">
        <v>0</v>
      </c>
      <c r="BI167" s="2">
        <v>0</v>
      </c>
      <c r="BT167" s="1" t="s">
        <v>1834</v>
      </c>
      <c r="BU167" s="2">
        <v>0</v>
      </c>
      <c r="BV167" s="2">
        <v>0</v>
      </c>
      <c r="BW167" s="2">
        <v>0</v>
      </c>
      <c r="BX167" s="2">
        <v>0</v>
      </c>
      <c r="BY167" s="2">
        <v>0</v>
      </c>
      <c r="BZ167" s="2">
        <v>0</v>
      </c>
      <c r="CA167" s="2">
        <v>0</v>
      </c>
      <c r="CB167" s="2">
        <v>1</v>
      </c>
      <c r="CC167" s="2">
        <v>0</v>
      </c>
      <c r="CD167" s="2">
        <v>0</v>
      </c>
      <c r="CE167" s="2">
        <v>0</v>
      </c>
      <c r="CG167" s="1" t="s">
        <v>1831</v>
      </c>
      <c r="CH167" s="1" t="s">
        <v>3948</v>
      </c>
      <c r="CJ167" s="2">
        <v>25</v>
      </c>
      <c r="CK167" s="1" t="s">
        <v>1830</v>
      </c>
      <c r="DC167" s="1" t="s">
        <v>3949</v>
      </c>
      <c r="DD167" s="2">
        <v>0</v>
      </c>
      <c r="DE167" s="2">
        <v>0</v>
      </c>
      <c r="DF167" s="2">
        <v>0</v>
      </c>
      <c r="DG167" s="2">
        <v>0</v>
      </c>
      <c r="DH167" s="2">
        <v>1</v>
      </c>
      <c r="DI167" s="2">
        <v>0</v>
      </c>
      <c r="DJ167" s="2">
        <v>0</v>
      </c>
      <c r="DK167" s="2">
        <v>0</v>
      </c>
      <c r="DM167" s="1" t="s">
        <v>1830</v>
      </c>
      <c r="DU167" s="1" t="s">
        <v>4025</v>
      </c>
      <c r="DV167" s="2">
        <v>1</v>
      </c>
      <c r="DW167" s="2">
        <v>0</v>
      </c>
      <c r="DX167" s="2">
        <v>0</v>
      </c>
      <c r="DY167" s="2">
        <v>0</v>
      </c>
      <c r="DZ167" s="2">
        <v>0</v>
      </c>
      <c r="EA167" s="2">
        <v>0</v>
      </c>
      <c r="EB167" s="2">
        <v>0</v>
      </c>
      <c r="EC167" s="2">
        <v>0</v>
      </c>
      <c r="ED167" s="2">
        <v>0</v>
      </c>
      <c r="EE167" s="2">
        <v>0</v>
      </c>
      <c r="EF167" s="2">
        <v>0</v>
      </c>
      <c r="EG167" s="2">
        <v>0</v>
      </c>
      <c r="EI167" s="1" t="s">
        <v>1857</v>
      </c>
      <c r="EJ167" s="2">
        <v>0</v>
      </c>
      <c r="EK167" s="2">
        <v>0</v>
      </c>
      <c r="EL167" s="2">
        <v>0</v>
      </c>
      <c r="EM167" s="2">
        <v>0</v>
      </c>
      <c r="EN167" s="2">
        <v>1</v>
      </c>
      <c r="EO167" s="2">
        <v>0</v>
      </c>
      <c r="EP167" s="2">
        <v>0</v>
      </c>
      <c r="EQ167" s="2">
        <v>0</v>
      </c>
      <c r="ER167" s="2">
        <v>0</v>
      </c>
      <c r="ES167" s="2">
        <v>0</v>
      </c>
      <c r="ET167" s="2">
        <v>0</v>
      </c>
      <c r="EU167" s="2">
        <v>0</v>
      </c>
      <c r="EV167" s="2">
        <v>0</v>
      </c>
      <c r="EX167" s="1" t="s">
        <v>1830</v>
      </c>
      <c r="GE167" s="1" t="s">
        <v>4231</v>
      </c>
      <c r="GF167" s="2">
        <v>0</v>
      </c>
      <c r="GG167" s="2">
        <v>0</v>
      </c>
      <c r="GH167" s="2">
        <v>0</v>
      </c>
      <c r="GI167" s="2">
        <v>0</v>
      </c>
      <c r="GJ167" s="2">
        <v>0</v>
      </c>
      <c r="GK167" s="2">
        <v>1</v>
      </c>
      <c r="GL167" s="2">
        <v>0</v>
      </c>
      <c r="GM167" s="2">
        <v>0</v>
      </c>
      <c r="GN167" s="2">
        <v>0</v>
      </c>
      <c r="GO167" s="2">
        <v>1</v>
      </c>
      <c r="GP167" s="2">
        <v>0</v>
      </c>
      <c r="GQ167" s="2">
        <v>0</v>
      </c>
      <c r="GR167" s="2">
        <v>0</v>
      </c>
      <c r="AAU167" s="1"/>
      <c r="ATY167"/>
      <c r="ATZ167" s="1" t="s">
        <v>4232</v>
      </c>
      <c r="AUB167" s="1" t="s">
        <v>3854</v>
      </c>
      <c r="AUC167" s="1" t="s">
        <v>3021</v>
      </c>
      <c r="AUD167" s="1" t="s">
        <v>3855</v>
      </c>
      <c r="AUG167" s="1" t="s">
        <v>2918</v>
      </c>
    </row>
    <row r="168" spans="1:723 1221:1229" s="155" customFormat="1" ht="14.5" customHeight="1" x14ac:dyDescent="0.35">
      <c r="A168" s="155" t="s">
        <v>3027</v>
      </c>
      <c r="B168" s="155" t="s">
        <v>3022</v>
      </c>
      <c r="C168" s="155" t="s">
        <v>3023</v>
      </c>
      <c r="D168" s="155" t="s">
        <v>2072</v>
      </c>
      <c r="E168" s="155" t="s">
        <v>1982</v>
      </c>
      <c r="F168" s="155" t="s">
        <v>2072</v>
      </c>
      <c r="I168" s="155" t="s">
        <v>1942</v>
      </c>
      <c r="J168" s="155" t="s">
        <v>1943</v>
      </c>
      <c r="K168" s="155" t="s">
        <v>1943</v>
      </c>
      <c r="N168" s="155" t="s">
        <v>3846</v>
      </c>
      <c r="O168" s="156">
        <v>1</v>
      </c>
      <c r="P168" s="156">
        <v>0</v>
      </c>
      <c r="Q168" s="156">
        <v>0</v>
      </c>
      <c r="R168" s="156">
        <v>0</v>
      </c>
      <c r="S168" s="156">
        <v>0</v>
      </c>
      <c r="U168" s="155" t="s">
        <v>1831</v>
      </c>
      <c r="AC168" s="155" t="s">
        <v>4631</v>
      </c>
      <c r="AE168" s="155" t="s">
        <v>1831</v>
      </c>
      <c r="AF168" s="155" t="s">
        <v>4113</v>
      </c>
      <c r="AG168" s="155" t="s">
        <v>4114</v>
      </c>
      <c r="AI168" s="155" t="s">
        <v>3905</v>
      </c>
      <c r="AS168" s="155" t="s">
        <v>3887</v>
      </c>
      <c r="AT168" s="156" t="s">
        <v>1840</v>
      </c>
      <c r="AU168" s="155" t="s">
        <v>3857</v>
      </c>
      <c r="AW168" s="155" t="s">
        <v>3849</v>
      </c>
      <c r="AX168" s="155" t="s">
        <v>3890</v>
      </c>
      <c r="AY168" s="155" t="s">
        <v>1831</v>
      </c>
      <c r="AZ168" s="155" t="s">
        <v>1839</v>
      </c>
      <c r="BA168" s="155" t="s">
        <v>3883</v>
      </c>
      <c r="BB168" s="156">
        <v>0</v>
      </c>
      <c r="BC168" s="156">
        <v>0</v>
      </c>
      <c r="BD168" s="156">
        <v>0</v>
      </c>
      <c r="BE168" s="156">
        <v>1</v>
      </c>
      <c r="BF168" s="156">
        <v>0</v>
      </c>
      <c r="BG168" s="156">
        <v>0</v>
      </c>
      <c r="BH168" s="156">
        <v>0</v>
      </c>
      <c r="BI168" s="156">
        <v>0</v>
      </c>
      <c r="BT168" s="155" t="s">
        <v>1834</v>
      </c>
      <c r="BU168" s="156">
        <v>0</v>
      </c>
      <c r="BV168" s="156">
        <v>0</v>
      </c>
      <c r="BW168" s="156">
        <v>0</v>
      </c>
      <c r="BX168" s="156">
        <v>0</v>
      </c>
      <c r="BY168" s="156">
        <v>0</v>
      </c>
      <c r="BZ168" s="156">
        <v>0</v>
      </c>
      <c r="CA168" s="156">
        <v>0</v>
      </c>
      <c r="CB168" s="156">
        <v>1</v>
      </c>
      <c r="CC168" s="156">
        <v>0</v>
      </c>
      <c r="CD168" s="156">
        <v>0</v>
      </c>
      <c r="CE168" s="156">
        <v>0</v>
      </c>
      <c r="CG168" s="155" t="s">
        <v>1830</v>
      </c>
      <c r="DU168" s="166" t="s">
        <v>4645</v>
      </c>
      <c r="DV168" s="156">
        <v>0</v>
      </c>
      <c r="DW168" s="156">
        <v>1</v>
      </c>
      <c r="DX168" s="156">
        <v>0</v>
      </c>
      <c r="DY168" s="156">
        <v>0</v>
      </c>
      <c r="DZ168" s="156">
        <v>0</v>
      </c>
      <c r="EA168" s="156">
        <v>0</v>
      </c>
      <c r="EB168" s="156">
        <v>0</v>
      </c>
      <c r="EC168" s="156">
        <v>1</v>
      </c>
      <c r="ED168" s="156">
        <v>0</v>
      </c>
      <c r="EE168" s="156">
        <v>0</v>
      </c>
      <c r="EF168" s="156">
        <v>0</v>
      </c>
      <c r="EG168" s="156">
        <v>0</v>
      </c>
      <c r="EH168" s="155" t="s">
        <v>3025</v>
      </c>
      <c r="EI168" s="155" t="s">
        <v>1835</v>
      </c>
      <c r="EJ168" s="156">
        <v>0</v>
      </c>
      <c r="EK168" s="156">
        <v>0</v>
      </c>
      <c r="EL168" s="156">
        <v>0</v>
      </c>
      <c r="EM168" s="156">
        <v>0</v>
      </c>
      <c r="EN168" s="156">
        <v>0</v>
      </c>
      <c r="EO168" s="156">
        <v>0</v>
      </c>
      <c r="EP168" s="156">
        <v>0</v>
      </c>
      <c r="EQ168" s="156">
        <v>0</v>
      </c>
      <c r="ER168" s="156">
        <v>0</v>
      </c>
      <c r="ES168" s="156">
        <v>0</v>
      </c>
      <c r="ET168" s="156">
        <v>1</v>
      </c>
      <c r="EU168" s="156">
        <v>0</v>
      </c>
      <c r="EV168" s="156">
        <v>0</v>
      </c>
      <c r="EX168" s="155" t="s">
        <v>1830</v>
      </c>
      <c r="GE168" s="155" t="s">
        <v>4233</v>
      </c>
      <c r="GF168" s="156">
        <v>0</v>
      </c>
      <c r="GG168" s="156">
        <v>0</v>
      </c>
      <c r="GH168" s="156">
        <v>0</v>
      </c>
      <c r="GI168" s="156">
        <v>0</v>
      </c>
      <c r="GJ168" s="156">
        <v>0</v>
      </c>
      <c r="GK168" s="156">
        <v>0</v>
      </c>
      <c r="GL168" s="156">
        <v>1</v>
      </c>
      <c r="GM168" s="156">
        <v>0</v>
      </c>
      <c r="GN168" s="156">
        <v>0</v>
      </c>
      <c r="GO168" s="156">
        <v>0</v>
      </c>
      <c r="GP168" s="156">
        <v>1</v>
      </c>
      <c r="GQ168" s="156">
        <v>0</v>
      </c>
      <c r="GR168" s="156">
        <v>1</v>
      </c>
      <c r="GS168" s="155" t="s">
        <v>3026</v>
      </c>
      <c r="ATY168"/>
      <c r="ATZ168" s="155" t="s">
        <v>4234</v>
      </c>
      <c r="AUB168" s="155" t="s">
        <v>3854</v>
      </c>
      <c r="AUC168" s="155" t="s">
        <v>3028</v>
      </c>
      <c r="AUD168" s="155" t="s">
        <v>3855</v>
      </c>
      <c r="AUG168" s="155" t="s">
        <v>3527</v>
      </c>
    </row>
    <row r="169" spans="1:723 1221:1229" ht="14.5" customHeight="1" x14ac:dyDescent="0.35">
      <c r="A169" s="1" t="s">
        <v>3032</v>
      </c>
      <c r="B169" s="1" t="s">
        <v>3029</v>
      </c>
      <c r="C169" s="1" t="s">
        <v>3030</v>
      </c>
      <c r="D169" s="1" t="s">
        <v>2072</v>
      </c>
      <c r="E169" s="1" t="s">
        <v>1955</v>
      </c>
      <c r="F169" s="1" t="s">
        <v>2072</v>
      </c>
      <c r="I169" s="1" t="s">
        <v>1942</v>
      </c>
      <c r="J169" s="1" t="s">
        <v>1943</v>
      </c>
      <c r="K169" s="1" t="s">
        <v>1943</v>
      </c>
      <c r="N169" s="1" t="s">
        <v>3846</v>
      </c>
      <c r="O169" s="2">
        <v>1</v>
      </c>
      <c r="P169" s="2">
        <v>0</v>
      </c>
      <c r="Q169" s="2">
        <v>0</v>
      </c>
      <c r="R169" s="2">
        <v>0</v>
      </c>
      <c r="S169" s="2">
        <v>0</v>
      </c>
      <c r="U169" s="1" t="s">
        <v>1831</v>
      </c>
      <c r="AC169" s="1" t="s">
        <v>4175</v>
      </c>
      <c r="AE169" s="1" t="s">
        <v>1831</v>
      </c>
      <c r="AF169" s="1" t="s">
        <v>4113</v>
      </c>
      <c r="AG169" s="1" t="s">
        <v>4114</v>
      </c>
      <c r="AI169" s="1" t="s">
        <v>3905</v>
      </c>
      <c r="AS169" s="1" t="s">
        <v>3847</v>
      </c>
      <c r="AT169" s="156">
        <v>80</v>
      </c>
      <c r="AU169" s="1" t="s">
        <v>3848</v>
      </c>
      <c r="AW169" s="1" t="s">
        <v>3849</v>
      </c>
      <c r="AX169" s="1" t="s">
        <v>3986</v>
      </c>
      <c r="AY169" s="1" t="s">
        <v>1831</v>
      </c>
      <c r="AZ169" s="1" t="s">
        <v>1837</v>
      </c>
      <c r="BK169" s="1" t="s">
        <v>3891</v>
      </c>
      <c r="BL169" s="2">
        <v>0</v>
      </c>
      <c r="BM169" s="2">
        <v>0</v>
      </c>
      <c r="BN169" s="2">
        <v>0</v>
      </c>
      <c r="BO169" s="2">
        <v>0</v>
      </c>
      <c r="BP169" s="2">
        <v>1</v>
      </c>
      <c r="BQ169" s="2">
        <v>0</v>
      </c>
      <c r="BR169" s="2">
        <v>0</v>
      </c>
      <c r="BT169" s="1" t="s">
        <v>1834</v>
      </c>
      <c r="BU169" s="2">
        <v>0</v>
      </c>
      <c r="BV169" s="2">
        <v>0</v>
      </c>
      <c r="BW169" s="2">
        <v>0</v>
      </c>
      <c r="BX169" s="2">
        <v>0</v>
      </c>
      <c r="BY169" s="2">
        <v>0</v>
      </c>
      <c r="BZ169" s="2">
        <v>0</v>
      </c>
      <c r="CA169" s="2">
        <v>0</v>
      </c>
      <c r="CB169" s="2">
        <v>1</v>
      </c>
      <c r="CC169" s="2">
        <v>0</v>
      </c>
      <c r="CD169" s="2">
        <v>0</v>
      </c>
      <c r="CE169" s="2">
        <v>0</v>
      </c>
      <c r="CG169" s="1" t="s">
        <v>1830</v>
      </c>
      <c r="DU169" s="1" t="s">
        <v>3851</v>
      </c>
      <c r="DV169" s="2">
        <v>0</v>
      </c>
      <c r="DW169" s="2">
        <v>0</v>
      </c>
      <c r="DX169" s="2">
        <v>0</v>
      </c>
      <c r="DY169" s="2">
        <v>0</v>
      </c>
      <c r="DZ169" s="2">
        <v>0</v>
      </c>
      <c r="EA169" s="2">
        <v>1</v>
      </c>
      <c r="EB169" s="2">
        <v>0</v>
      </c>
      <c r="EC169" s="2">
        <v>0</v>
      </c>
      <c r="ED169" s="2">
        <v>0</v>
      </c>
      <c r="EE169" s="2">
        <v>0</v>
      </c>
      <c r="EF169" s="2">
        <v>0</v>
      </c>
      <c r="EG169" s="2">
        <v>0</v>
      </c>
      <c r="EI169" s="1" t="s">
        <v>1857</v>
      </c>
      <c r="EJ169" s="2">
        <v>0</v>
      </c>
      <c r="EK169" s="2">
        <v>0</v>
      </c>
      <c r="EL169" s="2">
        <v>0</v>
      </c>
      <c r="EM169" s="2">
        <v>0</v>
      </c>
      <c r="EN169" s="2">
        <v>1</v>
      </c>
      <c r="EO169" s="2">
        <v>0</v>
      </c>
      <c r="EP169" s="2">
        <v>0</v>
      </c>
      <c r="EQ169" s="2">
        <v>0</v>
      </c>
      <c r="ER169" s="2">
        <v>0</v>
      </c>
      <c r="ES169" s="2">
        <v>0</v>
      </c>
      <c r="ET169" s="2">
        <v>0</v>
      </c>
      <c r="EU169" s="2">
        <v>0</v>
      </c>
      <c r="EV169" s="2">
        <v>0</v>
      </c>
      <c r="EX169" s="1" t="s">
        <v>1831</v>
      </c>
      <c r="EY169" s="1" t="s">
        <v>1834</v>
      </c>
      <c r="EZ169" s="2">
        <v>0</v>
      </c>
      <c r="FA169" s="2">
        <v>0</v>
      </c>
      <c r="FB169" s="2">
        <v>0</v>
      </c>
      <c r="FC169" s="2">
        <v>0</v>
      </c>
      <c r="FD169" s="2">
        <v>1</v>
      </c>
      <c r="FE169" s="2">
        <v>0</v>
      </c>
      <c r="FF169" s="2">
        <v>0</v>
      </c>
      <c r="FH169" s="1" t="s">
        <v>4235</v>
      </c>
      <c r="FI169" s="2">
        <v>0</v>
      </c>
      <c r="FJ169" s="2">
        <v>0</v>
      </c>
      <c r="FK169" s="2">
        <v>0</v>
      </c>
      <c r="FL169" s="2">
        <v>0</v>
      </c>
      <c r="FM169" s="2">
        <v>1</v>
      </c>
      <c r="FN169" s="2">
        <v>0</v>
      </c>
      <c r="FO169" s="2">
        <v>1</v>
      </c>
      <c r="FP169" s="2">
        <v>0</v>
      </c>
      <c r="FQ169" s="2">
        <v>0</v>
      </c>
      <c r="FR169" s="2">
        <v>0</v>
      </c>
      <c r="FS169" s="2">
        <v>0</v>
      </c>
      <c r="FT169" s="2">
        <v>0</v>
      </c>
      <c r="FU169" s="2">
        <v>0</v>
      </c>
      <c r="FW169" s="155" t="s">
        <v>1830</v>
      </c>
      <c r="FX169" s="1" t="s">
        <v>4028</v>
      </c>
      <c r="FY169" s="2">
        <v>0</v>
      </c>
      <c r="FZ169" s="2">
        <v>1</v>
      </c>
      <c r="GA169" s="2">
        <v>0</v>
      </c>
      <c r="GB169" s="2">
        <v>0</v>
      </c>
      <c r="GC169" s="2">
        <v>0</v>
      </c>
      <c r="GE169" s="1" t="s">
        <v>3893</v>
      </c>
      <c r="GF169" s="2">
        <v>0</v>
      </c>
      <c r="GG169" s="2">
        <v>0</v>
      </c>
      <c r="GH169" s="2">
        <v>0</v>
      </c>
      <c r="GI169" s="2">
        <v>0</v>
      </c>
      <c r="GJ169" s="2">
        <v>0</v>
      </c>
      <c r="GK169" s="2">
        <v>0</v>
      </c>
      <c r="GL169" s="2">
        <v>1</v>
      </c>
      <c r="GM169" s="2">
        <v>0</v>
      </c>
      <c r="GN169" s="2">
        <v>0</v>
      </c>
      <c r="GO169" s="2">
        <v>0</v>
      </c>
      <c r="GP169" s="2">
        <v>0</v>
      </c>
      <c r="GQ169" s="2">
        <v>0</v>
      </c>
      <c r="GR169" s="2">
        <v>0</v>
      </c>
      <c r="AAU169" s="1"/>
      <c r="ATY169"/>
      <c r="ATZ169" s="1" t="s">
        <v>4236</v>
      </c>
      <c r="AUB169" s="1" t="s">
        <v>3854</v>
      </c>
      <c r="AUC169" s="1" t="s">
        <v>3033</v>
      </c>
      <c r="AUD169" s="1" t="s">
        <v>3855</v>
      </c>
      <c r="AUG169" s="1" t="s">
        <v>2967</v>
      </c>
    </row>
    <row r="170" spans="1:723 1221:1229" ht="14.5" customHeight="1" x14ac:dyDescent="0.35">
      <c r="A170" s="1" t="s">
        <v>3037</v>
      </c>
      <c r="B170" s="1" t="s">
        <v>3034</v>
      </c>
      <c r="C170" s="1" t="s">
        <v>3035</v>
      </c>
      <c r="D170" s="1" t="s">
        <v>2698</v>
      </c>
      <c r="E170" s="1" t="s">
        <v>2132</v>
      </c>
      <c r="F170" s="1" t="s">
        <v>2698</v>
      </c>
      <c r="I170" s="1" t="s">
        <v>1942</v>
      </c>
      <c r="J170" s="1" t="s">
        <v>1943</v>
      </c>
      <c r="K170" s="1" t="s">
        <v>1943</v>
      </c>
      <c r="N170" s="1" t="s">
        <v>3846</v>
      </c>
      <c r="O170" s="2">
        <v>1</v>
      </c>
      <c r="P170" s="2">
        <v>0</v>
      </c>
      <c r="Q170" s="2">
        <v>0</v>
      </c>
      <c r="R170" s="2">
        <v>0</v>
      </c>
      <c r="S170" s="2">
        <v>0</v>
      </c>
      <c r="U170" s="1" t="s">
        <v>1831</v>
      </c>
      <c r="AC170" s="1" t="s">
        <v>3856</v>
      </c>
      <c r="AE170" s="1" t="s">
        <v>1830</v>
      </c>
      <c r="AF170" s="1" t="s">
        <v>1831</v>
      </c>
      <c r="AS170" s="1" t="s">
        <v>3847</v>
      </c>
      <c r="AT170" s="156" t="s">
        <v>1840</v>
      </c>
      <c r="AU170" s="1" t="s">
        <v>3857</v>
      </c>
      <c r="AW170" s="1" t="s">
        <v>3889</v>
      </c>
      <c r="AX170" s="1" t="s">
        <v>3850</v>
      </c>
      <c r="AY170" s="1" t="s">
        <v>1831</v>
      </c>
      <c r="AZ170" s="1" t="s">
        <v>1837</v>
      </c>
      <c r="BK170" s="1" t="s">
        <v>3970</v>
      </c>
      <c r="BL170" s="2">
        <v>1</v>
      </c>
      <c r="BM170" s="2">
        <v>0</v>
      </c>
      <c r="BN170" s="2">
        <v>0</v>
      </c>
      <c r="BO170" s="2">
        <v>0</v>
      </c>
      <c r="BP170" s="2">
        <v>0</v>
      </c>
      <c r="BQ170" s="2">
        <v>0</v>
      </c>
      <c r="BR170" s="2">
        <v>0</v>
      </c>
      <c r="BT170" s="1" t="s">
        <v>3874</v>
      </c>
      <c r="BU170" s="2">
        <v>0</v>
      </c>
      <c r="BV170" s="2">
        <v>0</v>
      </c>
      <c r="BW170" s="2">
        <v>0</v>
      </c>
      <c r="BX170" s="2">
        <v>0</v>
      </c>
      <c r="BY170" s="2">
        <v>1</v>
      </c>
      <c r="BZ170" s="2">
        <v>0</v>
      </c>
      <c r="CA170" s="2">
        <v>0</v>
      </c>
      <c r="CB170" s="2">
        <v>0</v>
      </c>
      <c r="CC170" s="2">
        <v>0</v>
      </c>
      <c r="CD170" s="2">
        <v>0</v>
      </c>
      <c r="CE170" s="2">
        <v>0</v>
      </c>
      <c r="CG170" s="1" t="s">
        <v>1830</v>
      </c>
      <c r="DU170" s="1" t="s">
        <v>4047</v>
      </c>
      <c r="DV170" s="2">
        <v>0</v>
      </c>
      <c r="DW170" s="2">
        <v>1</v>
      </c>
      <c r="DX170" s="2">
        <v>0</v>
      </c>
      <c r="DY170" s="2">
        <v>0</v>
      </c>
      <c r="DZ170" s="2">
        <v>0</v>
      </c>
      <c r="EA170" s="2">
        <v>0</v>
      </c>
      <c r="EB170" s="2">
        <v>0</v>
      </c>
      <c r="EC170" s="2">
        <v>0</v>
      </c>
      <c r="ED170" s="2">
        <v>0</v>
      </c>
      <c r="EE170" s="2">
        <v>0</v>
      </c>
      <c r="EF170" s="2">
        <v>0</v>
      </c>
      <c r="EG170" s="2">
        <v>0</v>
      </c>
      <c r="EI170" s="1" t="s">
        <v>2039</v>
      </c>
      <c r="EJ170" s="2">
        <v>0</v>
      </c>
      <c r="EK170" s="2">
        <v>0</v>
      </c>
      <c r="EL170" s="2">
        <v>0</v>
      </c>
      <c r="EM170" s="2">
        <v>0</v>
      </c>
      <c r="EN170" s="2">
        <v>0</v>
      </c>
      <c r="EO170" s="2">
        <v>0</v>
      </c>
      <c r="EP170" s="2">
        <v>1</v>
      </c>
      <c r="EQ170" s="2">
        <v>0</v>
      </c>
      <c r="ER170" s="2">
        <v>0</v>
      </c>
      <c r="ES170" s="2">
        <v>0</v>
      </c>
      <c r="ET170" s="2">
        <v>0</v>
      </c>
      <c r="EU170" s="2">
        <v>0</v>
      </c>
      <c r="EV170" s="2">
        <v>0</v>
      </c>
      <c r="EX170" s="1" t="s">
        <v>1830</v>
      </c>
      <c r="GE170" s="1" t="s">
        <v>1836</v>
      </c>
      <c r="GF170" s="2">
        <v>0</v>
      </c>
      <c r="GG170" s="2">
        <v>0</v>
      </c>
      <c r="GH170" s="2">
        <v>1</v>
      </c>
      <c r="GI170" s="2">
        <v>0</v>
      </c>
      <c r="GJ170" s="2">
        <v>0</v>
      </c>
      <c r="GK170" s="2">
        <v>0</v>
      </c>
      <c r="GL170" s="2">
        <v>0</v>
      </c>
      <c r="GM170" s="2">
        <v>0</v>
      </c>
      <c r="GN170" s="2">
        <v>0</v>
      </c>
      <c r="GO170" s="2">
        <v>0</v>
      </c>
      <c r="GP170" s="2">
        <v>0</v>
      </c>
      <c r="GQ170" s="2">
        <v>0</v>
      </c>
      <c r="GR170" s="2">
        <v>0</v>
      </c>
      <c r="AAU170" s="1"/>
      <c r="ATY170"/>
      <c r="ATZ170" s="1" t="s">
        <v>4237</v>
      </c>
      <c r="AUB170" s="1" t="s">
        <v>3854</v>
      </c>
      <c r="AUC170" s="1" t="s">
        <v>3038</v>
      </c>
      <c r="AUD170" s="1" t="s">
        <v>3855</v>
      </c>
      <c r="AUG170" s="1" t="s">
        <v>4238</v>
      </c>
    </row>
    <row r="171" spans="1:723 1221:1229" ht="14.5" customHeight="1" x14ac:dyDescent="0.35">
      <c r="A171" s="1" t="s">
        <v>3042</v>
      </c>
      <c r="B171" s="1" t="s">
        <v>3039</v>
      </c>
      <c r="C171" s="1" t="s">
        <v>3040</v>
      </c>
      <c r="D171" s="1" t="s">
        <v>2698</v>
      </c>
      <c r="E171" s="1" t="s">
        <v>1941</v>
      </c>
      <c r="F171" s="1" t="s">
        <v>2698</v>
      </c>
      <c r="I171" s="1" t="s">
        <v>1942</v>
      </c>
      <c r="J171" s="1" t="s">
        <v>1943</v>
      </c>
      <c r="K171" s="1" t="s">
        <v>1943</v>
      </c>
      <c r="N171" s="1" t="s">
        <v>3846</v>
      </c>
      <c r="O171" s="2">
        <v>1</v>
      </c>
      <c r="P171" s="2">
        <v>0</v>
      </c>
      <c r="Q171" s="2">
        <v>0</v>
      </c>
      <c r="R171" s="2">
        <v>0</v>
      </c>
      <c r="S171" s="2">
        <v>0</v>
      </c>
      <c r="U171" s="1" t="s">
        <v>1831</v>
      </c>
      <c r="AC171" s="1" t="s">
        <v>3856</v>
      </c>
      <c r="AE171" s="1" t="s">
        <v>1830</v>
      </c>
      <c r="AF171" s="1" t="s">
        <v>1831</v>
      </c>
      <c r="AS171" s="1" t="s">
        <v>3887</v>
      </c>
      <c r="AT171" s="156" t="s">
        <v>1840</v>
      </c>
      <c r="AU171" s="1" t="s">
        <v>3857</v>
      </c>
      <c r="AW171" s="1" t="s">
        <v>1840</v>
      </c>
      <c r="AX171" s="1" t="s">
        <v>3890</v>
      </c>
      <c r="AY171" s="1" t="s">
        <v>1830</v>
      </c>
      <c r="BT171" s="1" t="s">
        <v>3874</v>
      </c>
      <c r="BU171" s="2">
        <v>0</v>
      </c>
      <c r="BV171" s="2">
        <v>0</v>
      </c>
      <c r="BW171" s="2">
        <v>0</v>
      </c>
      <c r="BX171" s="2">
        <v>0</v>
      </c>
      <c r="BY171" s="2">
        <v>1</v>
      </c>
      <c r="BZ171" s="2">
        <v>0</v>
      </c>
      <c r="CA171" s="2">
        <v>0</v>
      </c>
      <c r="CB171" s="2">
        <v>0</v>
      </c>
      <c r="CC171" s="2">
        <v>0</v>
      </c>
      <c r="CD171" s="2">
        <v>0</v>
      </c>
      <c r="CE171" s="2">
        <v>0</v>
      </c>
      <c r="CG171" s="1" t="s">
        <v>1830</v>
      </c>
      <c r="DU171" s="1" t="s">
        <v>3892</v>
      </c>
      <c r="DV171" s="2">
        <v>0</v>
      </c>
      <c r="DW171" s="2">
        <v>0</v>
      </c>
      <c r="DX171" s="2">
        <v>0</v>
      </c>
      <c r="DY171" s="2">
        <v>0</v>
      </c>
      <c r="DZ171" s="2">
        <v>0</v>
      </c>
      <c r="EA171" s="2">
        <v>0</v>
      </c>
      <c r="EB171" s="2">
        <v>0</v>
      </c>
      <c r="EC171" s="2">
        <v>1</v>
      </c>
      <c r="ED171" s="2">
        <v>0</v>
      </c>
      <c r="EE171" s="2">
        <v>0</v>
      </c>
      <c r="EF171" s="2">
        <v>0</v>
      </c>
      <c r="EG171" s="2">
        <v>0</v>
      </c>
      <c r="EI171" s="1" t="s">
        <v>1835</v>
      </c>
      <c r="EJ171" s="2">
        <v>0</v>
      </c>
      <c r="EK171" s="2">
        <v>0</v>
      </c>
      <c r="EL171" s="2">
        <v>0</v>
      </c>
      <c r="EM171" s="2">
        <v>0</v>
      </c>
      <c r="EN171" s="2">
        <v>0</v>
      </c>
      <c r="EO171" s="2">
        <v>0</v>
      </c>
      <c r="EP171" s="2">
        <v>0</v>
      </c>
      <c r="EQ171" s="2">
        <v>0</v>
      </c>
      <c r="ER171" s="2">
        <v>0</v>
      </c>
      <c r="ES171" s="2">
        <v>0</v>
      </c>
      <c r="ET171" s="2">
        <v>1</v>
      </c>
      <c r="EU171" s="2">
        <v>0</v>
      </c>
      <c r="EV171" s="2">
        <v>0</v>
      </c>
      <c r="EX171" s="1" t="s">
        <v>1830</v>
      </c>
      <c r="GE171" s="1" t="s">
        <v>3893</v>
      </c>
      <c r="GF171" s="2">
        <v>0</v>
      </c>
      <c r="GG171" s="2">
        <v>0</v>
      </c>
      <c r="GH171" s="2">
        <v>0</v>
      </c>
      <c r="GI171" s="2">
        <v>0</v>
      </c>
      <c r="GJ171" s="2">
        <v>0</v>
      </c>
      <c r="GK171" s="2">
        <v>0</v>
      </c>
      <c r="GL171" s="2">
        <v>1</v>
      </c>
      <c r="GM171" s="2">
        <v>0</v>
      </c>
      <c r="GN171" s="2">
        <v>0</v>
      </c>
      <c r="GO171" s="2">
        <v>0</v>
      </c>
      <c r="GP171" s="2">
        <v>0</v>
      </c>
      <c r="GQ171" s="2">
        <v>0</v>
      </c>
      <c r="GR171" s="2">
        <v>0</v>
      </c>
      <c r="AAU171" s="1"/>
      <c r="ATY171"/>
      <c r="ATZ171" s="1" t="s">
        <v>4239</v>
      </c>
      <c r="AUB171" s="1" t="s">
        <v>3854</v>
      </c>
      <c r="AUC171" s="1" t="s">
        <v>3043</v>
      </c>
      <c r="AUD171" s="1" t="s">
        <v>3855</v>
      </c>
      <c r="AUG171" s="1" t="s">
        <v>2987</v>
      </c>
    </row>
    <row r="172" spans="1:723 1221:1229" ht="14.5" customHeight="1" x14ac:dyDescent="0.35">
      <c r="A172" s="1" t="s">
        <v>3047</v>
      </c>
      <c r="B172" s="1" t="s">
        <v>3044</v>
      </c>
      <c r="C172" s="1" t="s">
        <v>3045</v>
      </c>
      <c r="D172" s="1" t="s">
        <v>2164</v>
      </c>
      <c r="E172" s="1" t="s">
        <v>2025</v>
      </c>
      <c r="F172" s="1" t="s">
        <v>2164</v>
      </c>
      <c r="I172" s="1" t="s">
        <v>1942</v>
      </c>
      <c r="J172" s="1" t="s">
        <v>1943</v>
      </c>
      <c r="K172" s="1" t="s">
        <v>1943</v>
      </c>
      <c r="N172" s="1" t="s">
        <v>3846</v>
      </c>
      <c r="O172" s="2">
        <v>1</v>
      </c>
      <c r="P172" s="2">
        <v>0</v>
      </c>
      <c r="Q172" s="2">
        <v>0</v>
      </c>
      <c r="R172" s="2">
        <v>0</v>
      </c>
      <c r="S172" s="2">
        <v>0</v>
      </c>
      <c r="U172" s="1" t="s">
        <v>1831</v>
      </c>
      <c r="AC172" s="1" t="s">
        <v>3856</v>
      </c>
      <c r="AE172" s="1" t="s">
        <v>1830</v>
      </c>
      <c r="AF172" s="1" t="s">
        <v>1831</v>
      </c>
      <c r="AS172" s="1" t="s">
        <v>3895</v>
      </c>
      <c r="AT172" s="156">
        <v>12</v>
      </c>
      <c r="AU172" s="1" t="s">
        <v>3914</v>
      </c>
      <c r="AW172" s="1" t="s">
        <v>3849</v>
      </c>
      <c r="AX172" s="1" t="s">
        <v>1835</v>
      </c>
      <c r="AY172" s="1" t="s">
        <v>1830</v>
      </c>
      <c r="BT172" s="1" t="s">
        <v>3874</v>
      </c>
      <c r="BU172" s="2">
        <v>0</v>
      </c>
      <c r="BV172" s="2">
        <v>0</v>
      </c>
      <c r="BW172" s="2">
        <v>0</v>
      </c>
      <c r="BX172" s="2">
        <v>0</v>
      </c>
      <c r="BY172" s="2">
        <v>1</v>
      </c>
      <c r="BZ172" s="2">
        <v>0</v>
      </c>
      <c r="CA172" s="2">
        <v>0</v>
      </c>
      <c r="CB172" s="2">
        <v>0</v>
      </c>
      <c r="CC172" s="2">
        <v>0</v>
      </c>
      <c r="CD172" s="2">
        <v>0</v>
      </c>
      <c r="CE172" s="2">
        <v>0</v>
      </c>
      <c r="CG172" s="1" t="s">
        <v>1830</v>
      </c>
      <c r="DU172" s="1" t="s">
        <v>3892</v>
      </c>
      <c r="DV172" s="2">
        <v>0</v>
      </c>
      <c r="DW172" s="2">
        <v>0</v>
      </c>
      <c r="DX172" s="2">
        <v>0</v>
      </c>
      <c r="DY172" s="2">
        <v>0</v>
      </c>
      <c r="DZ172" s="2">
        <v>0</v>
      </c>
      <c r="EA172" s="2">
        <v>0</v>
      </c>
      <c r="EB172" s="2">
        <v>0</v>
      </c>
      <c r="EC172" s="2">
        <v>1</v>
      </c>
      <c r="ED172" s="2">
        <v>0</v>
      </c>
      <c r="EE172" s="2">
        <v>0</v>
      </c>
      <c r="EF172" s="2">
        <v>0</v>
      </c>
      <c r="EG172" s="2">
        <v>0</v>
      </c>
      <c r="EI172" s="1" t="s">
        <v>1835</v>
      </c>
      <c r="EJ172" s="2">
        <v>0</v>
      </c>
      <c r="EK172" s="2">
        <v>0</v>
      </c>
      <c r="EL172" s="2">
        <v>0</v>
      </c>
      <c r="EM172" s="2">
        <v>0</v>
      </c>
      <c r="EN172" s="2">
        <v>0</v>
      </c>
      <c r="EO172" s="2">
        <v>0</v>
      </c>
      <c r="EP172" s="2">
        <v>0</v>
      </c>
      <c r="EQ172" s="2">
        <v>0</v>
      </c>
      <c r="ER172" s="2">
        <v>0</v>
      </c>
      <c r="ES172" s="2">
        <v>0</v>
      </c>
      <c r="ET172" s="2">
        <v>1</v>
      </c>
      <c r="EU172" s="2">
        <v>0</v>
      </c>
      <c r="EV172" s="2">
        <v>0</v>
      </c>
      <c r="EX172" s="1" t="s">
        <v>1830</v>
      </c>
      <c r="GE172" s="1" t="s">
        <v>3893</v>
      </c>
      <c r="GF172" s="2">
        <v>0</v>
      </c>
      <c r="GG172" s="2">
        <v>0</v>
      </c>
      <c r="GH172" s="2">
        <v>0</v>
      </c>
      <c r="GI172" s="2">
        <v>0</v>
      </c>
      <c r="GJ172" s="2">
        <v>0</v>
      </c>
      <c r="GK172" s="2">
        <v>0</v>
      </c>
      <c r="GL172" s="2">
        <v>1</v>
      </c>
      <c r="GM172" s="2">
        <v>0</v>
      </c>
      <c r="GN172" s="2">
        <v>0</v>
      </c>
      <c r="GO172" s="2">
        <v>0</v>
      </c>
      <c r="GP172" s="2">
        <v>0</v>
      </c>
      <c r="GQ172" s="2">
        <v>0</v>
      </c>
      <c r="GR172" s="2">
        <v>0</v>
      </c>
      <c r="AAU172" s="1"/>
      <c r="ATY172"/>
      <c r="ATZ172" s="1" t="s">
        <v>4240</v>
      </c>
      <c r="AUB172" s="1" t="s">
        <v>3854</v>
      </c>
      <c r="AUC172" s="1" t="s">
        <v>3043</v>
      </c>
      <c r="AUD172" s="1" t="s">
        <v>3855</v>
      </c>
      <c r="AUG172" s="1" t="s">
        <v>3019</v>
      </c>
    </row>
    <row r="173" spans="1:723 1221:1229" ht="14.5" customHeight="1" x14ac:dyDescent="0.35">
      <c r="A173" s="1" t="s">
        <v>3051</v>
      </c>
      <c r="B173" s="1" t="s">
        <v>3048</v>
      </c>
      <c r="C173" s="1" t="s">
        <v>3049</v>
      </c>
      <c r="D173" s="1" t="s">
        <v>2072</v>
      </c>
      <c r="E173" s="1" t="s">
        <v>1982</v>
      </c>
      <c r="F173" s="1" t="s">
        <v>2072</v>
      </c>
      <c r="I173" s="1" t="s">
        <v>1942</v>
      </c>
      <c r="J173" s="1" t="s">
        <v>1943</v>
      </c>
      <c r="K173" s="1" t="s">
        <v>1943</v>
      </c>
      <c r="N173" s="1" t="s">
        <v>3846</v>
      </c>
      <c r="O173" s="2">
        <v>1</v>
      </c>
      <c r="P173" s="2">
        <v>0</v>
      </c>
      <c r="Q173" s="2">
        <v>0</v>
      </c>
      <c r="R173" s="2">
        <v>0</v>
      </c>
      <c r="S173" s="2">
        <v>0</v>
      </c>
      <c r="U173" s="1" t="s">
        <v>1831</v>
      </c>
      <c r="AC173" s="1" t="s">
        <v>4631</v>
      </c>
      <c r="AE173" s="1" t="s">
        <v>1831</v>
      </c>
      <c r="AF173" s="1" t="s">
        <v>1831</v>
      </c>
      <c r="AS173" s="1" t="s">
        <v>3847</v>
      </c>
      <c r="AT173" s="156" t="s">
        <v>1840</v>
      </c>
      <c r="AU173" s="1" t="s">
        <v>3857</v>
      </c>
      <c r="AW173" s="1" t="s">
        <v>3849</v>
      </c>
      <c r="AX173" s="1" t="s">
        <v>3850</v>
      </c>
      <c r="AY173" s="1" t="s">
        <v>1831</v>
      </c>
      <c r="AZ173" s="1" t="s">
        <v>1839</v>
      </c>
      <c r="BA173" s="1" t="s">
        <v>3957</v>
      </c>
      <c r="BB173" s="2">
        <v>1</v>
      </c>
      <c r="BC173" s="2">
        <v>0</v>
      </c>
      <c r="BD173" s="2">
        <v>0</v>
      </c>
      <c r="BE173" s="2">
        <v>0</v>
      </c>
      <c r="BF173" s="2">
        <v>0</v>
      </c>
      <c r="BG173" s="2">
        <v>0</v>
      </c>
      <c r="BH173" s="2">
        <v>0</v>
      </c>
      <c r="BI173" s="2">
        <v>0</v>
      </c>
      <c r="BT173" s="1" t="s">
        <v>1834</v>
      </c>
      <c r="BU173" s="2">
        <v>0</v>
      </c>
      <c r="BV173" s="2">
        <v>0</v>
      </c>
      <c r="BW173" s="2">
        <v>0</v>
      </c>
      <c r="BX173" s="2">
        <v>0</v>
      </c>
      <c r="BY173" s="2">
        <v>0</v>
      </c>
      <c r="BZ173" s="2">
        <v>0</v>
      </c>
      <c r="CA173" s="2">
        <v>0</v>
      </c>
      <c r="CB173" s="2">
        <v>1</v>
      </c>
      <c r="CC173" s="2">
        <v>0</v>
      </c>
      <c r="CD173" s="2">
        <v>0</v>
      </c>
      <c r="CE173" s="2">
        <v>0</v>
      </c>
      <c r="CG173" s="1" t="s">
        <v>1830</v>
      </c>
      <c r="DU173" s="1" t="s">
        <v>3958</v>
      </c>
      <c r="DV173" s="2">
        <v>0</v>
      </c>
      <c r="DW173" s="2">
        <v>0</v>
      </c>
      <c r="DX173" s="2">
        <v>0</v>
      </c>
      <c r="DY173" s="2">
        <v>0</v>
      </c>
      <c r="DZ173" s="2">
        <v>0</v>
      </c>
      <c r="EA173" s="2">
        <v>0</v>
      </c>
      <c r="EB173" s="2">
        <v>0</v>
      </c>
      <c r="EC173" s="2">
        <v>0</v>
      </c>
      <c r="ED173" s="2">
        <v>1</v>
      </c>
      <c r="EE173" s="2">
        <v>0</v>
      </c>
      <c r="EF173" s="2">
        <v>0</v>
      </c>
      <c r="EG173" s="2">
        <v>0</v>
      </c>
      <c r="EI173" s="1" t="s">
        <v>1835</v>
      </c>
      <c r="EJ173" s="2">
        <v>0</v>
      </c>
      <c r="EK173" s="2">
        <v>0</v>
      </c>
      <c r="EL173" s="2">
        <v>0</v>
      </c>
      <c r="EM173" s="2">
        <v>0</v>
      </c>
      <c r="EN173" s="2">
        <v>0</v>
      </c>
      <c r="EO173" s="2">
        <v>0</v>
      </c>
      <c r="EP173" s="2">
        <v>0</v>
      </c>
      <c r="EQ173" s="2">
        <v>0</v>
      </c>
      <c r="ER173" s="2">
        <v>0</v>
      </c>
      <c r="ES173" s="2">
        <v>0</v>
      </c>
      <c r="ET173" s="2">
        <v>1</v>
      </c>
      <c r="EU173" s="2">
        <v>0</v>
      </c>
      <c r="EV173" s="2">
        <v>0</v>
      </c>
      <c r="EX173" s="1" t="s">
        <v>1830</v>
      </c>
      <c r="GE173" s="1" t="s">
        <v>3893</v>
      </c>
      <c r="GF173" s="2">
        <v>0</v>
      </c>
      <c r="GG173" s="2">
        <v>0</v>
      </c>
      <c r="GH173" s="2">
        <v>0</v>
      </c>
      <c r="GI173" s="2">
        <v>0</v>
      </c>
      <c r="GJ173" s="2">
        <v>0</v>
      </c>
      <c r="GK173" s="2">
        <v>0</v>
      </c>
      <c r="GL173" s="2">
        <v>1</v>
      </c>
      <c r="GM173" s="2">
        <v>0</v>
      </c>
      <c r="GN173" s="2">
        <v>0</v>
      </c>
      <c r="GO173" s="2">
        <v>0</v>
      </c>
      <c r="GP173" s="2">
        <v>0</v>
      </c>
      <c r="GQ173" s="2">
        <v>0</v>
      </c>
      <c r="GR173" s="2">
        <v>0</v>
      </c>
      <c r="AAU173" s="1"/>
      <c r="ATY173"/>
      <c r="ATZ173" s="1" t="s">
        <v>4241</v>
      </c>
      <c r="AUB173" s="1" t="s">
        <v>3854</v>
      </c>
      <c r="AUC173" s="1" t="s">
        <v>3052</v>
      </c>
      <c r="AUD173" s="1" t="s">
        <v>3855</v>
      </c>
      <c r="AUG173" s="1" t="s">
        <v>3046</v>
      </c>
    </row>
    <row r="174" spans="1:723 1221:1229" ht="14.5" customHeight="1" x14ac:dyDescent="0.35">
      <c r="A174" s="1" t="s">
        <v>3056</v>
      </c>
      <c r="B174" s="1" t="s">
        <v>3053</v>
      </c>
      <c r="C174" s="1" t="s">
        <v>3054</v>
      </c>
      <c r="D174" s="1" t="s">
        <v>2698</v>
      </c>
      <c r="E174" s="1" t="s">
        <v>2132</v>
      </c>
      <c r="F174" s="1" t="s">
        <v>2698</v>
      </c>
      <c r="I174" s="1" t="s">
        <v>1942</v>
      </c>
      <c r="J174" s="1" t="s">
        <v>1943</v>
      </c>
      <c r="K174" s="1" t="s">
        <v>1943</v>
      </c>
      <c r="N174" s="1" t="s">
        <v>3846</v>
      </c>
      <c r="O174" s="2">
        <v>1</v>
      </c>
      <c r="P174" s="2">
        <v>0</v>
      </c>
      <c r="Q174" s="2">
        <v>0</v>
      </c>
      <c r="R174" s="2">
        <v>0</v>
      </c>
      <c r="S174" s="2">
        <v>0</v>
      </c>
      <c r="U174" s="1" t="s">
        <v>1831</v>
      </c>
      <c r="AC174" s="1" t="s">
        <v>3920</v>
      </c>
      <c r="AE174" s="1" t="s">
        <v>1830</v>
      </c>
      <c r="AF174" s="1" t="s">
        <v>1831</v>
      </c>
      <c r="AS174" s="1" t="s">
        <v>1830</v>
      </c>
      <c r="AT174" s="156" t="s">
        <v>1840</v>
      </c>
      <c r="AU174" s="1" t="s">
        <v>3888</v>
      </c>
      <c r="AW174" s="1" t="s">
        <v>3889</v>
      </c>
      <c r="AX174" s="1" t="s">
        <v>3890</v>
      </c>
      <c r="AY174" s="1" t="s">
        <v>1831</v>
      </c>
      <c r="AZ174" s="1" t="s">
        <v>1839</v>
      </c>
      <c r="BA174" s="1" t="s">
        <v>3957</v>
      </c>
      <c r="BB174" s="2">
        <v>1</v>
      </c>
      <c r="BC174" s="2">
        <v>0</v>
      </c>
      <c r="BD174" s="2">
        <v>0</v>
      </c>
      <c r="BE174" s="2">
        <v>0</v>
      </c>
      <c r="BF174" s="2">
        <v>0</v>
      </c>
      <c r="BG174" s="2">
        <v>0</v>
      </c>
      <c r="BH174" s="2">
        <v>0</v>
      </c>
      <c r="BI174" s="2">
        <v>0</v>
      </c>
      <c r="BT174" s="1" t="s">
        <v>3874</v>
      </c>
      <c r="BU174" s="2">
        <v>0</v>
      </c>
      <c r="BV174" s="2">
        <v>0</v>
      </c>
      <c r="BW174" s="2">
        <v>0</v>
      </c>
      <c r="BX174" s="2">
        <v>0</v>
      </c>
      <c r="BY174" s="2">
        <v>1</v>
      </c>
      <c r="BZ174" s="2">
        <v>0</v>
      </c>
      <c r="CA174" s="2">
        <v>0</v>
      </c>
      <c r="CB174" s="2">
        <v>0</v>
      </c>
      <c r="CC174" s="2">
        <v>0</v>
      </c>
      <c r="CD174" s="2">
        <v>0</v>
      </c>
      <c r="CE174" s="2">
        <v>0</v>
      </c>
      <c r="CG174" s="1" t="s">
        <v>1830</v>
      </c>
      <c r="DU174" s="1" t="s">
        <v>4047</v>
      </c>
      <c r="DV174" s="2">
        <v>0</v>
      </c>
      <c r="DW174" s="2">
        <v>1</v>
      </c>
      <c r="DX174" s="2">
        <v>0</v>
      </c>
      <c r="DY174" s="2">
        <v>0</v>
      </c>
      <c r="DZ174" s="2">
        <v>0</v>
      </c>
      <c r="EA174" s="2">
        <v>0</v>
      </c>
      <c r="EB174" s="2">
        <v>0</v>
      </c>
      <c r="EC174" s="2">
        <v>0</v>
      </c>
      <c r="ED174" s="2">
        <v>0</v>
      </c>
      <c r="EE174" s="2">
        <v>0</v>
      </c>
      <c r="EF174" s="2">
        <v>0</v>
      </c>
      <c r="EG174" s="2">
        <v>0</v>
      </c>
      <c r="EI174" s="1" t="s">
        <v>1835</v>
      </c>
      <c r="EJ174" s="2">
        <v>0</v>
      </c>
      <c r="EK174" s="2">
        <v>0</v>
      </c>
      <c r="EL174" s="2">
        <v>0</v>
      </c>
      <c r="EM174" s="2">
        <v>0</v>
      </c>
      <c r="EN174" s="2">
        <v>0</v>
      </c>
      <c r="EO174" s="2">
        <v>0</v>
      </c>
      <c r="EP174" s="2">
        <v>0</v>
      </c>
      <c r="EQ174" s="2">
        <v>0</v>
      </c>
      <c r="ER174" s="2">
        <v>0</v>
      </c>
      <c r="ES174" s="2">
        <v>0</v>
      </c>
      <c r="ET174" s="2">
        <v>1</v>
      </c>
      <c r="EU174" s="2">
        <v>0</v>
      </c>
      <c r="EV174" s="2">
        <v>0</v>
      </c>
      <c r="EX174" s="1" t="s">
        <v>1830</v>
      </c>
      <c r="GE174" s="1" t="s">
        <v>3893</v>
      </c>
      <c r="GF174" s="2">
        <v>0</v>
      </c>
      <c r="GG174" s="2">
        <v>0</v>
      </c>
      <c r="GH174" s="2">
        <v>0</v>
      </c>
      <c r="GI174" s="2">
        <v>0</v>
      </c>
      <c r="GJ174" s="2">
        <v>0</v>
      </c>
      <c r="GK174" s="2">
        <v>0</v>
      </c>
      <c r="GL174" s="2">
        <v>1</v>
      </c>
      <c r="GM174" s="2">
        <v>0</v>
      </c>
      <c r="GN174" s="2">
        <v>0</v>
      </c>
      <c r="GO174" s="2">
        <v>0</v>
      </c>
      <c r="GP174" s="2">
        <v>0</v>
      </c>
      <c r="GQ174" s="2">
        <v>0</v>
      </c>
      <c r="GR174" s="2">
        <v>0</v>
      </c>
      <c r="AAU174" s="1"/>
      <c r="ATY174"/>
      <c r="ATZ174" s="1" t="s">
        <v>4242</v>
      </c>
      <c r="AUB174" s="1" t="s">
        <v>3854</v>
      </c>
      <c r="AUC174" s="1" t="s">
        <v>3057</v>
      </c>
      <c r="AUD174" s="1" t="s">
        <v>3855</v>
      </c>
      <c r="AUG174" s="1" t="s">
        <v>2288</v>
      </c>
    </row>
    <row r="175" spans="1:723 1221:1229" ht="14.5" customHeight="1" x14ac:dyDescent="0.35">
      <c r="A175" s="1" t="s">
        <v>3061</v>
      </c>
      <c r="B175" s="1" t="s">
        <v>3058</v>
      </c>
      <c r="C175" s="1" t="s">
        <v>3059</v>
      </c>
      <c r="D175" s="1" t="s">
        <v>2164</v>
      </c>
      <c r="E175" s="1" t="s">
        <v>2025</v>
      </c>
      <c r="F175" s="1" t="s">
        <v>2164</v>
      </c>
      <c r="I175" s="1" t="s">
        <v>1942</v>
      </c>
      <c r="J175" s="1" t="s">
        <v>1943</v>
      </c>
      <c r="K175" s="1" t="s">
        <v>1943</v>
      </c>
      <c r="N175" s="1" t="s">
        <v>3846</v>
      </c>
      <c r="O175" s="2">
        <v>1</v>
      </c>
      <c r="P175" s="2">
        <v>0</v>
      </c>
      <c r="Q175" s="2">
        <v>0</v>
      </c>
      <c r="R175" s="2">
        <v>0</v>
      </c>
      <c r="S175" s="2">
        <v>0</v>
      </c>
      <c r="U175" s="1" t="s">
        <v>1831</v>
      </c>
      <c r="AC175" s="1" t="s">
        <v>3908</v>
      </c>
      <c r="AE175" s="1" t="s">
        <v>1830</v>
      </c>
      <c r="AF175" s="1" t="s">
        <v>1831</v>
      </c>
      <c r="AS175" s="1" t="s">
        <v>3847</v>
      </c>
      <c r="AT175" s="156">
        <v>55</v>
      </c>
      <c r="AU175" s="1" t="s">
        <v>3857</v>
      </c>
      <c r="AW175" s="1" t="s">
        <v>3849</v>
      </c>
      <c r="AX175" s="1" t="s">
        <v>1835</v>
      </c>
      <c r="AY175" s="1" t="s">
        <v>1830</v>
      </c>
      <c r="BT175" s="1" t="s">
        <v>1834</v>
      </c>
      <c r="BU175" s="2">
        <v>0</v>
      </c>
      <c r="BV175" s="2">
        <v>0</v>
      </c>
      <c r="BW175" s="2">
        <v>0</v>
      </c>
      <c r="BX175" s="2">
        <v>0</v>
      </c>
      <c r="BY175" s="2">
        <v>0</v>
      </c>
      <c r="BZ175" s="2">
        <v>0</v>
      </c>
      <c r="CA175" s="2">
        <v>0</v>
      </c>
      <c r="CB175" s="2">
        <v>1</v>
      </c>
      <c r="CC175" s="2">
        <v>0</v>
      </c>
      <c r="CD175" s="2">
        <v>0</v>
      </c>
      <c r="CE175" s="2">
        <v>0</v>
      </c>
      <c r="CG175" s="1" t="s">
        <v>1831</v>
      </c>
      <c r="CH175" s="1" t="s">
        <v>3948</v>
      </c>
      <c r="CJ175" s="2">
        <v>25</v>
      </c>
      <c r="CK175" s="1" t="s">
        <v>1830</v>
      </c>
      <c r="DC175" s="1" t="s">
        <v>1858</v>
      </c>
      <c r="DD175" s="2">
        <v>0</v>
      </c>
      <c r="DE175" s="2">
        <v>0</v>
      </c>
      <c r="DF175" s="2">
        <v>1</v>
      </c>
      <c r="DG175" s="2">
        <v>0</v>
      </c>
      <c r="DH175" s="2">
        <v>0</v>
      </c>
      <c r="DI175" s="2">
        <v>0</v>
      </c>
      <c r="DJ175" s="2">
        <v>0</v>
      </c>
      <c r="DK175" s="2">
        <v>0</v>
      </c>
      <c r="DM175" s="1" t="s">
        <v>1830</v>
      </c>
      <c r="DU175" s="1" t="s">
        <v>1835</v>
      </c>
      <c r="DV175" s="2">
        <v>0</v>
      </c>
      <c r="DW175" s="2">
        <v>0</v>
      </c>
      <c r="DX175" s="2">
        <v>0</v>
      </c>
      <c r="DY175" s="2">
        <v>0</v>
      </c>
      <c r="DZ175" s="2">
        <v>0</v>
      </c>
      <c r="EA175" s="2">
        <v>0</v>
      </c>
      <c r="EB175" s="2">
        <v>0</v>
      </c>
      <c r="EC175" s="2">
        <v>0</v>
      </c>
      <c r="ED175" s="2">
        <v>0</v>
      </c>
      <c r="EE175" s="2">
        <v>1</v>
      </c>
      <c r="EF175" s="2">
        <v>0</v>
      </c>
      <c r="EG175" s="2">
        <v>0</v>
      </c>
      <c r="EI175" s="1" t="s">
        <v>1857</v>
      </c>
      <c r="EJ175" s="2">
        <v>0</v>
      </c>
      <c r="EK175" s="2">
        <v>0</v>
      </c>
      <c r="EL175" s="2">
        <v>0</v>
      </c>
      <c r="EM175" s="2">
        <v>0</v>
      </c>
      <c r="EN175" s="2">
        <v>1</v>
      </c>
      <c r="EO175" s="2">
        <v>0</v>
      </c>
      <c r="EP175" s="2">
        <v>0</v>
      </c>
      <c r="EQ175" s="2">
        <v>0</v>
      </c>
      <c r="ER175" s="2">
        <v>0</v>
      </c>
      <c r="ES175" s="2">
        <v>0</v>
      </c>
      <c r="ET175" s="2">
        <v>0</v>
      </c>
      <c r="EU175" s="2">
        <v>0</v>
      </c>
      <c r="EV175" s="2">
        <v>0</v>
      </c>
      <c r="EX175" s="1" t="s">
        <v>1830</v>
      </c>
      <c r="GE175" s="1" t="s">
        <v>4095</v>
      </c>
      <c r="GF175" s="2">
        <v>0</v>
      </c>
      <c r="GG175" s="2">
        <v>0</v>
      </c>
      <c r="GH175" s="2">
        <v>0</v>
      </c>
      <c r="GI175" s="2">
        <v>0</v>
      </c>
      <c r="GJ175" s="2">
        <v>0</v>
      </c>
      <c r="GK175" s="2">
        <v>0</v>
      </c>
      <c r="GL175" s="2">
        <v>0</v>
      </c>
      <c r="GM175" s="2">
        <v>0</v>
      </c>
      <c r="GN175" s="2">
        <v>0</v>
      </c>
      <c r="GO175" s="2">
        <v>1</v>
      </c>
      <c r="GP175" s="2">
        <v>0</v>
      </c>
      <c r="GQ175" s="2">
        <v>0</v>
      </c>
      <c r="GR175" s="2">
        <v>1</v>
      </c>
      <c r="GS175" s="155" t="s">
        <v>3060</v>
      </c>
      <c r="AAU175" s="1"/>
      <c r="ATY175"/>
      <c r="ATZ175" s="1" t="s">
        <v>4243</v>
      </c>
      <c r="AUB175" s="1" t="s">
        <v>3854</v>
      </c>
      <c r="AUC175" s="1" t="s">
        <v>3062</v>
      </c>
      <c r="AUD175" s="1" t="s">
        <v>3855</v>
      </c>
      <c r="AUG175" s="1" t="s">
        <v>2289</v>
      </c>
    </row>
    <row r="176" spans="1:723 1221:1229" ht="14.5" customHeight="1" x14ac:dyDescent="0.35">
      <c r="A176" s="1" t="s">
        <v>3066</v>
      </c>
      <c r="B176" s="1" t="s">
        <v>3063</v>
      </c>
      <c r="C176" s="1" t="s">
        <v>3064</v>
      </c>
      <c r="D176" s="1" t="s">
        <v>2698</v>
      </c>
      <c r="E176" s="1" t="s">
        <v>1941</v>
      </c>
      <c r="F176" s="1" t="s">
        <v>2698</v>
      </c>
      <c r="I176" s="1" t="s">
        <v>1942</v>
      </c>
      <c r="J176" s="1" t="s">
        <v>1943</v>
      </c>
      <c r="K176" s="1" t="s">
        <v>1943</v>
      </c>
      <c r="N176" s="1" t="s">
        <v>3846</v>
      </c>
      <c r="O176" s="2">
        <v>1</v>
      </c>
      <c r="P176" s="2">
        <v>0</v>
      </c>
      <c r="Q176" s="2">
        <v>0</v>
      </c>
      <c r="R176" s="2">
        <v>0</v>
      </c>
      <c r="S176" s="2">
        <v>0</v>
      </c>
      <c r="U176" s="1" t="s">
        <v>1831</v>
      </c>
      <c r="AC176" s="1" t="s">
        <v>3908</v>
      </c>
      <c r="AE176" s="1" t="s">
        <v>1831</v>
      </c>
      <c r="AF176" s="1" t="s">
        <v>1831</v>
      </c>
      <c r="AS176" s="1" t="s">
        <v>3847</v>
      </c>
      <c r="AT176" s="156">
        <v>55</v>
      </c>
      <c r="AU176" s="1" t="s">
        <v>3848</v>
      </c>
      <c r="AW176" s="1" t="s">
        <v>1840</v>
      </c>
      <c r="AX176" s="1" t="s">
        <v>3890</v>
      </c>
      <c r="AY176" s="1" t="s">
        <v>1830</v>
      </c>
      <c r="BT176" s="1" t="s">
        <v>1834</v>
      </c>
      <c r="BU176" s="2">
        <v>0</v>
      </c>
      <c r="BV176" s="2">
        <v>0</v>
      </c>
      <c r="BW176" s="2">
        <v>0</v>
      </c>
      <c r="BX176" s="2">
        <v>0</v>
      </c>
      <c r="BY176" s="2">
        <v>0</v>
      </c>
      <c r="BZ176" s="2">
        <v>0</v>
      </c>
      <c r="CA176" s="2">
        <v>0</v>
      </c>
      <c r="CB176" s="2">
        <v>1</v>
      </c>
      <c r="CC176" s="2">
        <v>0</v>
      </c>
      <c r="CD176" s="2">
        <v>0</v>
      </c>
      <c r="CE176" s="2">
        <v>0</v>
      </c>
      <c r="CG176" s="1" t="s">
        <v>1830</v>
      </c>
      <c r="DU176" s="1" t="s">
        <v>4094</v>
      </c>
      <c r="DV176" s="2">
        <v>0</v>
      </c>
      <c r="DW176" s="2">
        <v>0</v>
      </c>
      <c r="DX176" s="2">
        <v>0</v>
      </c>
      <c r="DY176" s="2">
        <v>0</v>
      </c>
      <c r="DZ176" s="2">
        <v>0</v>
      </c>
      <c r="EA176" s="2">
        <v>0</v>
      </c>
      <c r="EB176" s="2">
        <v>1</v>
      </c>
      <c r="EC176" s="2">
        <v>0</v>
      </c>
      <c r="ED176" s="2">
        <v>1</v>
      </c>
      <c r="EE176" s="2">
        <v>0</v>
      </c>
      <c r="EF176" s="2">
        <v>0</v>
      </c>
      <c r="EG176" s="2">
        <v>0</v>
      </c>
      <c r="EI176" s="1" t="s">
        <v>1835</v>
      </c>
      <c r="EJ176" s="2">
        <v>0</v>
      </c>
      <c r="EK176" s="2">
        <v>0</v>
      </c>
      <c r="EL176" s="2">
        <v>0</v>
      </c>
      <c r="EM176" s="2">
        <v>0</v>
      </c>
      <c r="EN176" s="2">
        <v>0</v>
      </c>
      <c r="EO176" s="2">
        <v>0</v>
      </c>
      <c r="EP176" s="2">
        <v>0</v>
      </c>
      <c r="EQ176" s="2">
        <v>0</v>
      </c>
      <c r="ER176" s="2">
        <v>0</v>
      </c>
      <c r="ES176" s="2">
        <v>0</v>
      </c>
      <c r="ET176" s="2">
        <v>1</v>
      </c>
      <c r="EU176" s="2">
        <v>0</v>
      </c>
      <c r="EV176" s="2">
        <v>0</v>
      </c>
      <c r="EX176" s="1" t="s">
        <v>1830</v>
      </c>
      <c r="GE176" s="1" t="s">
        <v>4235</v>
      </c>
      <c r="GF176" s="2">
        <v>0</v>
      </c>
      <c r="GG176" s="2">
        <v>0</v>
      </c>
      <c r="GH176" s="2">
        <v>0</v>
      </c>
      <c r="GI176" s="2">
        <v>0</v>
      </c>
      <c r="GJ176" s="2">
        <v>1</v>
      </c>
      <c r="GK176" s="2">
        <v>0</v>
      </c>
      <c r="GL176" s="2">
        <v>1</v>
      </c>
      <c r="GM176" s="2">
        <v>0</v>
      </c>
      <c r="GN176" s="2">
        <v>0</v>
      </c>
      <c r="GO176" s="2">
        <v>0</v>
      </c>
      <c r="GP176" s="2">
        <v>0</v>
      </c>
      <c r="GQ176" s="2">
        <v>0</v>
      </c>
      <c r="GR176" s="2">
        <v>0</v>
      </c>
      <c r="AAU176" s="1"/>
      <c r="ATY176"/>
      <c r="ATZ176" s="1" t="s">
        <v>4244</v>
      </c>
      <c r="AUB176" s="1" t="s">
        <v>3854</v>
      </c>
      <c r="AUC176" s="1" t="s">
        <v>3062</v>
      </c>
      <c r="AUD176" s="1" t="s">
        <v>3855</v>
      </c>
      <c r="AUG176" s="1" t="s">
        <v>2715</v>
      </c>
    </row>
    <row r="177" spans="1:723 1221:1229" s="155" customFormat="1" ht="14.5" customHeight="1" x14ac:dyDescent="0.35">
      <c r="A177" s="155" t="s">
        <v>3071</v>
      </c>
      <c r="B177" s="155" t="s">
        <v>3067</v>
      </c>
      <c r="C177" s="155" t="s">
        <v>3068</v>
      </c>
      <c r="D177" s="155" t="s">
        <v>2072</v>
      </c>
      <c r="E177" s="155" t="s">
        <v>1982</v>
      </c>
      <c r="F177" s="155" t="s">
        <v>2072</v>
      </c>
      <c r="I177" s="155" t="s">
        <v>1942</v>
      </c>
      <c r="J177" s="155" t="s">
        <v>1943</v>
      </c>
      <c r="K177" s="155" t="s">
        <v>1943</v>
      </c>
      <c r="N177" s="155" t="s">
        <v>3846</v>
      </c>
      <c r="O177" s="156">
        <v>1</v>
      </c>
      <c r="P177" s="156">
        <v>0</v>
      </c>
      <c r="Q177" s="156">
        <v>0</v>
      </c>
      <c r="R177" s="156">
        <v>0</v>
      </c>
      <c r="S177" s="156">
        <v>0</v>
      </c>
      <c r="U177" s="155" t="s">
        <v>1831</v>
      </c>
      <c r="AC177" s="155" t="s">
        <v>3856</v>
      </c>
      <c r="AE177" s="155" t="s">
        <v>1830</v>
      </c>
      <c r="AF177" s="155" t="s">
        <v>1831</v>
      </c>
      <c r="AS177" s="155" t="s">
        <v>3847</v>
      </c>
      <c r="AT177" s="156" t="s">
        <v>1840</v>
      </c>
      <c r="AU177" s="155" t="s">
        <v>3914</v>
      </c>
      <c r="AW177" s="155" t="s">
        <v>3849</v>
      </c>
      <c r="AX177" s="155" t="s">
        <v>1835</v>
      </c>
      <c r="AY177" s="155" t="s">
        <v>1831</v>
      </c>
      <c r="AZ177" s="155" t="s">
        <v>1839</v>
      </c>
      <c r="BA177" s="155" t="s">
        <v>3957</v>
      </c>
      <c r="BB177" s="156">
        <v>1</v>
      </c>
      <c r="BC177" s="156">
        <v>0</v>
      </c>
      <c r="BD177" s="156">
        <v>0</v>
      </c>
      <c r="BE177" s="156">
        <v>0</v>
      </c>
      <c r="BF177" s="156">
        <v>0</v>
      </c>
      <c r="BG177" s="156">
        <v>0</v>
      </c>
      <c r="BH177" s="156">
        <v>0</v>
      </c>
      <c r="BI177" s="156">
        <v>0</v>
      </c>
      <c r="BT177" s="155" t="s">
        <v>3874</v>
      </c>
      <c r="BU177" s="156">
        <v>0</v>
      </c>
      <c r="BV177" s="156">
        <v>0</v>
      </c>
      <c r="BW177" s="156">
        <v>0</v>
      </c>
      <c r="BX177" s="156">
        <v>0</v>
      </c>
      <c r="BY177" s="156">
        <v>1</v>
      </c>
      <c r="BZ177" s="156">
        <v>0</v>
      </c>
      <c r="CA177" s="156">
        <v>0</v>
      </c>
      <c r="CB177" s="156">
        <v>0</v>
      </c>
      <c r="CC177" s="156">
        <v>0</v>
      </c>
      <c r="CD177" s="156">
        <v>0</v>
      </c>
      <c r="CE177" s="156">
        <v>0</v>
      </c>
      <c r="CG177" s="155" t="s">
        <v>1830</v>
      </c>
      <c r="DU177" s="166" t="s">
        <v>3958</v>
      </c>
      <c r="DV177" s="156">
        <v>0</v>
      </c>
      <c r="DW177" s="156">
        <v>0</v>
      </c>
      <c r="DX177" s="156">
        <v>0</v>
      </c>
      <c r="DY177" s="156">
        <v>0</v>
      </c>
      <c r="DZ177" s="156">
        <v>0</v>
      </c>
      <c r="EA177" s="156">
        <v>0</v>
      </c>
      <c r="EB177" s="156">
        <v>0</v>
      </c>
      <c r="EC177" s="156">
        <v>0</v>
      </c>
      <c r="ED177" s="156">
        <v>1</v>
      </c>
      <c r="EE177" s="156">
        <v>0</v>
      </c>
      <c r="EF177" s="156">
        <v>0</v>
      </c>
      <c r="EG177" s="156">
        <v>0</v>
      </c>
      <c r="EH177" s="155" t="s">
        <v>3070</v>
      </c>
      <c r="EI177" s="155" t="s">
        <v>1835</v>
      </c>
      <c r="EJ177" s="156">
        <v>0</v>
      </c>
      <c r="EK177" s="156">
        <v>0</v>
      </c>
      <c r="EL177" s="156">
        <v>0</v>
      </c>
      <c r="EM177" s="156">
        <v>0</v>
      </c>
      <c r="EN177" s="156">
        <v>0</v>
      </c>
      <c r="EO177" s="156">
        <v>0</v>
      </c>
      <c r="EP177" s="156">
        <v>0</v>
      </c>
      <c r="EQ177" s="156">
        <v>0</v>
      </c>
      <c r="ER177" s="156">
        <v>0</v>
      </c>
      <c r="ES177" s="156">
        <v>0</v>
      </c>
      <c r="ET177" s="156">
        <v>1</v>
      </c>
      <c r="EU177" s="156">
        <v>0</v>
      </c>
      <c r="EV177" s="156">
        <v>0</v>
      </c>
      <c r="EX177" s="155" t="s">
        <v>1830</v>
      </c>
      <c r="GE177" s="167" t="s">
        <v>4669</v>
      </c>
      <c r="GF177" s="156">
        <v>0</v>
      </c>
      <c r="GG177" s="156">
        <v>0</v>
      </c>
      <c r="GH177" s="156">
        <v>1</v>
      </c>
      <c r="GI177" s="156">
        <v>0</v>
      </c>
      <c r="GJ177" s="156">
        <v>0</v>
      </c>
      <c r="GK177" s="156">
        <v>1</v>
      </c>
      <c r="GL177" s="156">
        <v>0</v>
      </c>
      <c r="GM177" s="156">
        <v>0</v>
      </c>
      <c r="GN177" s="156">
        <v>0</v>
      </c>
      <c r="GO177" s="156">
        <v>0</v>
      </c>
      <c r="GP177" s="156">
        <v>0</v>
      </c>
      <c r="GQ177" s="156">
        <v>0</v>
      </c>
      <c r="GR177" s="156">
        <v>0</v>
      </c>
      <c r="GS177" s="155" t="s">
        <v>2641</v>
      </c>
      <c r="ATY177"/>
      <c r="ATZ177" s="155" t="s">
        <v>4245</v>
      </c>
      <c r="AUB177" s="155" t="s">
        <v>3854</v>
      </c>
      <c r="AUC177" s="155" t="s">
        <v>3072</v>
      </c>
      <c r="AUD177" s="155" t="s">
        <v>3855</v>
      </c>
      <c r="AUG177" s="155" t="s">
        <v>2768</v>
      </c>
    </row>
    <row r="178" spans="1:723 1221:1229" ht="14.5" customHeight="1" x14ac:dyDescent="0.35">
      <c r="A178" s="1" t="s">
        <v>3075</v>
      </c>
      <c r="B178" s="1" t="s">
        <v>3073</v>
      </c>
      <c r="C178" s="1" t="s">
        <v>3074</v>
      </c>
      <c r="D178" s="1" t="s">
        <v>2131</v>
      </c>
      <c r="E178" s="1" t="s">
        <v>2949</v>
      </c>
      <c r="F178" s="1" t="s">
        <v>2131</v>
      </c>
      <c r="I178" s="1" t="s">
        <v>1942</v>
      </c>
      <c r="J178" s="1" t="s">
        <v>1943</v>
      </c>
      <c r="K178" s="1" t="s">
        <v>1943</v>
      </c>
      <c r="N178" s="1" t="s">
        <v>4087</v>
      </c>
      <c r="O178" s="2">
        <v>0</v>
      </c>
      <c r="P178" s="2">
        <v>1</v>
      </c>
      <c r="Q178" s="2">
        <v>0</v>
      </c>
      <c r="R178" s="2">
        <v>0</v>
      </c>
      <c r="S178" s="2">
        <v>0</v>
      </c>
      <c r="U178" s="1" t="s">
        <v>1831</v>
      </c>
      <c r="AT178" s="1"/>
      <c r="BJ178" s="1"/>
      <c r="DU178" s="1"/>
      <c r="GS178" s="1"/>
      <c r="GT178" s="1" t="s">
        <v>4088</v>
      </c>
      <c r="GV178" s="1" t="s">
        <v>4246</v>
      </c>
      <c r="GX178" s="1" t="s">
        <v>1831</v>
      </c>
      <c r="GY178" s="1" t="s">
        <v>1831</v>
      </c>
      <c r="HL178" s="1" t="s">
        <v>1831</v>
      </c>
      <c r="HM178" s="1" t="s">
        <v>1831</v>
      </c>
      <c r="HN178" s="2">
        <v>1</v>
      </c>
      <c r="HO178" s="2">
        <v>1</v>
      </c>
      <c r="HP178" s="1" t="s">
        <v>1830</v>
      </c>
      <c r="HQ178" s="1" t="s">
        <v>1830</v>
      </c>
      <c r="HR178" s="1" t="s">
        <v>4247</v>
      </c>
      <c r="HT178" s="1" t="s">
        <v>1830</v>
      </c>
      <c r="HU178" s="2">
        <v>15</v>
      </c>
      <c r="HV178" s="1" t="s">
        <v>1835</v>
      </c>
      <c r="HW178" s="1" t="s">
        <v>3888</v>
      </c>
      <c r="HY178" s="1" t="s">
        <v>1830</v>
      </c>
      <c r="IT178" s="1" t="s">
        <v>1834</v>
      </c>
      <c r="IU178" s="2">
        <v>0</v>
      </c>
      <c r="IV178" s="2">
        <v>0</v>
      </c>
      <c r="IW178" s="2">
        <v>0</v>
      </c>
      <c r="IX178" s="2">
        <v>0</v>
      </c>
      <c r="IY178" s="2">
        <v>0</v>
      </c>
      <c r="IZ178" s="2">
        <v>0</v>
      </c>
      <c r="JA178" s="2">
        <v>0</v>
      </c>
      <c r="JB178" s="2">
        <v>1</v>
      </c>
      <c r="JC178" s="2">
        <v>0</v>
      </c>
      <c r="JD178" s="2">
        <v>0</v>
      </c>
      <c r="JE178" s="2">
        <v>0</v>
      </c>
      <c r="JG178" s="1" t="s">
        <v>1830</v>
      </c>
      <c r="KU178" s="1" t="s">
        <v>1835</v>
      </c>
      <c r="KV178" s="2">
        <v>0</v>
      </c>
      <c r="KW178" s="2">
        <v>0</v>
      </c>
      <c r="KX178" s="2">
        <v>0</v>
      </c>
      <c r="KY178" s="2">
        <v>0</v>
      </c>
      <c r="KZ178" s="2">
        <v>0</v>
      </c>
      <c r="LA178" s="2">
        <v>0</v>
      </c>
      <c r="LB178" s="2">
        <v>0</v>
      </c>
      <c r="LC178" s="2">
        <v>0</v>
      </c>
      <c r="LD178" s="2">
        <v>0</v>
      </c>
      <c r="LE178" s="2">
        <v>1</v>
      </c>
      <c r="LF178" s="2">
        <v>0</v>
      </c>
      <c r="LG178" s="2">
        <v>0</v>
      </c>
      <c r="LI178" s="1" t="s">
        <v>1857</v>
      </c>
      <c r="LJ178" s="2">
        <v>0</v>
      </c>
      <c r="LK178" s="2">
        <v>0</v>
      </c>
      <c r="LL178" s="2">
        <v>0</v>
      </c>
      <c r="LM178" s="2">
        <v>0</v>
      </c>
      <c r="LN178" s="2">
        <v>1</v>
      </c>
      <c r="LO178" s="2">
        <v>0</v>
      </c>
      <c r="LP178" s="2">
        <v>0</v>
      </c>
      <c r="LQ178" s="2">
        <v>0</v>
      </c>
      <c r="LR178" s="2">
        <v>0</v>
      </c>
      <c r="LS178" s="2">
        <v>0</v>
      </c>
      <c r="LT178" s="2">
        <v>0</v>
      </c>
      <c r="LU178" s="2">
        <v>0</v>
      </c>
      <c r="LV178" s="2">
        <v>0</v>
      </c>
      <c r="LX178" s="1" t="s">
        <v>1830</v>
      </c>
      <c r="NE178" s="1" t="s">
        <v>4023</v>
      </c>
      <c r="NF178" s="2">
        <v>0</v>
      </c>
      <c r="NG178" s="2">
        <v>0</v>
      </c>
      <c r="NH178" s="2">
        <v>0</v>
      </c>
      <c r="NI178" s="2">
        <v>0</v>
      </c>
      <c r="NJ178" s="2">
        <v>0</v>
      </c>
      <c r="NK178" s="2">
        <v>0</v>
      </c>
      <c r="NL178" s="2">
        <v>0</v>
      </c>
      <c r="NM178" s="2">
        <v>0</v>
      </c>
      <c r="NN178" s="2">
        <v>0</v>
      </c>
      <c r="NO178" s="2">
        <v>1</v>
      </c>
      <c r="NP178" s="2">
        <v>1</v>
      </c>
      <c r="NQ178" s="2">
        <v>0</v>
      </c>
      <c r="NR178" s="2">
        <v>0</v>
      </c>
      <c r="AAU178" s="1"/>
      <c r="ATY178"/>
      <c r="ATZ178" s="1" t="s">
        <v>4248</v>
      </c>
      <c r="AUB178" s="1" t="s">
        <v>3854</v>
      </c>
      <c r="AUC178" s="1" t="s">
        <v>3076</v>
      </c>
      <c r="AUD178" s="1" t="s">
        <v>3855</v>
      </c>
      <c r="AUG178" s="1" t="s">
        <v>2797</v>
      </c>
    </row>
    <row r="179" spans="1:723 1221:1229" ht="14.5" customHeight="1" x14ac:dyDescent="0.35">
      <c r="A179" s="1" t="s">
        <v>3080</v>
      </c>
      <c r="B179" s="1" t="s">
        <v>3077</v>
      </c>
      <c r="C179" s="1" t="s">
        <v>3078</v>
      </c>
      <c r="D179" s="1" t="s">
        <v>2698</v>
      </c>
      <c r="E179" s="1" t="s">
        <v>2132</v>
      </c>
      <c r="F179" s="1" t="s">
        <v>2698</v>
      </c>
      <c r="I179" s="1" t="s">
        <v>1942</v>
      </c>
      <c r="J179" s="1" t="s">
        <v>1943</v>
      </c>
      <c r="K179" s="1" t="s">
        <v>1943</v>
      </c>
      <c r="N179" s="1" t="s">
        <v>4087</v>
      </c>
      <c r="O179" s="2">
        <v>0</v>
      </c>
      <c r="P179" s="2">
        <v>1</v>
      </c>
      <c r="Q179" s="2">
        <v>0</v>
      </c>
      <c r="R179" s="2">
        <v>0</v>
      </c>
      <c r="S179" s="2">
        <v>0</v>
      </c>
      <c r="U179" s="1" t="s">
        <v>1830</v>
      </c>
      <c r="V179" s="1" t="s">
        <v>1840</v>
      </c>
      <c r="W179" s="2">
        <v>0</v>
      </c>
      <c r="X179" s="2">
        <v>0</v>
      </c>
      <c r="Y179" s="2">
        <v>0</v>
      </c>
      <c r="Z179" s="2">
        <v>1</v>
      </c>
      <c r="AA179" s="2">
        <v>0</v>
      </c>
      <c r="AT179" s="1"/>
      <c r="BJ179" s="1"/>
      <c r="DU179" s="1"/>
      <c r="GS179" s="1"/>
      <c r="LJ179" s="159"/>
      <c r="LK179" s="159"/>
      <c r="LL179" s="159"/>
      <c r="LM179" s="159"/>
      <c r="LN179" s="159"/>
      <c r="LO179" s="159"/>
      <c r="LP179" s="159"/>
      <c r="LQ179" s="159"/>
      <c r="LR179" s="159"/>
      <c r="LS179" s="159"/>
      <c r="LT179" s="159"/>
      <c r="LU179" s="159"/>
      <c r="LV179" s="159"/>
      <c r="AAU179" s="1"/>
      <c r="ATY179"/>
      <c r="ATZ179" s="1" t="s">
        <v>4249</v>
      </c>
      <c r="AUB179" s="1" t="s">
        <v>3854</v>
      </c>
      <c r="AUC179" s="1" t="s">
        <v>3076</v>
      </c>
      <c r="AUD179" s="1" t="s">
        <v>3855</v>
      </c>
      <c r="AUG179" s="1" t="s">
        <v>3237</v>
      </c>
    </row>
    <row r="180" spans="1:723 1221:1229" ht="14.5" customHeight="1" x14ac:dyDescent="0.35">
      <c r="A180" s="1" t="s">
        <v>3084</v>
      </c>
      <c r="B180" s="1" t="s">
        <v>3081</v>
      </c>
      <c r="C180" s="1" t="s">
        <v>3082</v>
      </c>
      <c r="D180" s="1" t="s">
        <v>2131</v>
      </c>
      <c r="E180" s="1" t="s">
        <v>2949</v>
      </c>
      <c r="F180" s="1" t="s">
        <v>2131</v>
      </c>
      <c r="I180" s="1" t="s">
        <v>1942</v>
      </c>
      <c r="J180" s="1" t="s">
        <v>1943</v>
      </c>
      <c r="K180" s="1" t="s">
        <v>1943</v>
      </c>
      <c r="N180" s="1" t="s">
        <v>3846</v>
      </c>
      <c r="O180" s="2">
        <v>1</v>
      </c>
      <c r="P180" s="2">
        <v>0</v>
      </c>
      <c r="Q180" s="2">
        <v>0</v>
      </c>
      <c r="R180" s="2">
        <v>0</v>
      </c>
      <c r="S180" s="2">
        <v>0</v>
      </c>
      <c r="U180" s="1" t="s">
        <v>1831</v>
      </c>
      <c r="AC180" s="1" t="s">
        <v>3856</v>
      </c>
      <c r="AE180" s="1" t="s">
        <v>1830</v>
      </c>
      <c r="AF180" s="1" t="s">
        <v>1831</v>
      </c>
      <c r="AS180" s="1" t="s">
        <v>3895</v>
      </c>
      <c r="AT180" s="156">
        <v>32</v>
      </c>
      <c r="AU180" s="1" t="s">
        <v>3857</v>
      </c>
      <c r="AW180" s="1" t="s">
        <v>3849</v>
      </c>
      <c r="AX180" s="1" t="s">
        <v>1835</v>
      </c>
      <c r="AY180" s="1" t="s">
        <v>1830</v>
      </c>
      <c r="BT180" s="1" t="s">
        <v>1858</v>
      </c>
      <c r="BU180" s="2">
        <v>0</v>
      </c>
      <c r="BV180" s="2">
        <v>0</v>
      </c>
      <c r="BW180" s="2">
        <v>1</v>
      </c>
      <c r="BX180" s="2">
        <v>0</v>
      </c>
      <c r="BY180" s="2">
        <v>0</v>
      </c>
      <c r="BZ180" s="2">
        <v>0</v>
      </c>
      <c r="CA180" s="2">
        <v>0</v>
      </c>
      <c r="CB180" s="2">
        <v>0</v>
      </c>
      <c r="CC180" s="2">
        <v>0</v>
      </c>
      <c r="CD180" s="2">
        <v>0</v>
      </c>
      <c r="CE180" s="2">
        <v>0</v>
      </c>
      <c r="CG180" s="1" t="s">
        <v>1830</v>
      </c>
      <c r="DU180" s="1" t="s">
        <v>4025</v>
      </c>
      <c r="DV180" s="2">
        <v>1</v>
      </c>
      <c r="DW180" s="2">
        <v>0</v>
      </c>
      <c r="DX180" s="2">
        <v>0</v>
      </c>
      <c r="DY180" s="2">
        <v>0</v>
      </c>
      <c r="DZ180" s="2">
        <v>0</v>
      </c>
      <c r="EA180" s="2">
        <v>0</v>
      </c>
      <c r="EB180" s="2">
        <v>0</v>
      </c>
      <c r="EC180" s="2">
        <v>0</v>
      </c>
      <c r="ED180" s="2">
        <v>0</v>
      </c>
      <c r="EE180" s="2">
        <v>0</v>
      </c>
      <c r="EF180" s="2">
        <v>0</v>
      </c>
      <c r="EG180" s="2">
        <v>0</v>
      </c>
      <c r="EI180" s="1" t="s">
        <v>1857</v>
      </c>
      <c r="EJ180" s="2">
        <v>0</v>
      </c>
      <c r="EK180" s="2">
        <v>0</v>
      </c>
      <c r="EL180" s="2">
        <v>0</v>
      </c>
      <c r="EM180" s="2">
        <v>0</v>
      </c>
      <c r="EN180" s="2">
        <v>1</v>
      </c>
      <c r="EO180" s="2">
        <v>0</v>
      </c>
      <c r="EP180" s="2">
        <v>0</v>
      </c>
      <c r="EQ180" s="2">
        <v>0</v>
      </c>
      <c r="ER180" s="2">
        <v>0</v>
      </c>
      <c r="ES180" s="2">
        <v>0</v>
      </c>
      <c r="ET180" s="2">
        <v>0</v>
      </c>
      <c r="EU180" s="2">
        <v>0</v>
      </c>
      <c r="EV180" s="2">
        <v>0</v>
      </c>
      <c r="EX180" s="1" t="s">
        <v>1830</v>
      </c>
      <c r="GE180" s="1" t="s">
        <v>4250</v>
      </c>
      <c r="GF180" s="2">
        <v>0</v>
      </c>
      <c r="GG180" s="2">
        <v>1</v>
      </c>
      <c r="GH180" s="2">
        <v>1</v>
      </c>
      <c r="GI180" s="2">
        <v>0</v>
      </c>
      <c r="GJ180" s="2">
        <v>0</v>
      </c>
      <c r="GK180" s="2">
        <v>0</v>
      </c>
      <c r="GL180" s="2">
        <v>1</v>
      </c>
      <c r="GM180" s="2">
        <v>0</v>
      </c>
      <c r="GN180" s="2">
        <v>0</v>
      </c>
      <c r="GO180" s="2">
        <v>0</v>
      </c>
      <c r="GP180" s="2">
        <v>1</v>
      </c>
      <c r="GQ180" s="2">
        <v>0</v>
      </c>
      <c r="GR180" s="2">
        <v>0</v>
      </c>
      <c r="AAU180" s="1"/>
      <c r="ATY180"/>
      <c r="ATZ180" s="1" t="s">
        <v>4251</v>
      </c>
      <c r="AUB180" s="1" t="s">
        <v>3854</v>
      </c>
      <c r="AUC180" s="1" t="s">
        <v>3085</v>
      </c>
      <c r="AUD180" s="1" t="s">
        <v>3855</v>
      </c>
      <c r="AUG180" s="1" t="s">
        <v>2808</v>
      </c>
    </row>
    <row r="181" spans="1:723 1221:1229" ht="14.5" customHeight="1" x14ac:dyDescent="0.35">
      <c r="A181" s="1" t="s">
        <v>3088</v>
      </c>
      <c r="B181" s="1" t="s">
        <v>3086</v>
      </c>
      <c r="C181" s="1" t="s">
        <v>3087</v>
      </c>
      <c r="D181" s="1" t="s">
        <v>2131</v>
      </c>
      <c r="E181" s="1" t="s">
        <v>2949</v>
      </c>
      <c r="F181" s="1" t="s">
        <v>2131</v>
      </c>
      <c r="I181" s="1" t="s">
        <v>1942</v>
      </c>
      <c r="J181" s="1" t="s">
        <v>1943</v>
      </c>
      <c r="K181" s="1" t="s">
        <v>1943</v>
      </c>
      <c r="N181" s="1" t="s">
        <v>3846</v>
      </c>
      <c r="O181" s="2">
        <v>1</v>
      </c>
      <c r="P181" s="2">
        <v>0</v>
      </c>
      <c r="Q181" s="2">
        <v>0</v>
      </c>
      <c r="R181" s="2">
        <v>0</v>
      </c>
      <c r="S181" s="2">
        <v>0</v>
      </c>
      <c r="U181" s="1" t="s">
        <v>1831</v>
      </c>
      <c r="AC181" s="1" t="s">
        <v>3908</v>
      </c>
      <c r="AE181" s="1" t="s">
        <v>1831</v>
      </c>
      <c r="AF181" s="1" t="s">
        <v>1831</v>
      </c>
      <c r="AS181" s="1" t="s">
        <v>3847</v>
      </c>
      <c r="AT181" s="156">
        <v>100</v>
      </c>
      <c r="AU181" s="1" t="s">
        <v>3857</v>
      </c>
      <c r="AW181" s="1" t="s">
        <v>3849</v>
      </c>
      <c r="AX181" s="1" t="s">
        <v>3890</v>
      </c>
      <c r="AY181" s="1" t="s">
        <v>1830</v>
      </c>
      <c r="BT181" s="1" t="s">
        <v>4119</v>
      </c>
      <c r="BU181" s="2">
        <v>0</v>
      </c>
      <c r="BV181" s="2">
        <v>0</v>
      </c>
      <c r="BW181" s="2">
        <v>0</v>
      </c>
      <c r="BX181" s="2">
        <v>0</v>
      </c>
      <c r="BY181" s="2">
        <v>1</v>
      </c>
      <c r="BZ181" s="2">
        <v>0</v>
      </c>
      <c r="CA181" s="2">
        <v>0</v>
      </c>
      <c r="CB181" s="2">
        <v>1</v>
      </c>
      <c r="CC181" s="2">
        <v>0</v>
      </c>
      <c r="CD181" s="2">
        <v>0</v>
      </c>
      <c r="CE181" s="2">
        <v>0</v>
      </c>
      <c r="CG181" s="1" t="s">
        <v>1831</v>
      </c>
      <c r="CH181" s="1" t="s">
        <v>4639</v>
      </c>
      <c r="CI181" s="2"/>
      <c r="CJ181" s="2">
        <v>15.6</v>
      </c>
      <c r="CK181" s="1" t="s">
        <v>1830</v>
      </c>
      <c r="DC181" s="1" t="s">
        <v>4252</v>
      </c>
      <c r="DD181" s="2">
        <v>1</v>
      </c>
      <c r="DE181" s="2">
        <v>0</v>
      </c>
      <c r="DF181" s="2">
        <v>0</v>
      </c>
      <c r="DG181" s="2">
        <v>0</v>
      </c>
      <c r="DH181" s="2">
        <v>1</v>
      </c>
      <c r="DI181" s="2">
        <v>1</v>
      </c>
      <c r="DJ181" s="2">
        <v>0</v>
      </c>
      <c r="DK181" s="2">
        <v>0</v>
      </c>
      <c r="DM181" s="1" t="s">
        <v>1831</v>
      </c>
      <c r="DN181" s="1" t="s">
        <v>4253</v>
      </c>
      <c r="DO181" s="2">
        <v>0</v>
      </c>
      <c r="DP181" s="2">
        <v>1</v>
      </c>
      <c r="DQ181" s="2">
        <v>1</v>
      </c>
      <c r="DR181" s="2">
        <v>0</v>
      </c>
      <c r="DS181" s="2">
        <v>0</v>
      </c>
      <c r="DU181" s="1" t="s">
        <v>4254</v>
      </c>
      <c r="DV181" s="2">
        <v>0</v>
      </c>
      <c r="DW181" s="2">
        <v>1</v>
      </c>
      <c r="DX181" s="2">
        <v>0</v>
      </c>
      <c r="DY181" s="2">
        <v>1</v>
      </c>
      <c r="DZ181" s="2">
        <v>0</v>
      </c>
      <c r="EA181" s="2">
        <v>0</v>
      </c>
      <c r="EB181" s="2">
        <v>0</v>
      </c>
      <c r="EC181" s="2">
        <v>0</v>
      </c>
      <c r="ED181" s="2">
        <v>0</v>
      </c>
      <c r="EE181" s="2">
        <v>0</v>
      </c>
      <c r="EF181" s="2">
        <v>0</v>
      </c>
      <c r="EG181" s="2">
        <v>0</v>
      </c>
      <c r="EI181" s="1" t="s">
        <v>4215</v>
      </c>
      <c r="EJ181" s="2">
        <v>0</v>
      </c>
      <c r="EK181" s="2">
        <v>0</v>
      </c>
      <c r="EL181" s="2">
        <v>0</v>
      </c>
      <c r="EM181" s="2">
        <v>0</v>
      </c>
      <c r="EN181" s="2">
        <v>1</v>
      </c>
      <c r="EO181" s="2">
        <v>1</v>
      </c>
      <c r="EP181" s="2">
        <v>0</v>
      </c>
      <c r="EQ181" s="2">
        <v>0</v>
      </c>
      <c r="ER181" s="2">
        <v>0</v>
      </c>
      <c r="ES181" s="2">
        <v>0</v>
      </c>
      <c r="ET181" s="2">
        <v>0</v>
      </c>
      <c r="EU181" s="2">
        <v>0</v>
      </c>
      <c r="EV181" s="2">
        <v>0</v>
      </c>
      <c r="EX181" s="1" t="s">
        <v>1830</v>
      </c>
      <c r="GE181" s="1" t="s">
        <v>4255</v>
      </c>
      <c r="GF181" s="2">
        <v>0</v>
      </c>
      <c r="GG181" s="2">
        <v>1</v>
      </c>
      <c r="GH181" s="2">
        <v>1</v>
      </c>
      <c r="GI181" s="2">
        <v>1</v>
      </c>
      <c r="GJ181" s="2">
        <v>0</v>
      </c>
      <c r="GK181" s="2">
        <v>0</v>
      </c>
      <c r="GL181" s="2">
        <v>0</v>
      </c>
      <c r="GM181" s="2">
        <v>0</v>
      </c>
      <c r="GN181" s="2">
        <v>0</v>
      </c>
      <c r="GO181" s="2">
        <v>0</v>
      </c>
      <c r="GP181" s="2">
        <v>0</v>
      </c>
      <c r="GQ181" s="2">
        <v>0</v>
      </c>
      <c r="GR181" s="2">
        <v>0</v>
      </c>
      <c r="AAU181" s="1"/>
      <c r="ATY181"/>
      <c r="ATZ181" s="1" t="s">
        <v>4256</v>
      </c>
      <c r="AUB181" s="1" t="s">
        <v>3854</v>
      </c>
      <c r="AUC181" s="1" t="s">
        <v>3089</v>
      </c>
      <c r="AUD181" s="1" t="s">
        <v>3855</v>
      </c>
      <c r="AUG181" s="1" t="s">
        <v>2299</v>
      </c>
    </row>
    <row r="182" spans="1:723 1221:1229" ht="14.5" customHeight="1" x14ac:dyDescent="0.35">
      <c r="A182" s="1" t="s">
        <v>3092</v>
      </c>
      <c r="B182" s="1" t="s">
        <v>3090</v>
      </c>
      <c r="C182" s="1" t="s">
        <v>3091</v>
      </c>
      <c r="D182" s="1" t="s">
        <v>2131</v>
      </c>
      <c r="E182" s="1" t="s">
        <v>2949</v>
      </c>
      <c r="F182" s="1" t="s">
        <v>2131</v>
      </c>
      <c r="I182" s="1" t="s">
        <v>1942</v>
      </c>
      <c r="J182" s="1" t="s">
        <v>1943</v>
      </c>
      <c r="K182" s="1" t="s">
        <v>1943</v>
      </c>
      <c r="N182" s="1" t="s">
        <v>3846</v>
      </c>
      <c r="O182" s="2">
        <v>1</v>
      </c>
      <c r="P182" s="2">
        <v>0</v>
      </c>
      <c r="Q182" s="2">
        <v>0</v>
      </c>
      <c r="R182" s="2">
        <v>0</v>
      </c>
      <c r="S182" s="2">
        <v>0</v>
      </c>
      <c r="U182" s="1" t="s">
        <v>1831</v>
      </c>
      <c r="AC182" s="1" t="s">
        <v>3856</v>
      </c>
      <c r="AE182" s="1" t="s">
        <v>1831</v>
      </c>
      <c r="AF182" s="1" t="s">
        <v>1831</v>
      </c>
      <c r="AS182" s="1" t="s">
        <v>3847</v>
      </c>
      <c r="AT182" s="156" t="s">
        <v>1840</v>
      </c>
      <c r="AU182" s="1" t="s">
        <v>3857</v>
      </c>
      <c r="AW182" s="1" t="s">
        <v>3849</v>
      </c>
      <c r="AX182" s="1" t="s">
        <v>1835</v>
      </c>
      <c r="AY182" s="1" t="s">
        <v>1830</v>
      </c>
      <c r="BT182" s="1" t="s">
        <v>4257</v>
      </c>
      <c r="BU182" s="2">
        <v>0</v>
      </c>
      <c r="BV182" s="2">
        <v>0</v>
      </c>
      <c r="BW182" s="2">
        <v>1</v>
      </c>
      <c r="BX182" s="2">
        <v>0</v>
      </c>
      <c r="BY182" s="2">
        <v>1</v>
      </c>
      <c r="BZ182" s="2">
        <v>0</v>
      </c>
      <c r="CA182" s="2">
        <v>0</v>
      </c>
      <c r="CB182" s="2">
        <v>1</v>
      </c>
      <c r="CC182" s="2">
        <v>0</v>
      </c>
      <c r="CD182" s="2">
        <v>0</v>
      </c>
      <c r="CE182" s="2">
        <v>0</v>
      </c>
      <c r="CG182" s="1" t="s">
        <v>1830</v>
      </c>
      <c r="DU182" s="1" t="s">
        <v>3958</v>
      </c>
      <c r="DV182" s="2">
        <v>0</v>
      </c>
      <c r="DW182" s="2">
        <v>0</v>
      </c>
      <c r="DX182" s="2">
        <v>0</v>
      </c>
      <c r="DY182" s="2">
        <v>0</v>
      </c>
      <c r="DZ182" s="2">
        <v>0</v>
      </c>
      <c r="EA182" s="2">
        <v>0</v>
      </c>
      <c r="EB182" s="2">
        <v>0</v>
      </c>
      <c r="EC182" s="2">
        <v>0</v>
      </c>
      <c r="ED182" s="2">
        <v>1</v>
      </c>
      <c r="EE182" s="2">
        <v>0</v>
      </c>
      <c r="EF182" s="2">
        <v>0</v>
      </c>
      <c r="EG182" s="2">
        <v>0</v>
      </c>
      <c r="EI182" s="1" t="s">
        <v>1857</v>
      </c>
      <c r="EJ182" s="2">
        <v>0</v>
      </c>
      <c r="EK182" s="2">
        <v>0</v>
      </c>
      <c r="EL182" s="2">
        <v>0</v>
      </c>
      <c r="EM182" s="2">
        <v>0</v>
      </c>
      <c r="EN182" s="2">
        <v>1</v>
      </c>
      <c r="EO182" s="2">
        <v>0</v>
      </c>
      <c r="EP182" s="2">
        <v>0</v>
      </c>
      <c r="EQ182" s="2">
        <v>0</v>
      </c>
      <c r="ER182" s="2">
        <v>0</v>
      </c>
      <c r="ES182" s="2">
        <v>0</v>
      </c>
      <c r="ET182" s="2">
        <v>0</v>
      </c>
      <c r="EU182" s="2">
        <v>0</v>
      </c>
      <c r="EV182" s="2">
        <v>0</v>
      </c>
      <c r="EX182" s="1" t="s">
        <v>1830</v>
      </c>
      <c r="GE182" s="1" t="s">
        <v>4212</v>
      </c>
      <c r="GF182" s="2">
        <v>0</v>
      </c>
      <c r="GG182" s="2">
        <v>1</v>
      </c>
      <c r="GH182" s="2">
        <v>1</v>
      </c>
      <c r="GI182" s="2">
        <v>0</v>
      </c>
      <c r="GJ182" s="2">
        <v>0</v>
      </c>
      <c r="GK182" s="2">
        <v>0</v>
      </c>
      <c r="GL182" s="2">
        <v>0</v>
      </c>
      <c r="GM182" s="2">
        <v>0</v>
      </c>
      <c r="GN182" s="2">
        <v>0</v>
      </c>
      <c r="GO182" s="2">
        <v>0</v>
      </c>
      <c r="GP182" s="2">
        <v>0</v>
      </c>
      <c r="GQ182" s="2">
        <v>0</v>
      </c>
      <c r="GR182" s="2">
        <v>0</v>
      </c>
      <c r="AAU182" s="1"/>
      <c r="ATY182"/>
      <c r="ATZ182" s="1" t="s">
        <v>4258</v>
      </c>
      <c r="AUB182" s="1" t="s">
        <v>3854</v>
      </c>
      <c r="AUC182" s="1" t="s">
        <v>3093</v>
      </c>
      <c r="AUD182" s="1" t="s">
        <v>3855</v>
      </c>
      <c r="AUG182" s="1" t="s">
        <v>2923</v>
      </c>
    </row>
    <row r="183" spans="1:723 1221:1229" ht="14.5" customHeight="1" x14ac:dyDescent="0.35">
      <c r="A183" s="1" t="s">
        <v>3098</v>
      </c>
      <c r="B183" s="1" t="s">
        <v>3094</v>
      </c>
      <c r="C183" s="1" t="s">
        <v>3095</v>
      </c>
      <c r="D183" s="1" t="s">
        <v>2698</v>
      </c>
      <c r="E183" s="1" t="s">
        <v>1941</v>
      </c>
      <c r="F183" s="1" t="s">
        <v>2698</v>
      </c>
      <c r="I183" s="1" t="s">
        <v>1942</v>
      </c>
      <c r="J183" s="1" t="s">
        <v>1943</v>
      </c>
      <c r="K183" s="1" t="s">
        <v>1943</v>
      </c>
      <c r="N183" s="1" t="s">
        <v>4087</v>
      </c>
      <c r="O183" s="2">
        <v>0</v>
      </c>
      <c r="P183" s="2">
        <v>1</v>
      </c>
      <c r="Q183" s="2">
        <v>0</v>
      </c>
      <c r="R183" s="2">
        <v>0</v>
      </c>
      <c r="S183" s="2">
        <v>0</v>
      </c>
      <c r="U183" s="1" t="s">
        <v>1831</v>
      </c>
      <c r="AT183" s="1"/>
      <c r="BJ183" s="1"/>
      <c r="DU183" s="1"/>
      <c r="GS183" s="1"/>
      <c r="GT183" s="1" t="s">
        <v>4088</v>
      </c>
      <c r="GV183" s="1" t="s">
        <v>3917</v>
      </c>
      <c r="GX183" s="1" t="s">
        <v>1831</v>
      </c>
      <c r="GY183" s="1" t="s">
        <v>1831</v>
      </c>
      <c r="HL183" s="1" t="s">
        <v>1831</v>
      </c>
      <c r="HM183" s="1" t="s">
        <v>1830</v>
      </c>
      <c r="HP183" s="1" t="s">
        <v>1830</v>
      </c>
      <c r="HQ183" s="1" t="s">
        <v>1831</v>
      </c>
      <c r="HT183" s="1" t="s">
        <v>1830</v>
      </c>
      <c r="HU183" s="2">
        <v>55</v>
      </c>
      <c r="HV183" s="1" t="s">
        <v>1835</v>
      </c>
      <c r="HW183" s="1" t="s">
        <v>3914</v>
      </c>
      <c r="HY183" s="1" t="s">
        <v>1830</v>
      </c>
      <c r="IT183" s="1" t="s">
        <v>1834</v>
      </c>
      <c r="IU183" s="2">
        <v>0</v>
      </c>
      <c r="IV183" s="2">
        <v>0</v>
      </c>
      <c r="IW183" s="2">
        <v>0</v>
      </c>
      <c r="IX183" s="2">
        <v>0</v>
      </c>
      <c r="IY183" s="2">
        <v>0</v>
      </c>
      <c r="IZ183" s="2">
        <v>0</v>
      </c>
      <c r="JA183" s="2">
        <v>0</v>
      </c>
      <c r="JB183" s="2">
        <v>1</v>
      </c>
      <c r="JC183" s="2">
        <v>0</v>
      </c>
      <c r="JD183" s="2">
        <v>0</v>
      </c>
      <c r="JE183" s="2">
        <v>0</v>
      </c>
      <c r="JG183" s="1" t="s">
        <v>1830</v>
      </c>
      <c r="KU183" s="1" t="s">
        <v>1833</v>
      </c>
      <c r="KV183" s="2">
        <v>0</v>
      </c>
      <c r="KW183" s="2">
        <v>0</v>
      </c>
      <c r="KX183" s="2">
        <v>0</v>
      </c>
      <c r="KY183" s="2">
        <v>0</v>
      </c>
      <c r="KZ183" s="2">
        <v>0</v>
      </c>
      <c r="LA183" s="2">
        <v>0</v>
      </c>
      <c r="LB183" s="2">
        <v>0</v>
      </c>
      <c r="LC183" s="2">
        <v>0</v>
      </c>
      <c r="LD183" s="2">
        <v>0</v>
      </c>
      <c r="LE183" s="2">
        <v>0</v>
      </c>
      <c r="LF183" s="2">
        <v>0</v>
      </c>
      <c r="LG183" s="2">
        <v>1</v>
      </c>
      <c r="LH183" s="1" t="s">
        <v>3097</v>
      </c>
      <c r="LI183" s="1" t="s">
        <v>1835</v>
      </c>
      <c r="LJ183" s="2">
        <v>0</v>
      </c>
      <c r="LK183" s="2">
        <v>0</v>
      </c>
      <c r="LL183" s="2">
        <v>0</v>
      </c>
      <c r="LM183" s="2">
        <v>0</v>
      </c>
      <c r="LN183" s="2">
        <v>0</v>
      </c>
      <c r="LO183" s="2">
        <v>0</v>
      </c>
      <c r="LP183" s="2">
        <v>0</v>
      </c>
      <c r="LQ183" s="2">
        <v>0</v>
      </c>
      <c r="LR183" s="2">
        <v>0</v>
      </c>
      <c r="LS183" s="2">
        <v>0</v>
      </c>
      <c r="LT183" s="2">
        <v>1</v>
      </c>
      <c r="LU183" s="2">
        <v>0</v>
      </c>
      <c r="LV183" s="2">
        <v>0</v>
      </c>
      <c r="LX183" s="1" t="s">
        <v>1830</v>
      </c>
      <c r="NE183" s="1" t="s">
        <v>3906</v>
      </c>
      <c r="NF183" s="2">
        <v>0</v>
      </c>
      <c r="NG183" s="2">
        <v>0</v>
      </c>
      <c r="NH183" s="2">
        <v>0</v>
      </c>
      <c r="NI183" s="2">
        <v>0</v>
      </c>
      <c r="NJ183" s="2">
        <v>0</v>
      </c>
      <c r="NK183" s="2">
        <v>0</v>
      </c>
      <c r="NL183" s="2">
        <v>0</v>
      </c>
      <c r="NM183" s="2">
        <v>1</v>
      </c>
      <c r="NN183" s="2">
        <v>0</v>
      </c>
      <c r="NO183" s="2">
        <v>0</v>
      </c>
      <c r="NP183" s="2">
        <v>0</v>
      </c>
      <c r="NQ183" s="2">
        <v>0</v>
      </c>
      <c r="NR183" s="2">
        <v>0</v>
      </c>
      <c r="AAU183" s="1"/>
      <c r="ATY183"/>
      <c r="ATZ183" s="1" t="s">
        <v>4259</v>
      </c>
      <c r="AUB183" s="1" t="s">
        <v>3854</v>
      </c>
      <c r="AUC183" s="1" t="s">
        <v>3099</v>
      </c>
      <c r="AUD183" s="1" t="s">
        <v>3855</v>
      </c>
      <c r="AUG183" s="1" t="s">
        <v>3001</v>
      </c>
    </row>
    <row r="184" spans="1:723 1221:1229" ht="14.5" customHeight="1" x14ac:dyDescent="0.35">
      <c r="A184" s="1" t="s">
        <v>3102</v>
      </c>
      <c r="B184" s="1" t="s">
        <v>3100</v>
      </c>
      <c r="C184" s="1" t="s">
        <v>3101</v>
      </c>
      <c r="D184" s="1" t="s">
        <v>2164</v>
      </c>
      <c r="E184" s="1" t="s">
        <v>2025</v>
      </c>
      <c r="F184" s="1" t="s">
        <v>2164</v>
      </c>
      <c r="I184" s="1" t="s">
        <v>1942</v>
      </c>
      <c r="J184" s="1" t="s">
        <v>1943</v>
      </c>
      <c r="K184" s="1" t="s">
        <v>1943</v>
      </c>
      <c r="N184" s="1" t="s">
        <v>3846</v>
      </c>
      <c r="O184" s="2">
        <v>1</v>
      </c>
      <c r="P184" s="2">
        <v>0</v>
      </c>
      <c r="Q184" s="2">
        <v>0</v>
      </c>
      <c r="R184" s="2">
        <v>0</v>
      </c>
      <c r="S184" s="2">
        <v>0</v>
      </c>
      <c r="U184" s="1" t="s">
        <v>1831</v>
      </c>
      <c r="AC184" s="1" t="s">
        <v>3920</v>
      </c>
      <c r="AE184" s="1" t="s">
        <v>1830</v>
      </c>
      <c r="AF184" s="1" t="s">
        <v>1831</v>
      </c>
      <c r="AS184" s="1" t="s">
        <v>3887</v>
      </c>
      <c r="AT184" s="156">
        <v>10</v>
      </c>
      <c r="AU184" s="1" t="s">
        <v>3914</v>
      </c>
      <c r="AW184" s="1" t="s">
        <v>3849</v>
      </c>
      <c r="AX184" s="1" t="s">
        <v>1835</v>
      </c>
      <c r="AY184" s="1" t="s">
        <v>1830</v>
      </c>
      <c r="BT184" s="1" t="s">
        <v>3874</v>
      </c>
      <c r="BU184" s="2">
        <v>0</v>
      </c>
      <c r="BV184" s="2">
        <v>0</v>
      </c>
      <c r="BW184" s="2">
        <v>0</v>
      </c>
      <c r="BX184" s="2">
        <v>0</v>
      </c>
      <c r="BY184" s="2">
        <v>1</v>
      </c>
      <c r="BZ184" s="2">
        <v>0</v>
      </c>
      <c r="CA184" s="2">
        <v>0</v>
      </c>
      <c r="CB184" s="2">
        <v>0</v>
      </c>
      <c r="CC184" s="2">
        <v>0</v>
      </c>
      <c r="CD184" s="2">
        <v>0</v>
      </c>
      <c r="CE184" s="2">
        <v>0</v>
      </c>
      <c r="CG184" s="1" t="s">
        <v>1830</v>
      </c>
      <c r="DU184" s="1" t="s">
        <v>1835</v>
      </c>
      <c r="DV184" s="2">
        <v>0</v>
      </c>
      <c r="DW184" s="2">
        <v>0</v>
      </c>
      <c r="DX184" s="2">
        <v>0</v>
      </c>
      <c r="DY184" s="2">
        <v>0</v>
      </c>
      <c r="DZ184" s="2">
        <v>0</v>
      </c>
      <c r="EA184" s="2">
        <v>0</v>
      </c>
      <c r="EB184" s="2">
        <v>0</v>
      </c>
      <c r="EC184" s="2">
        <v>0</v>
      </c>
      <c r="ED184" s="2">
        <v>0</v>
      </c>
      <c r="EE184" s="2">
        <v>1</v>
      </c>
      <c r="EF184" s="2">
        <v>0</v>
      </c>
      <c r="EG184" s="2">
        <v>0</v>
      </c>
      <c r="EI184" s="1" t="s">
        <v>1835</v>
      </c>
      <c r="EJ184" s="2">
        <v>0</v>
      </c>
      <c r="EK184" s="2">
        <v>0</v>
      </c>
      <c r="EL184" s="2">
        <v>0</v>
      </c>
      <c r="EM184" s="2">
        <v>0</v>
      </c>
      <c r="EN184" s="2">
        <v>0</v>
      </c>
      <c r="EO184" s="2">
        <v>0</v>
      </c>
      <c r="EP184" s="2">
        <v>0</v>
      </c>
      <c r="EQ184" s="2">
        <v>0</v>
      </c>
      <c r="ER184" s="2">
        <v>0</v>
      </c>
      <c r="ES184" s="2">
        <v>0</v>
      </c>
      <c r="ET184" s="2">
        <v>1</v>
      </c>
      <c r="EU184" s="2">
        <v>0</v>
      </c>
      <c r="EV184" s="2">
        <v>0</v>
      </c>
      <c r="EX184" s="1" t="s">
        <v>1830</v>
      </c>
      <c r="GE184" s="1" t="s">
        <v>1840</v>
      </c>
      <c r="GF184" s="2">
        <v>0</v>
      </c>
      <c r="GG184" s="2">
        <v>0</v>
      </c>
      <c r="GH184" s="2">
        <v>0</v>
      </c>
      <c r="GI184" s="2">
        <v>0</v>
      </c>
      <c r="GJ184" s="2">
        <v>0</v>
      </c>
      <c r="GK184" s="2">
        <v>0</v>
      </c>
      <c r="GL184" s="2">
        <v>0</v>
      </c>
      <c r="GM184" s="2">
        <v>0</v>
      </c>
      <c r="GN184" s="2">
        <v>0</v>
      </c>
      <c r="GO184" s="2">
        <v>0</v>
      </c>
      <c r="GP184" s="2">
        <v>0</v>
      </c>
      <c r="GQ184" s="2">
        <v>1</v>
      </c>
      <c r="GR184" s="2">
        <v>0</v>
      </c>
      <c r="AAU184" s="1"/>
      <c r="ATY184"/>
      <c r="ATZ184" s="1" t="s">
        <v>4260</v>
      </c>
      <c r="AUB184" s="1" t="s">
        <v>3854</v>
      </c>
      <c r="AUC184" s="1" t="s">
        <v>3099</v>
      </c>
      <c r="AUD184" s="1" t="s">
        <v>3855</v>
      </c>
      <c r="AUG184" s="1" t="s">
        <v>3031</v>
      </c>
    </row>
    <row r="185" spans="1:723 1221:1229" ht="14.5" customHeight="1" x14ac:dyDescent="0.35">
      <c r="A185" s="1" t="s">
        <v>3106</v>
      </c>
      <c r="B185" s="1" t="s">
        <v>3103</v>
      </c>
      <c r="C185" s="1" t="s">
        <v>3104</v>
      </c>
      <c r="D185" s="1" t="s">
        <v>2072</v>
      </c>
      <c r="E185" s="1" t="s">
        <v>1982</v>
      </c>
      <c r="F185" s="1" t="s">
        <v>2072</v>
      </c>
      <c r="I185" s="1" t="s">
        <v>1942</v>
      </c>
      <c r="J185" s="1" t="s">
        <v>1943</v>
      </c>
      <c r="K185" s="1" t="s">
        <v>1943</v>
      </c>
      <c r="N185" s="1" t="s">
        <v>3846</v>
      </c>
      <c r="O185" s="2">
        <v>1</v>
      </c>
      <c r="P185" s="2">
        <v>0</v>
      </c>
      <c r="Q185" s="2">
        <v>0</v>
      </c>
      <c r="R185" s="2">
        <v>0</v>
      </c>
      <c r="S185" s="2">
        <v>0</v>
      </c>
      <c r="U185" s="1" t="s">
        <v>1830</v>
      </c>
      <c r="V185" s="1" t="s">
        <v>4147</v>
      </c>
      <c r="W185" s="2">
        <v>1</v>
      </c>
      <c r="X185" s="2">
        <v>0</v>
      </c>
      <c r="Y185" s="2">
        <v>0</v>
      </c>
      <c r="Z185" s="2">
        <v>0</v>
      </c>
      <c r="AA185" s="2">
        <v>0</v>
      </c>
      <c r="DU185" s="1"/>
      <c r="AAU185" s="1"/>
      <c r="ATY185"/>
      <c r="ATZ185" s="1" t="s">
        <v>4261</v>
      </c>
      <c r="AUB185" s="1" t="s">
        <v>3854</v>
      </c>
      <c r="AUC185" s="1" t="s">
        <v>3099</v>
      </c>
      <c r="AUD185" s="1" t="s">
        <v>3855</v>
      </c>
      <c r="AUG185" s="1" t="s">
        <v>2250</v>
      </c>
    </row>
    <row r="186" spans="1:723 1221:1229" ht="14.5" customHeight="1" x14ac:dyDescent="0.35">
      <c r="A186" s="1" t="s">
        <v>3110</v>
      </c>
      <c r="B186" s="1" t="s">
        <v>3107</v>
      </c>
      <c r="C186" s="1" t="s">
        <v>3108</v>
      </c>
      <c r="D186" s="1" t="s">
        <v>2444</v>
      </c>
      <c r="E186" s="1" t="s">
        <v>2949</v>
      </c>
      <c r="F186" s="1" t="s">
        <v>2444</v>
      </c>
      <c r="I186" s="1" t="s">
        <v>1942</v>
      </c>
      <c r="J186" s="1" t="s">
        <v>1943</v>
      </c>
      <c r="K186" s="1" t="s">
        <v>1943</v>
      </c>
      <c r="N186" s="1" t="s">
        <v>4087</v>
      </c>
      <c r="O186" s="2">
        <v>0</v>
      </c>
      <c r="P186" s="2">
        <v>1</v>
      </c>
      <c r="Q186" s="2">
        <v>0</v>
      </c>
      <c r="R186" s="2">
        <v>0</v>
      </c>
      <c r="S186" s="2">
        <v>0</v>
      </c>
      <c r="U186" s="1" t="s">
        <v>1831</v>
      </c>
      <c r="AT186" s="1"/>
      <c r="BJ186" s="1"/>
      <c r="DU186" s="1"/>
      <c r="GS186" s="1"/>
      <c r="GT186" s="1" t="s">
        <v>4088</v>
      </c>
      <c r="GV186" s="1" t="s">
        <v>4246</v>
      </c>
      <c r="GX186" s="1" t="s">
        <v>1831</v>
      </c>
      <c r="GY186" s="1" t="s">
        <v>4124</v>
      </c>
      <c r="GZ186" s="1" t="s">
        <v>4262</v>
      </c>
      <c r="HA186" s="1" t="s">
        <v>3873</v>
      </c>
      <c r="HL186" s="1" t="s">
        <v>1831</v>
      </c>
      <c r="HM186" s="1" t="s">
        <v>1831</v>
      </c>
      <c r="HN186" s="2">
        <v>5</v>
      </c>
      <c r="HO186" s="2">
        <v>5</v>
      </c>
      <c r="HP186" s="1" t="s">
        <v>1830</v>
      </c>
      <c r="HQ186" s="1" t="s">
        <v>1831</v>
      </c>
      <c r="HT186" s="1" t="s">
        <v>1831</v>
      </c>
      <c r="HU186" s="2" t="s">
        <v>1840</v>
      </c>
      <c r="HV186" s="1" t="s">
        <v>1835</v>
      </c>
      <c r="HW186" s="1" t="s">
        <v>3888</v>
      </c>
      <c r="HY186" s="1" t="s">
        <v>1830</v>
      </c>
      <c r="IT186" s="1" t="s">
        <v>1834</v>
      </c>
      <c r="IU186" s="2">
        <v>0</v>
      </c>
      <c r="IV186" s="2">
        <v>0</v>
      </c>
      <c r="IW186" s="2">
        <v>0</v>
      </c>
      <c r="IX186" s="2">
        <v>0</v>
      </c>
      <c r="IY186" s="2">
        <v>0</v>
      </c>
      <c r="IZ186" s="2">
        <v>0</v>
      </c>
      <c r="JA186" s="2">
        <v>0</v>
      </c>
      <c r="JB186" s="2">
        <v>1</v>
      </c>
      <c r="JC186" s="2">
        <v>0</v>
      </c>
      <c r="JD186" s="2">
        <v>0</v>
      </c>
      <c r="JE186" s="2">
        <v>0</v>
      </c>
      <c r="JG186" s="1" t="s">
        <v>1830</v>
      </c>
      <c r="KU186" s="1" t="s">
        <v>1835</v>
      </c>
      <c r="KV186" s="2">
        <v>0</v>
      </c>
      <c r="KW186" s="2">
        <v>0</v>
      </c>
      <c r="KX186" s="2">
        <v>0</v>
      </c>
      <c r="KY186" s="2">
        <v>0</v>
      </c>
      <c r="KZ186" s="2">
        <v>0</v>
      </c>
      <c r="LA186" s="2">
        <v>0</v>
      </c>
      <c r="LB186" s="2">
        <v>0</v>
      </c>
      <c r="LC186" s="2">
        <v>0</v>
      </c>
      <c r="LD186" s="2">
        <v>0</v>
      </c>
      <c r="LE186" s="2">
        <v>1</v>
      </c>
      <c r="LF186" s="2">
        <v>0</v>
      </c>
      <c r="LG186" s="2">
        <v>0</v>
      </c>
      <c r="LI186" s="1" t="s">
        <v>1835</v>
      </c>
      <c r="LJ186" s="2">
        <v>0</v>
      </c>
      <c r="LK186" s="2">
        <v>0</v>
      </c>
      <c r="LL186" s="2">
        <v>0</v>
      </c>
      <c r="LM186" s="2">
        <v>0</v>
      </c>
      <c r="LN186" s="2">
        <v>0</v>
      </c>
      <c r="LO186" s="2">
        <v>0</v>
      </c>
      <c r="LP186" s="2">
        <v>0</v>
      </c>
      <c r="LQ186" s="2">
        <v>0</v>
      </c>
      <c r="LR186" s="2">
        <v>0</v>
      </c>
      <c r="LS186" s="2">
        <v>0</v>
      </c>
      <c r="LT186" s="2">
        <v>1</v>
      </c>
      <c r="LU186" s="2">
        <v>0</v>
      </c>
      <c r="LV186" s="2">
        <v>0</v>
      </c>
      <c r="LX186" s="1" t="s">
        <v>1830</v>
      </c>
      <c r="NE186" s="1" t="s">
        <v>4263</v>
      </c>
      <c r="NF186" s="2">
        <v>0</v>
      </c>
      <c r="NG186" s="2">
        <v>0</v>
      </c>
      <c r="NH186" s="2">
        <v>0</v>
      </c>
      <c r="NI186" s="2">
        <v>0</v>
      </c>
      <c r="NJ186" s="2">
        <v>0</v>
      </c>
      <c r="NK186" s="2">
        <v>1</v>
      </c>
      <c r="NL186" s="2">
        <v>0</v>
      </c>
      <c r="NM186" s="2">
        <v>0</v>
      </c>
      <c r="NN186" s="2">
        <v>1</v>
      </c>
      <c r="NO186" s="2">
        <v>0</v>
      </c>
      <c r="NP186" s="2">
        <v>0</v>
      </c>
      <c r="NQ186" s="2">
        <v>0</v>
      </c>
      <c r="NR186" s="2">
        <v>1</v>
      </c>
      <c r="NS186" s="1" t="s">
        <v>3109</v>
      </c>
      <c r="AAU186" s="1"/>
      <c r="ATY186"/>
      <c r="ATZ186" s="1" t="s">
        <v>4264</v>
      </c>
      <c r="AUB186" s="1" t="s">
        <v>3854</v>
      </c>
      <c r="AUC186" s="1" t="s">
        <v>3111</v>
      </c>
      <c r="AUD186" s="1" t="s">
        <v>3855</v>
      </c>
      <c r="AUG186" s="1" t="s">
        <v>2133</v>
      </c>
    </row>
    <row r="187" spans="1:723 1221:1229" ht="14.5" customHeight="1" x14ac:dyDescent="0.35">
      <c r="A187" s="1" t="s">
        <v>3115</v>
      </c>
      <c r="B187" s="1" t="s">
        <v>3112</v>
      </c>
      <c r="C187" s="1" t="s">
        <v>3113</v>
      </c>
      <c r="D187" s="1" t="s">
        <v>2444</v>
      </c>
      <c r="E187" s="1" t="s">
        <v>2949</v>
      </c>
      <c r="F187" s="1" t="s">
        <v>2444</v>
      </c>
      <c r="I187" s="1" t="s">
        <v>1942</v>
      </c>
      <c r="J187" s="1" t="s">
        <v>1943</v>
      </c>
      <c r="K187" s="1" t="s">
        <v>1943</v>
      </c>
      <c r="N187" s="1" t="s">
        <v>4087</v>
      </c>
      <c r="O187" s="2">
        <v>0</v>
      </c>
      <c r="P187" s="2">
        <v>1</v>
      </c>
      <c r="Q187" s="2">
        <v>0</v>
      </c>
      <c r="R187" s="2">
        <v>0</v>
      </c>
      <c r="S187" s="2">
        <v>0</v>
      </c>
      <c r="U187" s="1" t="s">
        <v>1831</v>
      </c>
      <c r="AT187" s="1"/>
      <c r="BJ187" s="1"/>
      <c r="DU187" s="1"/>
      <c r="GS187" s="1"/>
      <c r="GT187" s="1" t="s">
        <v>4088</v>
      </c>
      <c r="GV187" s="1" t="s">
        <v>4246</v>
      </c>
      <c r="GX187" s="1" t="s">
        <v>1831</v>
      </c>
      <c r="GY187" s="1" t="s">
        <v>1830</v>
      </c>
      <c r="HB187" s="1" t="s">
        <v>4265</v>
      </c>
      <c r="HC187" s="2">
        <v>1</v>
      </c>
      <c r="HD187" s="2">
        <v>0</v>
      </c>
      <c r="HE187" s="2">
        <v>1</v>
      </c>
      <c r="HF187" s="2">
        <v>0</v>
      </c>
      <c r="HG187" s="2">
        <v>0</v>
      </c>
      <c r="HH187" s="2">
        <v>0</v>
      </c>
      <c r="HI187" s="2">
        <v>1</v>
      </c>
      <c r="HJ187" s="1" t="s">
        <v>3114</v>
      </c>
      <c r="HK187" s="1" t="s">
        <v>4083</v>
      </c>
      <c r="HM187" s="1" t="s">
        <v>1831</v>
      </c>
      <c r="HN187" s="2">
        <v>3</v>
      </c>
      <c r="HO187" s="2">
        <v>3</v>
      </c>
      <c r="HP187" s="1" t="s">
        <v>1830</v>
      </c>
      <c r="HQ187" s="1" t="s">
        <v>1831</v>
      </c>
      <c r="IT187" s="1" t="s">
        <v>1834</v>
      </c>
      <c r="IU187" s="2">
        <v>0</v>
      </c>
      <c r="IV187" s="2">
        <v>0</v>
      </c>
      <c r="IW187" s="2">
        <v>0</v>
      </c>
      <c r="IX187" s="2">
        <v>0</v>
      </c>
      <c r="IY187" s="2">
        <v>0</v>
      </c>
      <c r="IZ187" s="2">
        <v>0</v>
      </c>
      <c r="JA187" s="2">
        <v>0</v>
      </c>
      <c r="JB187" s="2">
        <v>1</v>
      </c>
      <c r="JC187" s="2">
        <v>0</v>
      </c>
      <c r="JD187" s="2">
        <v>0</v>
      </c>
      <c r="JE187" s="2">
        <v>0</v>
      </c>
      <c r="LJ187" s="159"/>
      <c r="LK187" s="159"/>
      <c r="LL187" s="159"/>
      <c r="LM187" s="159"/>
      <c r="LN187" s="159"/>
      <c r="LO187" s="159"/>
      <c r="LP187" s="159"/>
      <c r="LQ187" s="159"/>
      <c r="LR187" s="159"/>
      <c r="LS187" s="159"/>
      <c r="LT187" s="159"/>
      <c r="LU187" s="159"/>
      <c r="LV187" s="159"/>
      <c r="LX187" s="1" t="s">
        <v>1830</v>
      </c>
      <c r="NE187" s="1" t="s">
        <v>4266</v>
      </c>
      <c r="NF187" s="2">
        <v>0</v>
      </c>
      <c r="NG187" s="2">
        <v>0</v>
      </c>
      <c r="NH187" s="2">
        <v>0</v>
      </c>
      <c r="NI187" s="2">
        <v>0</v>
      </c>
      <c r="NJ187" s="2">
        <v>0</v>
      </c>
      <c r="NK187" s="2">
        <v>1</v>
      </c>
      <c r="NL187" s="2">
        <v>0</v>
      </c>
      <c r="NM187" s="2">
        <v>0</v>
      </c>
      <c r="NN187" s="2">
        <v>0</v>
      </c>
      <c r="NO187" s="2">
        <v>0</v>
      </c>
      <c r="NP187" s="2">
        <v>0</v>
      </c>
      <c r="NQ187" s="2">
        <v>0</v>
      </c>
      <c r="NR187" s="2">
        <v>0</v>
      </c>
      <c r="AAU187" s="1"/>
      <c r="ATY187"/>
      <c r="ATZ187" s="1" t="s">
        <v>4267</v>
      </c>
      <c r="AUB187" s="1" t="s">
        <v>3854</v>
      </c>
      <c r="AUC187" s="1" t="s">
        <v>3116</v>
      </c>
      <c r="AUD187" s="1" t="s">
        <v>3855</v>
      </c>
      <c r="AUG187" s="1" t="s">
        <v>2318</v>
      </c>
    </row>
    <row r="188" spans="1:723 1221:1229" s="155" customFormat="1" ht="14.5" customHeight="1" x14ac:dyDescent="0.35">
      <c r="A188" s="155" t="s">
        <v>3120</v>
      </c>
      <c r="B188" s="155" t="s">
        <v>3117</v>
      </c>
      <c r="C188" s="155" t="s">
        <v>3118</v>
      </c>
      <c r="D188" s="155" t="s">
        <v>2444</v>
      </c>
      <c r="E188" s="155" t="s">
        <v>2949</v>
      </c>
      <c r="F188" s="155" t="s">
        <v>2444</v>
      </c>
      <c r="I188" s="155" t="s">
        <v>1942</v>
      </c>
      <c r="J188" s="155" t="s">
        <v>1943</v>
      </c>
      <c r="K188" s="155" t="s">
        <v>1943</v>
      </c>
      <c r="N188" s="155" t="s">
        <v>3846</v>
      </c>
      <c r="O188" s="156">
        <v>1</v>
      </c>
      <c r="P188" s="156">
        <v>0</v>
      </c>
      <c r="Q188" s="156">
        <v>0</v>
      </c>
      <c r="R188" s="156">
        <v>0</v>
      </c>
      <c r="S188" s="156">
        <v>0</v>
      </c>
      <c r="U188" s="155" t="s">
        <v>1831</v>
      </c>
      <c r="AC188" s="155" t="s">
        <v>3856</v>
      </c>
      <c r="AE188" s="155" t="s">
        <v>1830</v>
      </c>
      <c r="AF188" s="155" t="s">
        <v>1831</v>
      </c>
      <c r="AS188" s="155" t="s">
        <v>1830</v>
      </c>
      <c r="AT188" s="156">
        <v>10</v>
      </c>
      <c r="AU188" s="155" t="s">
        <v>3914</v>
      </c>
      <c r="AW188" s="155" t="s">
        <v>3849</v>
      </c>
      <c r="AX188" s="155" t="s">
        <v>3890</v>
      </c>
      <c r="AY188" s="155" t="s">
        <v>1831</v>
      </c>
      <c r="AZ188" s="155" t="s">
        <v>1832</v>
      </c>
      <c r="BK188" s="155" t="s">
        <v>4271</v>
      </c>
      <c r="BL188" s="156">
        <v>0</v>
      </c>
      <c r="BM188" s="156">
        <v>0</v>
      </c>
      <c r="BN188" s="156">
        <v>1</v>
      </c>
      <c r="BO188" s="156">
        <v>0</v>
      </c>
      <c r="BP188" s="156">
        <v>0</v>
      </c>
      <c r="BQ188" s="156">
        <v>0</v>
      </c>
      <c r="BR188" s="156">
        <v>0</v>
      </c>
      <c r="BT188" s="155" t="s">
        <v>3874</v>
      </c>
      <c r="BU188" s="156">
        <v>0</v>
      </c>
      <c r="BV188" s="156">
        <v>0</v>
      </c>
      <c r="BW188" s="156">
        <v>0</v>
      </c>
      <c r="BX188" s="156">
        <v>0</v>
      </c>
      <c r="BY188" s="156">
        <v>1</v>
      </c>
      <c r="BZ188" s="156">
        <v>0</v>
      </c>
      <c r="CA188" s="156">
        <v>0</v>
      </c>
      <c r="CB188" s="156">
        <v>0</v>
      </c>
      <c r="CC188" s="156">
        <v>0</v>
      </c>
      <c r="CD188" s="156">
        <v>0</v>
      </c>
      <c r="CE188" s="156">
        <v>0</v>
      </c>
      <c r="CG188" s="155" t="s">
        <v>1830</v>
      </c>
      <c r="DU188" s="166" t="s">
        <v>4161</v>
      </c>
      <c r="DV188" s="156">
        <v>0</v>
      </c>
      <c r="DW188" s="156">
        <v>0</v>
      </c>
      <c r="DX188" s="156">
        <v>0</v>
      </c>
      <c r="DY188" s="156">
        <v>0</v>
      </c>
      <c r="DZ188" s="156">
        <v>0</v>
      </c>
      <c r="EA188" s="156">
        <v>0</v>
      </c>
      <c r="EB188" s="156">
        <v>0</v>
      </c>
      <c r="EC188" s="156">
        <v>1</v>
      </c>
      <c r="ED188" s="156">
        <v>1</v>
      </c>
      <c r="EE188" s="156">
        <v>0</v>
      </c>
      <c r="EF188" s="156">
        <v>0</v>
      </c>
      <c r="EG188" s="156">
        <v>0</v>
      </c>
      <c r="EH188" s="155" t="s">
        <v>3070</v>
      </c>
      <c r="EI188" s="155" t="s">
        <v>1835</v>
      </c>
      <c r="EJ188" s="156">
        <v>0</v>
      </c>
      <c r="EK188" s="156">
        <v>0</v>
      </c>
      <c r="EL188" s="156">
        <v>0</v>
      </c>
      <c r="EM188" s="156">
        <v>0</v>
      </c>
      <c r="EN188" s="156">
        <v>0</v>
      </c>
      <c r="EO188" s="156">
        <v>0</v>
      </c>
      <c r="EP188" s="156">
        <v>0</v>
      </c>
      <c r="EQ188" s="156">
        <v>0</v>
      </c>
      <c r="ER188" s="156">
        <v>0</v>
      </c>
      <c r="ES188" s="156">
        <v>0</v>
      </c>
      <c r="ET188" s="156">
        <v>1</v>
      </c>
      <c r="EU188" s="156">
        <v>0</v>
      </c>
      <c r="EV188" s="156">
        <v>0</v>
      </c>
      <c r="EX188" s="155" t="s">
        <v>1830</v>
      </c>
      <c r="GE188" s="155" t="s">
        <v>4268</v>
      </c>
      <c r="GF188" s="156">
        <v>0</v>
      </c>
      <c r="GG188" s="156">
        <v>0</v>
      </c>
      <c r="GH188" s="156">
        <v>0</v>
      </c>
      <c r="GI188" s="156">
        <v>0</v>
      </c>
      <c r="GJ188" s="156">
        <v>0</v>
      </c>
      <c r="GK188" s="156">
        <v>0</v>
      </c>
      <c r="GL188" s="156">
        <v>1</v>
      </c>
      <c r="GM188" s="156">
        <v>1</v>
      </c>
      <c r="GN188" s="156">
        <v>0</v>
      </c>
      <c r="GO188" s="156">
        <v>0</v>
      </c>
      <c r="GP188" s="156">
        <v>0</v>
      </c>
      <c r="GQ188" s="156">
        <v>0</v>
      </c>
      <c r="GR188" s="156">
        <v>1</v>
      </c>
      <c r="GS188" s="155" t="s">
        <v>3119</v>
      </c>
      <c r="ATY188"/>
      <c r="ATZ188" s="155" t="s">
        <v>4269</v>
      </c>
      <c r="AUB188" s="155" t="s">
        <v>3854</v>
      </c>
      <c r="AUC188" s="155" t="s">
        <v>3121</v>
      </c>
      <c r="AUD188" s="155" t="s">
        <v>3855</v>
      </c>
      <c r="AUG188" s="155" t="s">
        <v>2333</v>
      </c>
    </row>
    <row r="189" spans="1:723 1221:1229" s="155" customFormat="1" ht="14.5" customHeight="1" x14ac:dyDescent="0.35">
      <c r="A189" s="155" t="s">
        <v>3127</v>
      </c>
      <c r="B189" s="155" t="s">
        <v>3122</v>
      </c>
      <c r="C189" s="155" t="s">
        <v>3123</v>
      </c>
      <c r="D189" s="155" t="s">
        <v>2444</v>
      </c>
      <c r="E189" s="155" t="s">
        <v>2949</v>
      </c>
      <c r="F189" s="155" t="s">
        <v>2444</v>
      </c>
      <c r="I189" s="155" t="s">
        <v>1942</v>
      </c>
      <c r="J189" s="155" t="s">
        <v>1943</v>
      </c>
      <c r="K189" s="155" t="s">
        <v>1943</v>
      </c>
      <c r="N189" s="155" t="s">
        <v>3846</v>
      </c>
      <c r="O189" s="156">
        <v>1</v>
      </c>
      <c r="P189" s="156">
        <v>0</v>
      </c>
      <c r="Q189" s="156">
        <v>0</v>
      </c>
      <c r="R189" s="156">
        <v>0</v>
      </c>
      <c r="S189" s="156">
        <v>0</v>
      </c>
      <c r="U189" s="155" t="s">
        <v>1831</v>
      </c>
      <c r="AC189" s="155" t="s">
        <v>3856</v>
      </c>
      <c r="AE189" s="155" t="s">
        <v>1830</v>
      </c>
      <c r="AF189" s="155" t="s">
        <v>1831</v>
      </c>
      <c r="AS189" s="155" t="s">
        <v>1830</v>
      </c>
      <c r="AT189" s="156" t="s">
        <v>1840</v>
      </c>
      <c r="AU189" s="155" t="s">
        <v>3888</v>
      </c>
      <c r="AW189" s="155" t="s">
        <v>3849</v>
      </c>
      <c r="AX189" s="155" t="s">
        <v>1835</v>
      </c>
      <c r="AY189" s="155" t="s">
        <v>1831</v>
      </c>
      <c r="AZ189" s="155" t="s">
        <v>1832</v>
      </c>
      <c r="BK189" s="155" t="s">
        <v>4271</v>
      </c>
      <c r="BL189" s="156">
        <v>0</v>
      </c>
      <c r="BM189" s="156">
        <v>0</v>
      </c>
      <c r="BN189" s="156">
        <v>1</v>
      </c>
      <c r="BO189" s="156">
        <v>0</v>
      </c>
      <c r="BP189" s="156">
        <v>0</v>
      </c>
      <c r="BQ189" s="156">
        <v>0</v>
      </c>
      <c r="BR189" s="156">
        <v>0</v>
      </c>
      <c r="BS189" s="155" t="s">
        <v>3125</v>
      </c>
      <c r="BT189" s="155" t="s">
        <v>3874</v>
      </c>
      <c r="BU189" s="156">
        <v>0</v>
      </c>
      <c r="BV189" s="156">
        <v>0</v>
      </c>
      <c r="BW189" s="156">
        <v>0</v>
      </c>
      <c r="BX189" s="156">
        <v>0</v>
      </c>
      <c r="BY189" s="156">
        <v>1</v>
      </c>
      <c r="BZ189" s="156">
        <v>0</v>
      </c>
      <c r="CA189" s="156">
        <v>0</v>
      </c>
      <c r="CB189" s="156">
        <v>0</v>
      </c>
      <c r="CC189" s="156">
        <v>0</v>
      </c>
      <c r="CD189" s="156">
        <v>0</v>
      </c>
      <c r="CE189" s="156">
        <v>0</v>
      </c>
      <c r="CG189" s="155" t="s">
        <v>1830</v>
      </c>
      <c r="DU189" s="166" t="s">
        <v>4161</v>
      </c>
      <c r="DV189" s="156">
        <v>0</v>
      </c>
      <c r="DW189" s="156">
        <v>0</v>
      </c>
      <c r="DX189" s="156">
        <v>0</v>
      </c>
      <c r="DY189" s="156">
        <v>0</v>
      </c>
      <c r="DZ189" s="156">
        <v>0</v>
      </c>
      <c r="EA189" s="156">
        <v>0</v>
      </c>
      <c r="EB189" s="156">
        <v>0</v>
      </c>
      <c r="EC189" s="156">
        <v>1</v>
      </c>
      <c r="ED189" s="156">
        <v>1</v>
      </c>
      <c r="EE189" s="156">
        <v>0</v>
      </c>
      <c r="EF189" s="156">
        <v>0</v>
      </c>
      <c r="EG189" s="156">
        <v>0</v>
      </c>
      <c r="EH189" s="155" t="s">
        <v>3126</v>
      </c>
      <c r="EI189" s="155" t="s">
        <v>1835</v>
      </c>
      <c r="EJ189" s="156">
        <v>0</v>
      </c>
      <c r="EK189" s="156">
        <v>0</v>
      </c>
      <c r="EL189" s="156">
        <v>0</v>
      </c>
      <c r="EM189" s="156">
        <v>0</v>
      </c>
      <c r="EN189" s="156">
        <v>0</v>
      </c>
      <c r="EO189" s="156">
        <v>0</v>
      </c>
      <c r="EP189" s="156">
        <v>0</v>
      </c>
      <c r="EQ189" s="156">
        <v>0</v>
      </c>
      <c r="ER189" s="156">
        <v>0</v>
      </c>
      <c r="ES189" s="156">
        <v>0</v>
      </c>
      <c r="ET189" s="156">
        <v>1</v>
      </c>
      <c r="EU189" s="156">
        <v>0</v>
      </c>
      <c r="EV189" s="156">
        <v>0</v>
      </c>
      <c r="EX189" s="155" t="s">
        <v>1830</v>
      </c>
      <c r="GE189" s="155" t="s">
        <v>3852</v>
      </c>
      <c r="GF189" s="156">
        <v>0</v>
      </c>
      <c r="GG189" s="156">
        <v>0</v>
      </c>
      <c r="GH189" s="156">
        <v>0</v>
      </c>
      <c r="GI189" s="156">
        <v>0</v>
      </c>
      <c r="GJ189" s="156">
        <v>0</v>
      </c>
      <c r="GK189" s="156">
        <v>0</v>
      </c>
      <c r="GL189" s="156">
        <v>1</v>
      </c>
      <c r="GM189" s="156">
        <v>0</v>
      </c>
      <c r="GN189" s="156">
        <v>0</v>
      </c>
      <c r="GO189" s="156">
        <v>0</v>
      </c>
      <c r="GP189" s="156">
        <v>0</v>
      </c>
      <c r="GQ189" s="156">
        <v>0</v>
      </c>
      <c r="GR189" s="156">
        <v>1</v>
      </c>
      <c r="GS189" s="155" t="s">
        <v>3026</v>
      </c>
      <c r="ATY189"/>
      <c r="ATZ189" s="155" t="s">
        <v>4270</v>
      </c>
      <c r="AUB189" s="155" t="s">
        <v>3854</v>
      </c>
      <c r="AUC189" s="155" t="s">
        <v>3128</v>
      </c>
      <c r="AUD189" s="155" t="s">
        <v>3855</v>
      </c>
      <c r="AUG189" s="155" t="s">
        <v>2346</v>
      </c>
    </row>
    <row r="190" spans="1:723 1221:1229" s="155" customFormat="1" ht="14.5" customHeight="1" x14ac:dyDescent="0.35">
      <c r="A190" s="155" t="s">
        <v>3132</v>
      </c>
      <c r="B190" s="155" t="s">
        <v>3129</v>
      </c>
      <c r="C190" s="155" t="s">
        <v>3130</v>
      </c>
      <c r="D190" s="155" t="s">
        <v>2444</v>
      </c>
      <c r="E190" s="155" t="s">
        <v>2949</v>
      </c>
      <c r="F190" s="155" t="s">
        <v>2444</v>
      </c>
      <c r="I190" s="155" t="s">
        <v>1942</v>
      </c>
      <c r="J190" s="155" t="s">
        <v>1943</v>
      </c>
      <c r="K190" s="155" t="s">
        <v>1943</v>
      </c>
      <c r="N190" s="155" t="s">
        <v>3846</v>
      </c>
      <c r="O190" s="156">
        <v>1</v>
      </c>
      <c r="P190" s="156">
        <v>0</v>
      </c>
      <c r="Q190" s="156">
        <v>0</v>
      </c>
      <c r="R190" s="156">
        <v>0</v>
      </c>
      <c r="S190" s="156">
        <v>0</v>
      </c>
      <c r="U190" s="155" t="s">
        <v>1831</v>
      </c>
      <c r="AC190" s="155" t="s">
        <v>4631</v>
      </c>
      <c r="AE190" s="155" t="s">
        <v>1830</v>
      </c>
      <c r="AF190" s="155" t="s">
        <v>4113</v>
      </c>
      <c r="AG190" s="155" t="s">
        <v>4114</v>
      </c>
      <c r="AI190" s="155" t="s">
        <v>3905</v>
      </c>
      <c r="AS190" s="155" t="s">
        <v>1830</v>
      </c>
      <c r="AT190" s="156" t="s">
        <v>1840</v>
      </c>
      <c r="AU190" s="155" t="s">
        <v>3888</v>
      </c>
      <c r="AW190" s="155" t="s">
        <v>3849</v>
      </c>
      <c r="AX190" s="155" t="s">
        <v>3890</v>
      </c>
      <c r="AY190" s="155" t="s">
        <v>1831</v>
      </c>
      <c r="AZ190" s="155" t="s">
        <v>1832</v>
      </c>
      <c r="BK190" s="155" t="s">
        <v>4271</v>
      </c>
      <c r="BL190" s="156">
        <v>0</v>
      </c>
      <c r="BM190" s="156">
        <v>0</v>
      </c>
      <c r="BN190" s="156">
        <v>1</v>
      </c>
      <c r="BO190" s="156">
        <v>0</v>
      </c>
      <c r="BP190" s="156">
        <v>0</v>
      </c>
      <c r="BQ190" s="156">
        <v>0</v>
      </c>
      <c r="BR190" s="156">
        <v>0</v>
      </c>
      <c r="BT190" s="155" t="s">
        <v>1834</v>
      </c>
      <c r="BU190" s="156">
        <v>0</v>
      </c>
      <c r="BV190" s="156">
        <v>0</v>
      </c>
      <c r="BW190" s="156">
        <v>0</v>
      </c>
      <c r="BX190" s="156">
        <v>0</v>
      </c>
      <c r="BY190" s="156">
        <v>0</v>
      </c>
      <c r="BZ190" s="156">
        <v>0</v>
      </c>
      <c r="CA190" s="156">
        <v>0</v>
      </c>
      <c r="CB190" s="156">
        <v>1</v>
      </c>
      <c r="CC190" s="156">
        <v>0</v>
      </c>
      <c r="CD190" s="156">
        <v>0</v>
      </c>
      <c r="CE190" s="156">
        <v>0</v>
      </c>
      <c r="CG190" s="155" t="s">
        <v>1830</v>
      </c>
      <c r="DU190" s="155" t="s">
        <v>4641</v>
      </c>
      <c r="DV190" s="156">
        <v>0</v>
      </c>
      <c r="DW190" s="156">
        <v>0</v>
      </c>
      <c r="DX190" s="156">
        <v>0</v>
      </c>
      <c r="DY190" s="156">
        <v>0</v>
      </c>
      <c r="DZ190" s="156">
        <v>0</v>
      </c>
      <c r="EA190" s="156">
        <v>0</v>
      </c>
      <c r="EB190" s="156">
        <v>0</v>
      </c>
      <c r="EC190" s="156">
        <v>1</v>
      </c>
      <c r="ED190" s="156">
        <v>1</v>
      </c>
      <c r="EE190" s="156">
        <v>0</v>
      </c>
      <c r="EF190" s="156">
        <v>0</v>
      </c>
      <c r="EG190" s="156">
        <v>0</v>
      </c>
      <c r="EH190" s="155" t="s">
        <v>2777</v>
      </c>
      <c r="EI190" s="155" t="s">
        <v>1835</v>
      </c>
      <c r="EJ190" s="156">
        <v>0</v>
      </c>
      <c r="EK190" s="156">
        <v>0</v>
      </c>
      <c r="EL190" s="156">
        <v>0</v>
      </c>
      <c r="EM190" s="156">
        <v>0</v>
      </c>
      <c r="EN190" s="156">
        <v>0</v>
      </c>
      <c r="EO190" s="156">
        <v>0</v>
      </c>
      <c r="EP190" s="156">
        <v>0</v>
      </c>
      <c r="EQ190" s="156">
        <v>0</v>
      </c>
      <c r="ER190" s="156">
        <v>0</v>
      </c>
      <c r="ES190" s="156">
        <v>0</v>
      </c>
      <c r="ET190" s="156">
        <v>1</v>
      </c>
      <c r="EU190" s="156">
        <v>0</v>
      </c>
      <c r="EV190" s="156">
        <v>0</v>
      </c>
      <c r="EX190" s="155" t="s">
        <v>1831</v>
      </c>
      <c r="EY190" s="155" t="s">
        <v>1834</v>
      </c>
      <c r="EZ190" s="156">
        <v>0</v>
      </c>
      <c r="FA190" s="156">
        <v>0</v>
      </c>
      <c r="FB190" s="156">
        <v>0</v>
      </c>
      <c r="FC190" s="156">
        <v>0</v>
      </c>
      <c r="FD190" s="156">
        <v>1</v>
      </c>
      <c r="FE190" s="156">
        <v>0</v>
      </c>
      <c r="FF190" s="156">
        <v>0</v>
      </c>
      <c r="FH190" s="155" t="s">
        <v>1836</v>
      </c>
      <c r="FI190" s="156">
        <v>0</v>
      </c>
      <c r="FJ190" s="156">
        <v>0</v>
      </c>
      <c r="FK190" s="156">
        <v>1</v>
      </c>
      <c r="FL190" s="156">
        <v>0</v>
      </c>
      <c r="FM190" s="156">
        <v>0</v>
      </c>
      <c r="FN190" s="156">
        <v>0</v>
      </c>
      <c r="FO190" s="156">
        <v>0</v>
      </c>
      <c r="FP190" s="156">
        <v>0</v>
      </c>
      <c r="FQ190" s="156">
        <v>0</v>
      </c>
      <c r="FR190" s="156">
        <v>0</v>
      </c>
      <c r="FS190" s="156">
        <v>0</v>
      </c>
      <c r="FT190" s="156">
        <v>0</v>
      </c>
      <c r="FU190" s="156">
        <v>0</v>
      </c>
      <c r="FV190" s="155" t="s">
        <v>2641</v>
      </c>
      <c r="FW190" s="155" t="s">
        <v>1830</v>
      </c>
      <c r="FX190" s="155" t="s">
        <v>4028</v>
      </c>
      <c r="FY190" s="156">
        <v>0</v>
      </c>
      <c r="FZ190" s="156">
        <v>1</v>
      </c>
      <c r="GA190" s="156">
        <v>0</v>
      </c>
      <c r="GB190" s="156">
        <v>0</v>
      </c>
      <c r="GC190" s="156">
        <v>0</v>
      </c>
      <c r="GE190" s="155" t="s">
        <v>3852</v>
      </c>
      <c r="GF190" s="156">
        <v>0</v>
      </c>
      <c r="GG190" s="156">
        <v>0</v>
      </c>
      <c r="GH190" s="156">
        <v>0</v>
      </c>
      <c r="GI190" s="156">
        <v>0</v>
      </c>
      <c r="GJ190" s="156">
        <v>0</v>
      </c>
      <c r="GK190" s="156">
        <v>0</v>
      </c>
      <c r="GL190" s="156">
        <v>1</v>
      </c>
      <c r="GM190" s="156">
        <v>0</v>
      </c>
      <c r="GN190" s="156">
        <v>0</v>
      </c>
      <c r="GO190" s="156">
        <v>0</v>
      </c>
      <c r="GP190" s="156">
        <v>0</v>
      </c>
      <c r="GQ190" s="156">
        <v>0</v>
      </c>
      <c r="GR190" s="156">
        <v>1</v>
      </c>
      <c r="GS190" s="155" t="s">
        <v>3131</v>
      </c>
      <c r="ATY190"/>
      <c r="ATZ190" s="155" t="s">
        <v>4272</v>
      </c>
      <c r="AUB190" s="155" t="s">
        <v>3854</v>
      </c>
      <c r="AUC190" s="155" t="s">
        <v>3133</v>
      </c>
      <c r="AUD190" s="155" t="s">
        <v>3855</v>
      </c>
      <c r="AUG190" s="155" t="s">
        <v>2362</v>
      </c>
    </row>
    <row r="191" spans="1:723 1221:1229" ht="14.5" customHeight="1" x14ac:dyDescent="0.35">
      <c r="A191" s="1" t="s">
        <v>3137</v>
      </c>
      <c r="B191" s="1" t="s">
        <v>3134</v>
      </c>
      <c r="C191" s="1" t="s">
        <v>3135</v>
      </c>
      <c r="D191" s="1" t="s">
        <v>2444</v>
      </c>
      <c r="E191" s="1" t="s">
        <v>2949</v>
      </c>
      <c r="F191" s="1" t="s">
        <v>2444</v>
      </c>
      <c r="I191" s="1" t="s">
        <v>1942</v>
      </c>
      <c r="J191" s="1" t="s">
        <v>1943</v>
      </c>
      <c r="K191" s="1" t="s">
        <v>1943</v>
      </c>
      <c r="N191" s="1" t="s">
        <v>3846</v>
      </c>
      <c r="O191" s="2">
        <v>1</v>
      </c>
      <c r="P191" s="2">
        <v>0</v>
      </c>
      <c r="Q191" s="2">
        <v>0</v>
      </c>
      <c r="R191" s="2">
        <v>0</v>
      </c>
      <c r="S191" s="2">
        <v>0</v>
      </c>
      <c r="U191" s="1" t="s">
        <v>1830</v>
      </c>
      <c r="V191" s="1" t="s">
        <v>4147</v>
      </c>
      <c r="W191" s="2">
        <v>1</v>
      </c>
      <c r="X191" s="2">
        <v>0</v>
      </c>
      <c r="Y191" s="2">
        <v>0</v>
      </c>
      <c r="Z191" s="2">
        <v>0</v>
      </c>
      <c r="AA191" s="2">
        <v>0</v>
      </c>
      <c r="DU191" s="1"/>
      <c r="AAU191" s="1"/>
      <c r="ATY191"/>
      <c r="ATZ191" s="1" t="s">
        <v>4273</v>
      </c>
      <c r="AUB191" s="1" t="s">
        <v>3854</v>
      </c>
      <c r="AUC191" s="1" t="s">
        <v>3138</v>
      </c>
      <c r="AUD191" s="1" t="s">
        <v>3855</v>
      </c>
      <c r="AUG191" s="1" t="s">
        <v>2377</v>
      </c>
    </row>
    <row r="192" spans="1:723 1221:1229" s="155" customFormat="1" ht="14.5" customHeight="1" x14ac:dyDescent="0.35">
      <c r="A192" s="155" t="s">
        <v>3143</v>
      </c>
      <c r="B192" s="155" t="s">
        <v>3139</v>
      </c>
      <c r="C192" s="155" t="s">
        <v>3140</v>
      </c>
      <c r="D192" s="155" t="s">
        <v>2444</v>
      </c>
      <c r="E192" s="155" t="s">
        <v>2949</v>
      </c>
      <c r="F192" s="155" t="s">
        <v>2444</v>
      </c>
      <c r="I192" s="155" t="s">
        <v>1942</v>
      </c>
      <c r="J192" s="155" t="s">
        <v>1943</v>
      </c>
      <c r="K192" s="155" t="s">
        <v>1943</v>
      </c>
      <c r="N192" s="155" t="s">
        <v>3846</v>
      </c>
      <c r="O192" s="156">
        <v>1</v>
      </c>
      <c r="P192" s="156">
        <v>0</v>
      </c>
      <c r="Q192" s="156">
        <v>0</v>
      </c>
      <c r="R192" s="156">
        <v>0</v>
      </c>
      <c r="S192" s="156">
        <v>0</v>
      </c>
      <c r="U192" s="155" t="s">
        <v>1831</v>
      </c>
      <c r="AC192" s="155" t="s">
        <v>4631</v>
      </c>
      <c r="AE192" s="155" t="s">
        <v>1830</v>
      </c>
      <c r="AF192" s="155" t="s">
        <v>4113</v>
      </c>
      <c r="AG192" s="155" t="s">
        <v>4118</v>
      </c>
      <c r="AI192" s="155" t="s">
        <v>4006</v>
      </c>
      <c r="AS192" s="155" t="s">
        <v>1830</v>
      </c>
      <c r="AT192" s="156">
        <v>2</v>
      </c>
      <c r="AU192" s="155" t="s">
        <v>3914</v>
      </c>
      <c r="AW192" s="155" t="s">
        <v>3849</v>
      </c>
      <c r="AX192" s="155" t="s">
        <v>1835</v>
      </c>
      <c r="AY192" s="155" t="s">
        <v>1831</v>
      </c>
      <c r="AZ192" s="155" t="s">
        <v>1832</v>
      </c>
      <c r="BK192" s="155" t="s">
        <v>4271</v>
      </c>
      <c r="BL192" s="156">
        <v>0</v>
      </c>
      <c r="BM192" s="156">
        <v>0</v>
      </c>
      <c r="BN192" s="156">
        <v>1</v>
      </c>
      <c r="BO192" s="156">
        <v>0</v>
      </c>
      <c r="BP192" s="156">
        <v>0</v>
      </c>
      <c r="BQ192" s="156">
        <v>0</v>
      </c>
      <c r="BR192" s="156">
        <v>0</v>
      </c>
      <c r="BT192" s="155" t="s">
        <v>1834</v>
      </c>
      <c r="BU192" s="156">
        <v>0</v>
      </c>
      <c r="BV192" s="156">
        <v>0</v>
      </c>
      <c r="BW192" s="156">
        <v>0</v>
      </c>
      <c r="BX192" s="156">
        <v>0</v>
      </c>
      <c r="BY192" s="156">
        <v>0</v>
      </c>
      <c r="BZ192" s="156">
        <v>0</v>
      </c>
      <c r="CA192" s="156">
        <v>0</v>
      </c>
      <c r="CB192" s="156">
        <v>1</v>
      </c>
      <c r="CC192" s="156">
        <v>0</v>
      </c>
      <c r="CD192" s="156">
        <v>0</v>
      </c>
      <c r="CE192" s="156">
        <v>0</v>
      </c>
      <c r="CG192" s="155" t="s">
        <v>1830</v>
      </c>
      <c r="DU192" s="155" t="s">
        <v>4274</v>
      </c>
      <c r="DV192" s="156">
        <v>0</v>
      </c>
      <c r="DW192" s="156">
        <v>0</v>
      </c>
      <c r="DX192" s="156">
        <v>0</v>
      </c>
      <c r="DY192" s="156">
        <v>0</v>
      </c>
      <c r="DZ192" s="156">
        <v>1</v>
      </c>
      <c r="EA192" s="156">
        <v>0</v>
      </c>
      <c r="EB192" s="156">
        <v>0</v>
      </c>
      <c r="EC192" s="156">
        <v>0</v>
      </c>
      <c r="ED192" s="156">
        <v>0</v>
      </c>
      <c r="EE192" s="156">
        <v>0</v>
      </c>
      <c r="EF192" s="156">
        <v>0</v>
      </c>
      <c r="EG192" s="156">
        <v>0</v>
      </c>
      <c r="EI192" s="155" t="s">
        <v>1835</v>
      </c>
      <c r="EJ192" s="156">
        <v>0</v>
      </c>
      <c r="EK192" s="156">
        <v>0</v>
      </c>
      <c r="EL192" s="156">
        <v>0</v>
      </c>
      <c r="EM192" s="156">
        <v>0</v>
      </c>
      <c r="EN192" s="156">
        <v>0</v>
      </c>
      <c r="EO192" s="156">
        <v>0</v>
      </c>
      <c r="EP192" s="156">
        <v>0</v>
      </c>
      <c r="EQ192" s="156">
        <v>0</v>
      </c>
      <c r="ER192" s="156">
        <v>0</v>
      </c>
      <c r="ES192" s="156">
        <v>0</v>
      </c>
      <c r="ET192" s="156">
        <v>1</v>
      </c>
      <c r="EU192" s="156">
        <v>0</v>
      </c>
      <c r="EV192" s="156">
        <v>0</v>
      </c>
      <c r="EX192" s="155" t="s">
        <v>1830</v>
      </c>
      <c r="GE192" s="155" t="s">
        <v>3852</v>
      </c>
      <c r="GF192" s="156">
        <v>0</v>
      </c>
      <c r="GG192" s="156">
        <v>0</v>
      </c>
      <c r="GH192" s="156">
        <v>0</v>
      </c>
      <c r="GI192" s="156">
        <v>0</v>
      </c>
      <c r="GJ192" s="156">
        <v>0</v>
      </c>
      <c r="GK192" s="156">
        <v>0</v>
      </c>
      <c r="GL192" s="156">
        <v>1</v>
      </c>
      <c r="GM192" s="156">
        <v>0</v>
      </c>
      <c r="GN192" s="156">
        <v>0</v>
      </c>
      <c r="GO192" s="156">
        <v>0</v>
      </c>
      <c r="GP192" s="156">
        <v>0</v>
      </c>
      <c r="GQ192" s="156">
        <v>0</v>
      </c>
      <c r="GR192" s="156">
        <v>1</v>
      </c>
      <c r="GS192" s="155" t="s">
        <v>3142</v>
      </c>
      <c r="ATY192"/>
      <c r="ATZ192" s="155" t="s">
        <v>4275</v>
      </c>
      <c r="AUB192" s="155" t="s">
        <v>3854</v>
      </c>
      <c r="AUC192" s="155" t="s">
        <v>3144</v>
      </c>
      <c r="AUD192" s="155" t="s">
        <v>3855</v>
      </c>
      <c r="AUG192" s="155" t="s">
        <v>2404</v>
      </c>
    </row>
    <row r="193" spans="1:723 1221:1229" ht="14.5" customHeight="1" x14ac:dyDescent="0.35">
      <c r="A193" s="1" t="s">
        <v>3150</v>
      </c>
      <c r="B193" s="1" t="s">
        <v>3145</v>
      </c>
      <c r="C193" s="1" t="s">
        <v>3146</v>
      </c>
      <c r="D193" s="1" t="s">
        <v>2444</v>
      </c>
      <c r="E193" s="1" t="s">
        <v>2949</v>
      </c>
      <c r="F193" s="1" t="s">
        <v>2444</v>
      </c>
      <c r="I193" s="1" t="s">
        <v>1942</v>
      </c>
      <c r="J193" s="1" t="s">
        <v>1943</v>
      </c>
      <c r="K193" s="1" t="s">
        <v>1943</v>
      </c>
      <c r="N193" s="1" t="s">
        <v>3846</v>
      </c>
      <c r="O193" s="2">
        <v>1</v>
      </c>
      <c r="P193" s="2">
        <v>0</v>
      </c>
      <c r="Q193" s="2">
        <v>0</v>
      </c>
      <c r="R193" s="2">
        <v>0</v>
      </c>
      <c r="S193" s="2">
        <v>0</v>
      </c>
      <c r="U193" s="1" t="s">
        <v>1831</v>
      </c>
      <c r="AC193" s="1" t="s">
        <v>3908</v>
      </c>
      <c r="AE193" s="1" t="s">
        <v>1831</v>
      </c>
      <c r="AF193" s="1" t="s">
        <v>1830</v>
      </c>
      <c r="AJ193" s="1" t="s">
        <v>1833</v>
      </c>
      <c r="AK193" s="2">
        <v>0</v>
      </c>
      <c r="AL193" s="2">
        <v>0</v>
      </c>
      <c r="AM193" s="2">
        <v>0</v>
      </c>
      <c r="AN193" s="2">
        <v>0</v>
      </c>
      <c r="AO193" s="2">
        <v>0</v>
      </c>
      <c r="AP193" s="2">
        <v>1</v>
      </c>
      <c r="AQ193" s="1" t="s">
        <v>3148</v>
      </c>
      <c r="AR193" s="1" t="s">
        <v>3873</v>
      </c>
      <c r="BT193" s="1" t="s">
        <v>1834</v>
      </c>
      <c r="BU193" s="2">
        <v>0</v>
      </c>
      <c r="BV193" s="2">
        <v>0</v>
      </c>
      <c r="BW193" s="2">
        <v>0</v>
      </c>
      <c r="BX193" s="2">
        <v>0</v>
      </c>
      <c r="BY193" s="2">
        <v>0</v>
      </c>
      <c r="BZ193" s="2">
        <v>0</v>
      </c>
      <c r="CA193" s="2">
        <v>0</v>
      </c>
      <c r="CB193" s="2">
        <v>1</v>
      </c>
      <c r="CC193" s="2">
        <v>0</v>
      </c>
      <c r="CD193" s="2">
        <v>0</v>
      </c>
      <c r="CE193" s="2">
        <v>0</v>
      </c>
      <c r="DU193" s="1"/>
      <c r="EX193" s="1" t="s">
        <v>1831</v>
      </c>
      <c r="EY193" s="1" t="s">
        <v>4657</v>
      </c>
      <c r="EZ193" s="2">
        <v>0</v>
      </c>
      <c r="FA193" s="2">
        <v>0</v>
      </c>
      <c r="FB193" s="2">
        <v>1</v>
      </c>
      <c r="FC193" s="2">
        <v>0</v>
      </c>
      <c r="FD193" s="2">
        <v>0</v>
      </c>
      <c r="FE193" s="2">
        <v>0</v>
      </c>
      <c r="FF193" s="2">
        <v>0</v>
      </c>
      <c r="FG193" s="1" t="s">
        <v>3149</v>
      </c>
      <c r="FH193" s="1" t="s">
        <v>3893</v>
      </c>
      <c r="FI193" s="2">
        <v>0</v>
      </c>
      <c r="FJ193" s="2">
        <v>0</v>
      </c>
      <c r="FK193" s="2">
        <v>0</v>
      </c>
      <c r="FL193" s="2">
        <v>0</v>
      </c>
      <c r="FM193" s="2">
        <v>0</v>
      </c>
      <c r="FN193" s="2">
        <v>0</v>
      </c>
      <c r="FO193" s="2">
        <v>1</v>
      </c>
      <c r="FP193" s="2">
        <v>0</v>
      </c>
      <c r="FQ193" s="2">
        <v>0</v>
      </c>
      <c r="FR193" s="2">
        <v>0</v>
      </c>
      <c r="FS193" s="2">
        <v>0</v>
      </c>
      <c r="FT193" s="2">
        <v>0</v>
      </c>
      <c r="FU193" s="2">
        <v>0</v>
      </c>
      <c r="FW193" s="1" t="s">
        <v>1831</v>
      </c>
      <c r="GE193" s="1" t="s">
        <v>4276</v>
      </c>
      <c r="GF193" s="2">
        <v>0</v>
      </c>
      <c r="GG193" s="2">
        <v>0</v>
      </c>
      <c r="GH193" s="2">
        <v>0</v>
      </c>
      <c r="GI193" s="2">
        <v>0</v>
      </c>
      <c r="GJ193" s="2">
        <v>0</v>
      </c>
      <c r="GK193" s="2">
        <v>0</v>
      </c>
      <c r="GL193" s="2">
        <v>1</v>
      </c>
      <c r="GM193" s="2">
        <v>0</v>
      </c>
      <c r="GN193" s="2">
        <v>0</v>
      </c>
      <c r="GO193" s="2">
        <v>1</v>
      </c>
      <c r="GP193" s="2">
        <v>1</v>
      </c>
      <c r="GQ193" s="2">
        <v>0</v>
      </c>
      <c r="GR193" s="2">
        <v>0</v>
      </c>
      <c r="AAU193" s="1"/>
      <c r="ATY193"/>
      <c r="ATZ193" s="1" t="s">
        <v>4277</v>
      </c>
      <c r="AUB193" s="1" t="s">
        <v>3854</v>
      </c>
      <c r="AUC193" s="1" t="s">
        <v>3151</v>
      </c>
      <c r="AUD193" s="1" t="s">
        <v>3855</v>
      </c>
      <c r="AUG193" s="1" t="s">
        <v>2422</v>
      </c>
    </row>
    <row r="194" spans="1:723 1221:1229" s="155" customFormat="1" ht="14.5" customHeight="1" x14ac:dyDescent="0.35">
      <c r="A194" s="155" t="s">
        <v>3155</v>
      </c>
      <c r="B194" s="155" t="s">
        <v>3152</v>
      </c>
      <c r="C194" s="155" t="s">
        <v>3153</v>
      </c>
      <c r="D194" s="155" t="s">
        <v>2072</v>
      </c>
      <c r="E194" s="155" t="s">
        <v>1955</v>
      </c>
      <c r="F194" s="155" t="s">
        <v>2072</v>
      </c>
      <c r="I194" s="155" t="s">
        <v>1942</v>
      </c>
      <c r="J194" s="155" t="s">
        <v>1943</v>
      </c>
      <c r="K194" s="155" t="s">
        <v>1943</v>
      </c>
      <c r="N194" s="155" t="s">
        <v>3846</v>
      </c>
      <c r="O194" s="156">
        <v>1</v>
      </c>
      <c r="P194" s="156">
        <v>0</v>
      </c>
      <c r="Q194" s="156">
        <v>0</v>
      </c>
      <c r="R194" s="156">
        <v>0</v>
      </c>
      <c r="S194" s="156">
        <v>0</v>
      </c>
      <c r="U194" s="155" t="s">
        <v>1831</v>
      </c>
      <c r="AC194" s="155" t="s">
        <v>3856</v>
      </c>
      <c r="AE194" s="155" t="s">
        <v>1830</v>
      </c>
      <c r="AF194" s="155" t="s">
        <v>4113</v>
      </c>
      <c r="AG194" s="155" t="s">
        <v>4118</v>
      </c>
      <c r="AI194" s="155" t="s">
        <v>4083</v>
      </c>
      <c r="AS194" s="155" t="s">
        <v>3887</v>
      </c>
      <c r="AT194" s="156">
        <v>90</v>
      </c>
      <c r="AU194" s="155" t="s">
        <v>3848</v>
      </c>
      <c r="AW194" s="155" t="s">
        <v>3849</v>
      </c>
      <c r="AX194" s="155" t="s">
        <v>3890</v>
      </c>
      <c r="AY194" s="155" t="s">
        <v>1830</v>
      </c>
      <c r="BT194" s="155" t="s">
        <v>3874</v>
      </c>
      <c r="BU194" s="156">
        <v>0</v>
      </c>
      <c r="BV194" s="156">
        <v>0</v>
      </c>
      <c r="BW194" s="156">
        <v>0</v>
      </c>
      <c r="BX194" s="156">
        <v>0</v>
      </c>
      <c r="BY194" s="156">
        <v>1</v>
      </c>
      <c r="BZ194" s="156">
        <v>0</v>
      </c>
      <c r="CA194" s="156">
        <v>0</v>
      </c>
      <c r="CB194" s="156">
        <v>0</v>
      </c>
      <c r="CC194" s="156">
        <v>0</v>
      </c>
      <c r="CD194" s="156">
        <v>0</v>
      </c>
      <c r="CE194" s="156">
        <v>0</v>
      </c>
      <c r="CG194" s="155" t="s">
        <v>1830</v>
      </c>
      <c r="DU194" s="155" t="s">
        <v>4645</v>
      </c>
      <c r="DV194" s="156">
        <v>0</v>
      </c>
      <c r="DW194" s="156">
        <v>1</v>
      </c>
      <c r="DX194" s="156">
        <v>0</v>
      </c>
      <c r="DY194" s="156">
        <v>0</v>
      </c>
      <c r="DZ194" s="156">
        <v>0</v>
      </c>
      <c r="EA194" s="156">
        <v>0</v>
      </c>
      <c r="EB194" s="156">
        <v>0</v>
      </c>
      <c r="EC194" s="156">
        <v>1</v>
      </c>
      <c r="ED194" s="156">
        <v>0</v>
      </c>
      <c r="EE194" s="156">
        <v>0</v>
      </c>
      <c r="EF194" s="156">
        <v>0</v>
      </c>
      <c r="EG194" s="156">
        <v>0</v>
      </c>
      <c r="EH194" s="155" t="s">
        <v>3154</v>
      </c>
      <c r="EI194" s="155" t="s">
        <v>1835</v>
      </c>
      <c r="EJ194" s="156">
        <v>0</v>
      </c>
      <c r="EK194" s="156">
        <v>0</v>
      </c>
      <c r="EL194" s="156">
        <v>0</v>
      </c>
      <c r="EM194" s="156">
        <v>0</v>
      </c>
      <c r="EN194" s="156">
        <v>0</v>
      </c>
      <c r="EO194" s="156">
        <v>0</v>
      </c>
      <c r="EP194" s="156">
        <v>0</v>
      </c>
      <c r="EQ194" s="156">
        <v>0</v>
      </c>
      <c r="ER194" s="156">
        <v>0</v>
      </c>
      <c r="ES194" s="156">
        <v>0</v>
      </c>
      <c r="ET194" s="156">
        <v>1</v>
      </c>
      <c r="EU194" s="156">
        <v>0</v>
      </c>
      <c r="EV194" s="156">
        <v>0</v>
      </c>
      <c r="EX194" s="155" t="s">
        <v>1830</v>
      </c>
      <c r="GE194" s="155" t="s">
        <v>4278</v>
      </c>
      <c r="GF194" s="156">
        <v>0</v>
      </c>
      <c r="GG194" s="156">
        <v>0</v>
      </c>
      <c r="GH194" s="156">
        <v>0</v>
      </c>
      <c r="GI194" s="156">
        <v>0</v>
      </c>
      <c r="GJ194" s="156">
        <v>0</v>
      </c>
      <c r="GK194" s="156">
        <v>0</v>
      </c>
      <c r="GL194" s="156">
        <v>1</v>
      </c>
      <c r="GM194" s="156">
        <v>0</v>
      </c>
      <c r="GN194" s="156">
        <v>0</v>
      </c>
      <c r="GO194" s="156">
        <v>1</v>
      </c>
      <c r="GP194" s="156">
        <v>0</v>
      </c>
      <c r="GQ194" s="156">
        <v>0</v>
      </c>
      <c r="GR194" s="156">
        <v>0</v>
      </c>
      <c r="ATY194"/>
      <c r="ATZ194" s="155" t="s">
        <v>4279</v>
      </c>
      <c r="AUB194" s="155" t="s">
        <v>3854</v>
      </c>
      <c r="AUC194" s="155" t="s">
        <v>3151</v>
      </c>
      <c r="AUD194" s="155" t="s">
        <v>3855</v>
      </c>
      <c r="AUG194" s="155" t="s">
        <v>3368</v>
      </c>
    </row>
    <row r="195" spans="1:723 1221:1229" ht="14.5" customHeight="1" x14ac:dyDescent="0.35">
      <c r="A195" s="1" t="s">
        <v>3158</v>
      </c>
      <c r="B195" s="1" t="s">
        <v>3156</v>
      </c>
      <c r="C195" s="1" t="s">
        <v>3157</v>
      </c>
      <c r="D195" s="1" t="s">
        <v>2698</v>
      </c>
      <c r="E195" s="1" t="s">
        <v>2132</v>
      </c>
      <c r="F195" s="1" t="s">
        <v>2698</v>
      </c>
      <c r="I195" s="1" t="s">
        <v>1942</v>
      </c>
      <c r="J195" s="1" t="s">
        <v>1943</v>
      </c>
      <c r="K195" s="1" t="s">
        <v>1943</v>
      </c>
      <c r="N195" s="1" t="s">
        <v>3846</v>
      </c>
      <c r="O195" s="2">
        <v>1</v>
      </c>
      <c r="P195" s="2">
        <v>0</v>
      </c>
      <c r="Q195" s="2">
        <v>0</v>
      </c>
      <c r="R195" s="2">
        <v>0</v>
      </c>
      <c r="S195" s="2">
        <v>0</v>
      </c>
      <c r="U195" s="1" t="s">
        <v>1830</v>
      </c>
      <c r="V195" s="1" t="s">
        <v>4147</v>
      </c>
      <c r="W195" s="2">
        <v>1</v>
      </c>
      <c r="X195" s="2">
        <v>0</v>
      </c>
      <c r="Y195" s="2">
        <v>0</v>
      </c>
      <c r="Z195" s="2">
        <v>0</v>
      </c>
      <c r="AA195" s="2">
        <v>0</v>
      </c>
      <c r="DU195" s="1"/>
      <c r="AAU195" s="1"/>
      <c r="ATY195"/>
      <c r="ATZ195" s="1" t="s">
        <v>4280</v>
      </c>
      <c r="AUB195" s="1" t="s">
        <v>3854</v>
      </c>
      <c r="AUC195" s="1" t="s">
        <v>3159</v>
      </c>
      <c r="AUD195" s="1" t="s">
        <v>3855</v>
      </c>
      <c r="AUG195" s="1" t="s">
        <v>2432</v>
      </c>
    </row>
    <row r="196" spans="1:723 1221:1229" s="155" customFormat="1" ht="14.5" customHeight="1" x14ac:dyDescent="0.35">
      <c r="A196" s="155" t="s">
        <v>3163</v>
      </c>
      <c r="B196" s="155" t="s">
        <v>3160</v>
      </c>
      <c r="C196" s="155" t="s">
        <v>3161</v>
      </c>
      <c r="D196" s="155" t="s">
        <v>2444</v>
      </c>
      <c r="E196" s="155" t="s">
        <v>2949</v>
      </c>
      <c r="F196" s="155" t="s">
        <v>2444</v>
      </c>
      <c r="I196" s="155" t="s">
        <v>1942</v>
      </c>
      <c r="J196" s="155" t="s">
        <v>1943</v>
      </c>
      <c r="K196" s="155" t="s">
        <v>1943</v>
      </c>
      <c r="N196" s="155" t="s">
        <v>3846</v>
      </c>
      <c r="O196" s="156">
        <v>1</v>
      </c>
      <c r="P196" s="156">
        <v>0</v>
      </c>
      <c r="Q196" s="156">
        <v>0</v>
      </c>
      <c r="R196" s="156">
        <v>0</v>
      </c>
      <c r="S196" s="156">
        <v>0</v>
      </c>
      <c r="U196" s="155" t="s">
        <v>1831</v>
      </c>
      <c r="AC196" s="155" t="s">
        <v>3920</v>
      </c>
      <c r="AE196" s="155" t="s">
        <v>1830</v>
      </c>
      <c r="AF196" s="155" t="s">
        <v>1831</v>
      </c>
      <c r="AS196" s="155" t="s">
        <v>3887</v>
      </c>
      <c r="AT196" s="156" t="s">
        <v>1840</v>
      </c>
      <c r="AU196" s="155" t="s">
        <v>3857</v>
      </c>
      <c r="AW196" s="155" t="s">
        <v>3889</v>
      </c>
      <c r="AX196" s="155" t="s">
        <v>3890</v>
      </c>
      <c r="AY196" s="155" t="s">
        <v>1831</v>
      </c>
      <c r="AZ196" s="155" t="s">
        <v>1832</v>
      </c>
      <c r="BK196" s="155" t="s">
        <v>4271</v>
      </c>
      <c r="BL196" s="156">
        <v>0</v>
      </c>
      <c r="BM196" s="156">
        <v>0</v>
      </c>
      <c r="BN196" s="156">
        <v>1</v>
      </c>
      <c r="BO196" s="156">
        <v>0</v>
      </c>
      <c r="BP196" s="156">
        <v>0</v>
      </c>
      <c r="BQ196" s="156">
        <v>0</v>
      </c>
      <c r="BR196" s="156">
        <v>0</v>
      </c>
      <c r="BT196" s="155" t="s">
        <v>3874</v>
      </c>
      <c r="BU196" s="156">
        <v>0</v>
      </c>
      <c r="BV196" s="156">
        <v>0</v>
      </c>
      <c r="BW196" s="156">
        <v>0</v>
      </c>
      <c r="BX196" s="156">
        <v>0</v>
      </c>
      <c r="BY196" s="156">
        <v>1</v>
      </c>
      <c r="BZ196" s="156">
        <v>0</v>
      </c>
      <c r="CA196" s="156">
        <v>0</v>
      </c>
      <c r="CB196" s="156">
        <v>0</v>
      </c>
      <c r="CC196" s="156">
        <v>0</v>
      </c>
      <c r="CD196" s="156">
        <v>0</v>
      </c>
      <c r="CE196" s="156">
        <v>0</v>
      </c>
      <c r="CG196" s="155" t="s">
        <v>1830</v>
      </c>
      <c r="DU196" s="155" t="s">
        <v>4281</v>
      </c>
      <c r="DV196" s="156">
        <v>1</v>
      </c>
      <c r="DW196" s="156">
        <v>0</v>
      </c>
      <c r="DX196" s="156">
        <v>0</v>
      </c>
      <c r="DY196" s="156">
        <v>0</v>
      </c>
      <c r="DZ196" s="156">
        <v>1</v>
      </c>
      <c r="EA196" s="156">
        <v>0</v>
      </c>
      <c r="EB196" s="156">
        <v>0</v>
      </c>
      <c r="EC196" s="156">
        <v>1</v>
      </c>
      <c r="ED196" s="156">
        <v>0</v>
      </c>
      <c r="EE196" s="156">
        <v>0</v>
      </c>
      <c r="EF196" s="156">
        <v>0</v>
      </c>
      <c r="EG196" s="156">
        <v>0</v>
      </c>
      <c r="EI196" s="155" t="s">
        <v>1835</v>
      </c>
      <c r="EJ196" s="156">
        <v>0</v>
      </c>
      <c r="EK196" s="156">
        <v>0</v>
      </c>
      <c r="EL196" s="156">
        <v>0</v>
      </c>
      <c r="EM196" s="156">
        <v>0</v>
      </c>
      <c r="EN196" s="156">
        <v>0</v>
      </c>
      <c r="EO196" s="156">
        <v>0</v>
      </c>
      <c r="EP196" s="156">
        <v>0</v>
      </c>
      <c r="EQ196" s="156">
        <v>0</v>
      </c>
      <c r="ER196" s="156">
        <v>0</v>
      </c>
      <c r="ES196" s="156">
        <v>0</v>
      </c>
      <c r="ET196" s="156">
        <v>1</v>
      </c>
      <c r="EU196" s="156">
        <v>0</v>
      </c>
      <c r="EV196" s="156">
        <v>0</v>
      </c>
      <c r="EX196" s="155" t="s">
        <v>1830</v>
      </c>
      <c r="GE196" s="155" t="s">
        <v>4282</v>
      </c>
      <c r="GF196" s="156">
        <v>0</v>
      </c>
      <c r="GG196" s="156">
        <v>0</v>
      </c>
      <c r="GH196" s="156">
        <v>0</v>
      </c>
      <c r="GI196" s="156">
        <v>0</v>
      </c>
      <c r="GJ196" s="156">
        <v>0</v>
      </c>
      <c r="GK196" s="156">
        <v>0</v>
      </c>
      <c r="GL196" s="156">
        <v>1</v>
      </c>
      <c r="GM196" s="156">
        <v>1</v>
      </c>
      <c r="GN196" s="156">
        <v>0</v>
      </c>
      <c r="GO196" s="156">
        <v>0</v>
      </c>
      <c r="GP196" s="156">
        <v>0</v>
      </c>
      <c r="GQ196" s="156">
        <v>0</v>
      </c>
      <c r="GR196" s="156">
        <v>1</v>
      </c>
      <c r="GS196" s="155" t="s">
        <v>3142</v>
      </c>
      <c r="ATY196"/>
      <c r="ATZ196" s="155" t="s">
        <v>4283</v>
      </c>
      <c r="AUB196" s="155" t="s">
        <v>3854</v>
      </c>
      <c r="AUC196" s="155" t="s">
        <v>3164</v>
      </c>
      <c r="AUD196" s="155" t="s">
        <v>3855</v>
      </c>
      <c r="AUG196" s="155" t="s">
        <v>2445</v>
      </c>
    </row>
    <row r="197" spans="1:723 1221:1229" s="155" customFormat="1" ht="14.5" customHeight="1" x14ac:dyDescent="0.35">
      <c r="A197" s="155" t="s">
        <v>3169</v>
      </c>
      <c r="B197" s="155" t="s">
        <v>3165</v>
      </c>
      <c r="C197" s="155" t="s">
        <v>3166</v>
      </c>
      <c r="D197" s="155" t="s">
        <v>2444</v>
      </c>
      <c r="E197" s="155" t="s">
        <v>2949</v>
      </c>
      <c r="F197" s="155" t="s">
        <v>2444</v>
      </c>
      <c r="I197" s="155" t="s">
        <v>1942</v>
      </c>
      <c r="J197" s="155" t="s">
        <v>1943</v>
      </c>
      <c r="K197" s="155" t="s">
        <v>1943</v>
      </c>
      <c r="N197" s="155" t="s">
        <v>3846</v>
      </c>
      <c r="O197" s="156">
        <v>1</v>
      </c>
      <c r="P197" s="156">
        <v>0</v>
      </c>
      <c r="Q197" s="156">
        <v>0</v>
      </c>
      <c r="R197" s="156">
        <v>0</v>
      </c>
      <c r="S197" s="156">
        <v>0</v>
      </c>
      <c r="U197" s="155" t="s">
        <v>1831</v>
      </c>
      <c r="AC197" s="155" t="s">
        <v>4631</v>
      </c>
      <c r="AE197" s="155" t="s">
        <v>1830</v>
      </c>
      <c r="AF197" s="155" t="s">
        <v>4113</v>
      </c>
      <c r="AG197" s="155" t="s">
        <v>4284</v>
      </c>
      <c r="AI197" s="155" t="s">
        <v>4006</v>
      </c>
      <c r="AS197" s="155" t="s">
        <v>1830</v>
      </c>
      <c r="AT197" s="156" t="s">
        <v>1840</v>
      </c>
      <c r="AU197" s="155" t="s">
        <v>3857</v>
      </c>
      <c r="AW197" s="155" t="s">
        <v>3849</v>
      </c>
      <c r="AX197" s="155" t="s">
        <v>1835</v>
      </c>
      <c r="AY197" s="155" t="s">
        <v>1831</v>
      </c>
      <c r="AZ197" s="155" t="s">
        <v>1832</v>
      </c>
      <c r="BK197" s="155" t="s">
        <v>4271</v>
      </c>
      <c r="BL197" s="156">
        <v>0</v>
      </c>
      <c r="BM197" s="156">
        <v>0</v>
      </c>
      <c r="BN197" s="156">
        <v>1</v>
      </c>
      <c r="BO197" s="156">
        <v>0</v>
      </c>
      <c r="BP197" s="156">
        <v>0</v>
      </c>
      <c r="BQ197" s="156">
        <v>0</v>
      </c>
      <c r="BR197" s="156">
        <v>0</v>
      </c>
      <c r="BT197" s="155" t="s">
        <v>1834</v>
      </c>
      <c r="BU197" s="156">
        <v>0</v>
      </c>
      <c r="BV197" s="156">
        <v>0</v>
      </c>
      <c r="BW197" s="156">
        <v>0</v>
      </c>
      <c r="BX197" s="156">
        <v>0</v>
      </c>
      <c r="BY197" s="156">
        <v>0</v>
      </c>
      <c r="BZ197" s="156">
        <v>0</v>
      </c>
      <c r="CA197" s="156">
        <v>0</v>
      </c>
      <c r="CB197" s="156">
        <v>1</v>
      </c>
      <c r="CC197" s="156">
        <v>0</v>
      </c>
      <c r="CD197" s="156">
        <v>0</v>
      </c>
      <c r="CE197" s="156">
        <v>0</v>
      </c>
      <c r="CG197" s="155" t="s">
        <v>1830</v>
      </c>
      <c r="DU197" s="155" t="s">
        <v>4285</v>
      </c>
      <c r="DV197" s="156">
        <v>0</v>
      </c>
      <c r="DW197" s="156">
        <v>0</v>
      </c>
      <c r="DX197" s="156">
        <v>0</v>
      </c>
      <c r="DY197" s="156">
        <v>0</v>
      </c>
      <c r="DZ197" s="156">
        <v>1</v>
      </c>
      <c r="EA197" s="156">
        <v>0</v>
      </c>
      <c r="EB197" s="156">
        <v>0</v>
      </c>
      <c r="EC197" s="156">
        <v>1</v>
      </c>
      <c r="ED197" s="156">
        <v>0</v>
      </c>
      <c r="EE197" s="156">
        <v>0</v>
      </c>
      <c r="EF197" s="156">
        <v>0</v>
      </c>
      <c r="EG197" s="156">
        <v>0</v>
      </c>
      <c r="EI197" s="155" t="s">
        <v>1835</v>
      </c>
      <c r="EJ197" s="156">
        <v>0</v>
      </c>
      <c r="EK197" s="156">
        <v>0</v>
      </c>
      <c r="EL197" s="156">
        <v>0</v>
      </c>
      <c r="EM197" s="156">
        <v>0</v>
      </c>
      <c r="EN197" s="156">
        <v>0</v>
      </c>
      <c r="EO197" s="156">
        <v>0</v>
      </c>
      <c r="EP197" s="156">
        <v>0</v>
      </c>
      <c r="EQ197" s="156">
        <v>0</v>
      </c>
      <c r="ER197" s="156">
        <v>0</v>
      </c>
      <c r="ES197" s="156">
        <v>0</v>
      </c>
      <c r="ET197" s="156">
        <v>1</v>
      </c>
      <c r="EU197" s="156">
        <v>0</v>
      </c>
      <c r="EV197" s="156">
        <v>0</v>
      </c>
      <c r="EX197" s="155" t="s">
        <v>1830</v>
      </c>
      <c r="GE197" s="155" t="s">
        <v>4286</v>
      </c>
      <c r="GF197" s="156">
        <v>0</v>
      </c>
      <c r="GG197" s="156">
        <v>0</v>
      </c>
      <c r="GH197" s="156">
        <v>0</v>
      </c>
      <c r="GI197" s="156">
        <v>0</v>
      </c>
      <c r="GJ197" s="156">
        <v>0</v>
      </c>
      <c r="GK197" s="156">
        <v>0</v>
      </c>
      <c r="GL197" s="156">
        <v>1</v>
      </c>
      <c r="GM197" s="156">
        <v>1</v>
      </c>
      <c r="GN197" s="156">
        <v>0</v>
      </c>
      <c r="GO197" s="156">
        <v>1</v>
      </c>
      <c r="GP197" s="156">
        <v>0</v>
      </c>
      <c r="GQ197" s="156">
        <v>0</v>
      </c>
      <c r="GR197" s="156">
        <v>1</v>
      </c>
      <c r="GS197" s="155" t="s">
        <v>3168</v>
      </c>
      <c r="ATY197"/>
      <c r="ATZ197" s="155" t="s">
        <v>4287</v>
      </c>
      <c r="AUB197" s="155" t="s">
        <v>3854</v>
      </c>
      <c r="AUC197" s="155" t="s">
        <v>3170</v>
      </c>
      <c r="AUD197" s="155" t="s">
        <v>3855</v>
      </c>
      <c r="AUG197" s="155" t="s">
        <v>2455</v>
      </c>
    </row>
    <row r="198" spans="1:723 1221:1229" ht="14.5" customHeight="1" x14ac:dyDescent="0.35">
      <c r="A198" s="1" t="s">
        <v>3174</v>
      </c>
      <c r="B198" s="1" t="s">
        <v>3171</v>
      </c>
      <c r="C198" s="1" t="s">
        <v>3172</v>
      </c>
      <c r="D198" s="1" t="s">
        <v>2444</v>
      </c>
      <c r="E198" s="1" t="s">
        <v>2949</v>
      </c>
      <c r="F198" s="1" t="s">
        <v>2444</v>
      </c>
      <c r="I198" s="1" t="s">
        <v>1942</v>
      </c>
      <c r="J198" s="1" t="s">
        <v>1943</v>
      </c>
      <c r="K198" s="1" t="s">
        <v>1943</v>
      </c>
      <c r="N198" s="1" t="s">
        <v>3846</v>
      </c>
      <c r="O198" s="2">
        <v>1</v>
      </c>
      <c r="P198" s="2">
        <v>0</v>
      </c>
      <c r="Q198" s="2">
        <v>0</v>
      </c>
      <c r="R198" s="2">
        <v>0</v>
      </c>
      <c r="S198" s="2">
        <v>0</v>
      </c>
      <c r="U198" s="1" t="s">
        <v>1830</v>
      </c>
      <c r="V198" s="1" t="s">
        <v>4147</v>
      </c>
      <c r="W198" s="2">
        <v>1</v>
      </c>
      <c r="X198" s="2">
        <v>0</v>
      </c>
      <c r="Y198" s="2">
        <v>0</v>
      </c>
      <c r="Z198" s="2">
        <v>0</v>
      </c>
      <c r="AA198" s="2">
        <v>0</v>
      </c>
      <c r="DU198" s="1"/>
      <c r="AAU198" s="1"/>
      <c r="ATY198"/>
      <c r="ATZ198" s="1" t="s">
        <v>4288</v>
      </c>
      <c r="AUB198" s="1" t="s">
        <v>3854</v>
      </c>
      <c r="AUC198" s="1" t="s">
        <v>3175</v>
      </c>
      <c r="AUD198" s="1" t="s">
        <v>3855</v>
      </c>
      <c r="AUG198" s="1" t="s">
        <v>2475</v>
      </c>
    </row>
    <row r="199" spans="1:723 1221:1229" s="155" customFormat="1" ht="14.5" customHeight="1" x14ac:dyDescent="0.35">
      <c r="A199" s="155" t="s">
        <v>3180</v>
      </c>
      <c r="B199" s="155" t="s">
        <v>3176</v>
      </c>
      <c r="C199" s="155" t="s">
        <v>3177</v>
      </c>
      <c r="D199" s="155" t="s">
        <v>2072</v>
      </c>
      <c r="E199" s="155" t="s">
        <v>1955</v>
      </c>
      <c r="F199" s="155" t="s">
        <v>2072</v>
      </c>
      <c r="I199" s="155" t="s">
        <v>1942</v>
      </c>
      <c r="J199" s="155" t="s">
        <v>1943</v>
      </c>
      <c r="K199" s="155" t="s">
        <v>1943</v>
      </c>
      <c r="N199" s="155" t="s">
        <v>3846</v>
      </c>
      <c r="O199" s="156">
        <v>1</v>
      </c>
      <c r="P199" s="156">
        <v>0</v>
      </c>
      <c r="Q199" s="156">
        <v>0</v>
      </c>
      <c r="R199" s="156">
        <v>0</v>
      </c>
      <c r="S199" s="156">
        <v>0</v>
      </c>
      <c r="U199" s="155" t="s">
        <v>1831</v>
      </c>
      <c r="AC199" s="155" t="s">
        <v>3856</v>
      </c>
      <c r="AE199" s="155" t="s">
        <v>1830</v>
      </c>
      <c r="AF199" s="155" t="s">
        <v>4113</v>
      </c>
      <c r="AG199" s="155" t="s">
        <v>4118</v>
      </c>
      <c r="AI199" s="155" t="s">
        <v>4083</v>
      </c>
      <c r="AS199" s="155" t="s">
        <v>3895</v>
      </c>
      <c r="AT199" s="156">
        <v>100</v>
      </c>
      <c r="AU199" s="155" t="s">
        <v>3848</v>
      </c>
      <c r="AW199" s="155" t="s">
        <v>3849</v>
      </c>
      <c r="AX199" s="155" t="s">
        <v>3850</v>
      </c>
      <c r="AY199" s="155" t="s">
        <v>1830</v>
      </c>
      <c r="BT199" s="155" t="s">
        <v>3874</v>
      </c>
      <c r="BU199" s="156">
        <v>0</v>
      </c>
      <c r="BV199" s="156">
        <v>0</v>
      </c>
      <c r="BW199" s="156">
        <v>0</v>
      </c>
      <c r="BX199" s="156">
        <v>0</v>
      </c>
      <c r="BY199" s="156">
        <v>1</v>
      </c>
      <c r="BZ199" s="156">
        <v>0</v>
      </c>
      <c r="CA199" s="156">
        <v>0</v>
      </c>
      <c r="CB199" s="156">
        <v>0</v>
      </c>
      <c r="CC199" s="156">
        <v>0</v>
      </c>
      <c r="CD199" s="156">
        <v>0</v>
      </c>
      <c r="CE199" s="156">
        <v>0</v>
      </c>
      <c r="CG199" s="155" t="s">
        <v>1830</v>
      </c>
      <c r="DU199" s="155" t="s">
        <v>4432</v>
      </c>
      <c r="DV199" s="156">
        <v>0</v>
      </c>
      <c r="DW199" s="156">
        <v>1</v>
      </c>
      <c r="DX199" s="156">
        <v>0</v>
      </c>
      <c r="DY199" s="156">
        <v>0</v>
      </c>
      <c r="DZ199" s="156">
        <v>0</v>
      </c>
      <c r="EA199" s="156">
        <v>0</v>
      </c>
      <c r="EB199" s="156">
        <v>1</v>
      </c>
      <c r="EC199" s="156">
        <v>0</v>
      </c>
      <c r="ED199" s="156">
        <v>0</v>
      </c>
      <c r="EE199" s="156">
        <v>0</v>
      </c>
      <c r="EF199" s="156">
        <v>0</v>
      </c>
      <c r="EG199" s="156">
        <v>0</v>
      </c>
      <c r="EH199" s="155" t="s">
        <v>3154</v>
      </c>
      <c r="EI199" s="155" t="s">
        <v>1857</v>
      </c>
      <c r="EJ199" s="156">
        <v>0</v>
      </c>
      <c r="EK199" s="156">
        <v>0</v>
      </c>
      <c r="EL199" s="156">
        <v>0</v>
      </c>
      <c r="EM199" s="156">
        <v>0</v>
      </c>
      <c r="EN199" s="156">
        <v>1</v>
      </c>
      <c r="EO199" s="156">
        <v>0</v>
      </c>
      <c r="EP199" s="156">
        <v>0</v>
      </c>
      <c r="EQ199" s="156">
        <v>0</v>
      </c>
      <c r="ER199" s="156">
        <v>0</v>
      </c>
      <c r="ES199" s="156">
        <v>0</v>
      </c>
      <c r="ET199" s="156">
        <v>0</v>
      </c>
      <c r="EU199" s="156">
        <v>0</v>
      </c>
      <c r="EV199" s="156">
        <v>0</v>
      </c>
      <c r="EX199" s="155" t="s">
        <v>1831</v>
      </c>
      <c r="EY199" s="155" t="s">
        <v>1834</v>
      </c>
      <c r="EZ199" s="156">
        <v>0</v>
      </c>
      <c r="FA199" s="156">
        <v>0</v>
      </c>
      <c r="FB199" s="156">
        <v>0</v>
      </c>
      <c r="FC199" s="156">
        <v>0</v>
      </c>
      <c r="FD199" s="156">
        <v>1</v>
      </c>
      <c r="FE199" s="156">
        <v>0</v>
      </c>
      <c r="FF199" s="156">
        <v>0</v>
      </c>
      <c r="FH199" s="155" t="s">
        <v>1836</v>
      </c>
      <c r="FI199" s="156">
        <v>0</v>
      </c>
      <c r="FJ199" s="156">
        <v>0</v>
      </c>
      <c r="FK199" s="156">
        <v>1</v>
      </c>
      <c r="FL199" s="156">
        <v>0</v>
      </c>
      <c r="FM199" s="156">
        <v>0</v>
      </c>
      <c r="FN199" s="156">
        <v>0</v>
      </c>
      <c r="FO199" s="156">
        <v>0</v>
      </c>
      <c r="FP199" s="156">
        <v>0</v>
      </c>
      <c r="FQ199" s="156">
        <v>0</v>
      </c>
      <c r="FR199" s="156">
        <v>0</v>
      </c>
      <c r="FS199" s="156">
        <v>0</v>
      </c>
      <c r="FT199" s="156">
        <v>0</v>
      </c>
      <c r="FU199" s="156">
        <v>0</v>
      </c>
      <c r="FV199" s="155" t="s">
        <v>3178</v>
      </c>
      <c r="FW199" s="155" t="s">
        <v>1831</v>
      </c>
      <c r="GE199" s="167" t="s">
        <v>4670</v>
      </c>
      <c r="GF199" s="156">
        <v>0</v>
      </c>
      <c r="GG199" s="156">
        <v>0</v>
      </c>
      <c r="GH199" s="156">
        <v>1</v>
      </c>
      <c r="GI199" s="156">
        <v>0</v>
      </c>
      <c r="GJ199" s="156">
        <v>0</v>
      </c>
      <c r="GK199" s="156">
        <v>0</v>
      </c>
      <c r="GL199" s="156">
        <v>1</v>
      </c>
      <c r="GM199" s="156">
        <v>1</v>
      </c>
      <c r="GN199" s="156">
        <v>0</v>
      </c>
      <c r="GO199" s="156">
        <v>0</v>
      </c>
      <c r="GP199" s="156">
        <v>0</v>
      </c>
      <c r="GQ199" s="156">
        <v>0</v>
      </c>
      <c r="GR199" s="156">
        <v>0</v>
      </c>
      <c r="GS199" s="155" t="s">
        <v>3179</v>
      </c>
      <c r="ATY199"/>
      <c r="ATZ199" s="155" t="s">
        <v>4289</v>
      </c>
      <c r="AUB199" s="155" t="s">
        <v>3854</v>
      </c>
      <c r="AUC199" s="155" t="s">
        <v>3181</v>
      </c>
      <c r="AUD199" s="155" t="s">
        <v>3855</v>
      </c>
      <c r="AUG199" s="155" t="s">
        <v>2497</v>
      </c>
    </row>
    <row r="200" spans="1:723 1221:1229" s="155" customFormat="1" ht="14.5" customHeight="1" x14ac:dyDescent="0.35">
      <c r="A200" s="155" t="s">
        <v>3185</v>
      </c>
      <c r="B200" s="155" t="s">
        <v>3182</v>
      </c>
      <c r="C200" s="155" t="s">
        <v>3183</v>
      </c>
      <c r="D200" s="155" t="s">
        <v>2164</v>
      </c>
      <c r="E200" s="155" t="s">
        <v>2025</v>
      </c>
      <c r="F200" s="155" t="s">
        <v>2164</v>
      </c>
      <c r="I200" s="155" t="s">
        <v>1942</v>
      </c>
      <c r="J200" s="155" t="s">
        <v>1943</v>
      </c>
      <c r="K200" s="155" t="s">
        <v>1943</v>
      </c>
      <c r="N200" s="155" t="s">
        <v>3846</v>
      </c>
      <c r="O200" s="156">
        <v>1</v>
      </c>
      <c r="P200" s="156">
        <v>0</v>
      </c>
      <c r="Q200" s="156">
        <v>0</v>
      </c>
      <c r="R200" s="156">
        <v>0</v>
      </c>
      <c r="S200" s="156">
        <v>0</v>
      </c>
      <c r="U200" s="155" t="s">
        <v>1831</v>
      </c>
      <c r="AC200" s="155" t="s">
        <v>3856</v>
      </c>
      <c r="AE200" s="155" t="s">
        <v>1830</v>
      </c>
      <c r="AF200" s="155" t="s">
        <v>1831</v>
      </c>
      <c r="AS200" s="155" t="s">
        <v>3887</v>
      </c>
      <c r="AT200" s="156">
        <v>35</v>
      </c>
      <c r="AU200" s="155" t="s">
        <v>3914</v>
      </c>
      <c r="AW200" s="155" t="s">
        <v>3849</v>
      </c>
      <c r="AX200" s="155" t="s">
        <v>1835</v>
      </c>
      <c r="AY200" s="155" t="s">
        <v>1830</v>
      </c>
      <c r="BT200" s="155" t="s">
        <v>3915</v>
      </c>
      <c r="BU200" s="156">
        <v>0</v>
      </c>
      <c r="BV200" s="156">
        <v>0</v>
      </c>
      <c r="BW200" s="156">
        <v>0</v>
      </c>
      <c r="BX200" s="156">
        <v>0</v>
      </c>
      <c r="BY200" s="156">
        <v>0</v>
      </c>
      <c r="BZ200" s="156">
        <v>0</v>
      </c>
      <c r="CA200" s="156">
        <v>0</v>
      </c>
      <c r="CB200" s="156">
        <v>0</v>
      </c>
      <c r="CC200" s="156">
        <v>1</v>
      </c>
      <c r="CD200" s="156">
        <v>0</v>
      </c>
      <c r="CE200" s="156">
        <v>0</v>
      </c>
      <c r="CG200" s="155" t="s">
        <v>1830</v>
      </c>
      <c r="DU200" s="155" t="s">
        <v>1835</v>
      </c>
      <c r="DV200" s="156">
        <v>0</v>
      </c>
      <c r="DW200" s="156">
        <v>0</v>
      </c>
      <c r="DX200" s="156">
        <v>0</v>
      </c>
      <c r="DY200" s="156">
        <v>0</v>
      </c>
      <c r="DZ200" s="156">
        <v>0</v>
      </c>
      <c r="EA200" s="156">
        <v>0</v>
      </c>
      <c r="EB200" s="156">
        <v>0</v>
      </c>
      <c r="EC200" s="156">
        <v>0</v>
      </c>
      <c r="ED200" s="156">
        <v>0</v>
      </c>
      <c r="EE200" s="156">
        <v>1</v>
      </c>
      <c r="EF200" s="156">
        <v>0</v>
      </c>
      <c r="EG200" s="156">
        <v>0</v>
      </c>
      <c r="EI200" s="155" t="s">
        <v>1857</v>
      </c>
      <c r="EJ200" s="156">
        <v>0</v>
      </c>
      <c r="EK200" s="156">
        <v>0</v>
      </c>
      <c r="EL200" s="156">
        <v>0</v>
      </c>
      <c r="EM200" s="156">
        <v>0</v>
      </c>
      <c r="EN200" s="156">
        <v>1</v>
      </c>
      <c r="EO200" s="156">
        <v>0</v>
      </c>
      <c r="EP200" s="156">
        <v>0</v>
      </c>
      <c r="EQ200" s="156">
        <v>0</v>
      </c>
      <c r="ER200" s="156">
        <v>0</v>
      </c>
      <c r="ES200" s="156">
        <v>0</v>
      </c>
      <c r="ET200" s="156">
        <v>0</v>
      </c>
      <c r="EU200" s="156">
        <v>0</v>
      </c>
      <c r="EV200" s="156">
        <v>0</v>
      </c>
      <c r="EX200" s="155" t="s">
        <v>1831</v>
      </c>
      <c r="EY200" s="155" t="s">
        <v>1834</v>
      </c>
      <c r="EZ200" s="156">
        <v>0</v>
      </c>
      <c r="FA200" s="156">
        <v>0</v>
      </c>
      <c r="FB200" s="156">
        <v>0</v>
      </c>
      <c r="FC200" s="156">
        <v>0</v>
      </c>
      <c r="FD200" s="156">
        <v>1</v>
      </c>
      <c r="FE200" s="156">
        <v>0</v>
      </c>
      <c r="FF200" s="156">
        <v>0</v>
      </c>
      <c r="FH200" s="155" t="s">
        <v>3893</v>
      </c>
      <c r="FI200" s="156">
        <v>0</v>
      </c>
      <c r="FJ200" s="156">
        <v>0</v>
      </c>
      <c r="FK200" s="156">
        <v>0</v>
      </c>
      <c r="FL200" s="156">
        <v>0</v>
      </c>
      <c r="FM200" s="156">
        <v>0</v>
      </c>
      <c r="FN200" s="156">
        <v>0</v>
      </c>
      <c r="FO200" s="156">
        <v>1</v>
      </c>
      <c r="FP200" s="156">
        <v>0</v>
      </c>
      <c r="FQ200" s="156">
        <v>0</v>
      </c>
      <c r="FR200" s="156">
        <v>0</v>
      </c>
      <c r="FS200" s="156">
        <v>0</v>
      </c>
      <c r="FT200" s="156">
        <v>0</v>
      </c>
      <c r="FU200" s="156">
        <v>0</v>
      </c>
      <c r="FW200" s="155" t="s">
        <v>1830</v>
      </c>
      <c r="FX200" s="155" t="s">
        <v>1846</v>
      </c>
      <c r="FY200" s="156">
        <v>1</v>
      </c>
      <c r="FZ200" s="156">
        <v>0</v>
      </c>
      <c r="GA200" s="156">
        <v>0</v>
      </c>
      <c r="GB200" s="156">
        <v>0</v>
      </c>
      <c r="GC200" s="156">
        <v>0</v>
      </c>
      <c r="GE200" s="155" t="s">
        <v>3852</v>
      </c>
      <c r="GF200" s="156">
        <v>0</v>
      </c>
      <c r="GG200" s="156">
        <v>0</v>
      </c>
      <c r="GH200" s="156">
        <v>0</v>
      </c>
      <c r="GI200" s="156">
        <v>0</v>
      </c>
      <c r="GJ200" s="156">
        <v>0</v>
      </c>
      <c r="GK200" s="156">
        <v>0</v>
      </c>
      <c r="GL200" s="156">
        <v>1</v>
      </c>
      <c r="GM200" s="156">
        <v>0</v>
      </c>
      <c r="GN200" s="156">
        <v>0</v>
      </c>
      <c r="GO200" s="156">
        <v>0</v>
      </c>
      <c r="GP200" s="156">
        <v>0</v>
      </c>
      <c r="GQ200" s="156">
        <v>0</v>
      </c>
      <c r="GR200" s="156">
        <v>1</v>
      </c>
      <c r="GS200" s="155" t="s">
        <v>2184</v>
      </c>
      <c r="ATY200"/>
      <c r="ATZ200" s="155" t="s">
        <v>4290</v>
      </c>
      <c r="AUB200" s="155" t="s">
        <v>3854</v>
      </c>
      <c r="AUC200" s="155" t="s">
        <v>3181</v>
      </c>
      <c r="AUD200" s="155" t="s">
        <v>3855</v>
      </c>
      <c r="AUG200" s="155" t="s">
        <v>2516</v>
      </c>
    </row>
    <row r="201" spans="1:723 1221:1229" s="155" customFormat="1" ht="14.5" customHeight="1" x14ac:dyDescent="0.35">
      <c r="A201" s="155" t="s">
        <v>3191</v>
      </c>
      <c r="B201" s="155" t="s">
        <v>3186</v>
      </c>
      <c r="C201" s="155" t="s">
        <v>3187</v>
      </c>
      <c r="D201" s="155" t="s">
        <v>2444</v>
      </c>
      <c r="E201" s="155" t="s">
        <v>2949</v>
      </c>
      <c r="F201" s="155" t="s">
        <v>2444</v>
      </c>
      <c r="I201" s="155" t="s">
        <v>1942</v>
      </c>
      <c r="J201" s="155" t="s">
        <v>1943</v>
      </c>
      <c r="K201" s="155" t="s">
        <v>1943</v>
      </c>
      <c r="N201" s="155" t="s">
        <v>3846</v>
      </c>
      <c r="O201" s="156">
        <v>1</v>
      </c>
      <c r="P201" s="156">
        <v>0</v>
      </c>
      <c r="Q201" s="156">
        <v>0</v>
      </c>
      <c r="R201" s="156">
        <v>0</v>
      </c>
      <c r="S201" s="156">
        <v>0</v>
      </c>
      <c r="U201" s="155" t="s">
        <v>1831</v>
      </c>
      <c r="AC201" s="155" t="s">
        <v>3920</v>
      </c>
      <c r="AE201" s="155" t="s">
        <v>1830</v>
      </c>
      <c r="AF201" s="155" t="s">
        <v>1831</v>
      </c>
      <c r="AS201" s="155" t="s">
        <v>3895</v>
      </c>
      <c r="AT201" s="156" t="s">
        <v>1840</v>
      </c>
      <c r="AU201" s="155" t="s">
        <v>3914</v>
      </c>
      <c r="AW201" s="155" t="s">
        <v>3849</v>
      </c>
      <c r="AX201" s="155" t="s">
        <v>3890</v>
      </c>
      <c r="AY201" s="155" t="s">
        <v>1831</v>
      </c>
      <c r="AZ201" s="155" t="s">
        <v>1839</v>
      </c>
      <c r="BA201" s="155" t="s">
        <v>3957</v>
      </c>
      <c r="BB201" s="156">
        <v>1</v>
      </c>
      <c r="BC201" s="156">
        <v>0</v>
      </c>
      <c r="BD201" s="156">
        <v>0</v>
      </c>
      <c r="BE201" s="156">
        <v>0</v>
      </c>
      <c r="BF201" s="156">
        <v>0</v>
      </c>
      <c r="BG201" s="156">
        <v>0</v>
      </c>
      <c r="BH201" s="156">
        <v>0</v>
      </c>
      <c r="BI201" s="156">
        <v>0</v>
      </c>
      <c r="BT201" s="155" t="s">
        <v>3874</v>
      </c>
      <c r="BU201" s="156">
        <v>0</v>
      </c>
      <c r="BV201" s="156">
        <v>0</v>
      </c>
      <c r="BW201" s="156">
        <v>0</v>
      </c>
      <c r="BX201" s="156">
        <v>0</v>
      </c>
      <c r="BY201" s="156">
        <v>1</v>
      </c>
      <c r="BZ201" s="156">
        <v>0</v>
      </c>
      <c r="CA201" s="156">
        <v>0</v>
      </c>
      <c r="CB201" s="156">
        <v>0</v>
      </c>
      <c r="CC201" s="156">
        <v>0</v>
      </c>
      <c r="CD201" s="156">
        <v>0</v>
      </c>
      <c r="CE201" s="156">
        <v>0</v>
      </c>
      <c r="CG201" s="155" t="s">
        <v>1830</v>
      </c>
      <c r="DU201" s="155" t="s">
        <v>4291</v>
      </c>
      <c r="DV201" s="156">
        <v>0</v>
      </c>
      <c r="DW201" s="156">
        <v>0</v>
      </c>
      <c r="DX201" s="156">
        <v>0</v>
      </c>
      <c r="DY201" s="156">
        <v>0</v>
      </c>
      <c r="DZ201" s="156">
        <v>0</v>
      </c>
      <c r="EA201" s="156">
        <v>0</v>
      </c>
      <c r="EB201" s="156">
        <v>0</v>
      </c>
      <c r="EC201" s="156">
        <v>1</v>
      </c>
      <c r="ED201" s="156">
        <v>0</v>
      </c>
      <c r="EE201" s="156">
        <v>0</v>
      </c>
      <c r="EF201" s="156">
        <v>0</v>
      </c>
      <c r="EG201" s="156">
        <v>0</v>
      </c>
      <c r="EH201" s="155" t="s">
        <v>3189</v>
      </c>
      <c r="EI201" s="155" t="s">
        <v>1857</v>
      </c>
      <c r="EJ201" s="156">
        <v>0</v>
      </c>
      <c r="EK201" s="156">
        <v>0</v>
      </c>
      <c r="EL201" s="156">
        <v>0</v>
      </c>
      <c r="EM201" s="156">
        <v>0</v>
      </c>
      <c r="EN201" s="156">
        <v>1</v>
      </c>
      <c r="EO201" s="156">
        <v>0</v>
      </c>
      <c r="EP201" s="156">
        <v>0</v>
      </c>
      <c r="EQ201" s="156">
        <v>0</v>
      </c>
      <c r="ER201" s="156">
        <v>0</v>
      </c>
      <c r="ES201" s="156">
        <v>0</v>
      </c>
      <c r="ET201" s="156">
        <v>0</v>
      </c>
      <c r="EU201" s="156">
        <v>0</v>
      </c>
      <c r="EV201" s="156">
        <v>0</v>
      </c>
      <c r="EX201" s="155" t="s">
        <v>1830</v>
      </c>
      <c r="GE201" s="155" t="s">
        <v>3852</v>
      </c>
      <c r="GF201" s="156">
        <v>0</v>
      </c>
      <c r="GG201" s="156">
        <v>0</v>
      </c>
      <c r="GH201" s="156">
        <v>0</v>
      </c>
      <c r="GI201" s="156">
        <v>0</v>
      </c>
      <c r="GJ201" s="156">
        <v>0</v>
      </c>
      <c r="GK201" s="156">
        <v>0</v>
      </c>
      <c r="GL201" s="156">
        <v>1</v>
      </c>
      <c r="GM201" s="156">
        <v>0</v>
      </c>
      <c r="GN201" s="156">
        <v>0</v>
      </c>
      <c r="GO201" s="156">
        <v>0</v>
      </c>
      <c r="GP201" s="156">
        <v>0</v>
      </c>
      <c r="GQ201" s="156">
        <v>0</v>
      </c>
      <c r="GR201" s="156">
        <v>1</v>
      </c>
      <c r="GS201" s="155" t="s">
        <v>3190</v>
      </c>
      <c r="ATY201"/>
      <c r="ATZ201" s="155" t="s">
        <v>4292</v>
      </c>
      <c r="AUB201" s="155" t="s">
        <v>3854</v>
      </c>
      <c r="AUC201" s="155" t="s">
        <v>3192</v>
      </c>
      <c r="AUD201" s="155" t="s">
        <v>3855</v>
      </c>
      <c r="AUG201" s="155" t="s">
        <v>2535</v>
      </c>
    </row>
    <row r="202" spans="1:723 1221:1229" ht="14.5" customHeight="1" x14ac:dyDescent="0.35">
      <c r="A202" s="1" t="s">
        <v>3196</v>
      </c>
      <c r="B202" s="1" t="s">
        <v>3193</v>
      </c>
      <c r="C202" s="1" t="s">
        <v>3194</v>
      </c>
      <c r="D202" s="1" t="s">
        <v>2072</v>
      </c>
      <c r="E202" s="1" t="s">
        <v>1982</v>
      </c>
      <c r="F202" s="1" t="s">
        <v>2072</v>
      </c>
      <c r="I202" s="1" t="s">
        <v>1942</v>
      </c>
      <c r="J202" s="1" t="s">
        <v>1943</v>
      </c>
      <c r="K202" s="1" t="s">
        <v>1943</v>
      </c>
      <c r="N202" s="1" t="s">
        <v>3846</v>
      </c>
      <c r="O202" s="2">
        <v>1</v>
      </c>
      <c r="P202" s="2">
        <v>0</v>
      </c>
      <c r="Q202" s="2">
        <v>0</v>
      </c>
      <c r="R202" s="2">
        <v>0</v>
      </c>
      <c r="S202" s="2">
        <v>0</v>
      </c>
      <c r="U202" s="1" t="s">
        <v>1831</v>
      </c>
      <c r="AC202" s="1" t="s">
        <v>3908</v>
      </c>
      <c r="AE202" s="1" t="s">
        <v>1831</v>
      </c>
      <c r="AF202" s="1" t="s">
        <v>1831</v>
      </c>
      <c r="AS202" s="1" t="s">
        <v>3847</v>
      </c>
      <c r="AT202" s="156" t="s">
        <v>1840</v>
      </c>
      <c r="AU202" s="1" t="s">
        <v>3857</v>
      </c>
      <c r="AW202" s="1" t="s">
        <v>3889</v>
      </c>
      <c r="AX202" s="1" t="s">
        <v>3850</v>
      </c>
      <c r="AY202" s="1" t="s">
        <v>1831</v>
      </c>
      <c r="AZ202" s="1" t="s">
        <v>1839</v>
      </c>
      <c r="BA202" s="1" t="s">
        <v>4293</v>
      </c>
      <c r="BB202" s="2">
        <v>0</v>
      </c>
      <c r="BC202" s="2">
        <v>0</v>
      </c>
      <c r="BD202" s="2">
        <v>0</v>
      </c>
      <c r="BE202" s="2">
        <v>0</v>
      </c>
      <c r="BF202" s="2">
        <v>0</v>
      </c>
      <c r="BG202" s="2">
        <v>1</v>
      </c>
      <c r="BH202" s="2">
        <v>0</v>
      </c>
      <c r="BI202" s="2">
        <v>0</v>
      </c>
      <c r="BT202" s="1" t="s">
        <v>1834</v>
      </c>
      <c r="BU202" s="2">
        <v>0</v>
      </c>
      <c r="BV202" s="2">
        <v>0</v>
      </c>
      <c r="BW202" s="2">
        <v>0</v>
      </c>
      <c r="BX202" s="2">
        <v>0</v>
      </c>
      <c r="BY202" s="2">
        <v>0</v>
      </c>
      <c r="BZ202" s="2">
        <v>0</v>
      </c>
      <c r="CA202" s="2">
        <v>0</v>
      </c>
      <c r="CB202" s="2">
        <v>1</v>
      </c>
      <c r="CC202" s="2">
        <v>0</v>
      </c>
      <c r="CD202" s="2">
        <v>0</v>
      </c>
      <c r="CE202" s="2">
        <v>0</v>
      </c>
      <c r="CG202" s="1" t="s">
        <v>1831</v>
      </c>
      <c r="CH202" s="1" t="s">
        <v>4639</v>
      </c>
      <c r="CJ202" s="2">
        <v>13</v>
      </c>
      <c r="CK202" s="1" t="s">
        <v>1830</v>
      </c>
      <c r="DC202" s="1" t="s">
        <v>3949</v>
      </c>
      <c r="DD202" s="2">
        <v>0</v>
      </c>
      <c r="DE202" s="2">
        <v>0</v>
      </c>
      <c r="DF202" s="2">
        <v>0</v>
      </c>
      <c r="DG202" s="2">
        <v>0</v>
      </c>
      <c r="DH202" s="2">
        <v>1</v>
      </c>
      <c r="DI202" s="2">
        <v>0</v>
      </c>
      <c r="DJ202" s="2">
        <v>0</v>
      </c>
      <c r="DK202" s="2">
        <v>0</v>
      </c>
      <c r="DM202" s="1" t="s">
        <v>1831</v>
      </c>
      <c r="DN202" s="1" t="s">
        <v>4022</v>
      </c>
      <c r="DO202" s="2">
        <v>0</v>
      </c>
      <c r="DP202" s="2">
        <v>1</v>
      </c>
      <c r="DQ202" s="2">
        <v>0</v>
      </c>
      <c r="DR202" s="2">
        <v>0</v>
      </c>
      <c r="DS202" s="2">
        <v>0</v>
      </c>
      <c r="DU202" s="1" t="s">
        <v>3858</v>
      </c>
      <c r="DV202" s="2">
        <v>0</v>
      </c>
      <c r="DW202" s="2">
        <v>0</v>
      </c>
      <c r="DX202" s="2">
        <v>0</v>
      </c>
      <c r="DY202" s="2">
        <v>0</v>
      </c>
      <c r="DZ202" s="2">
        <v>0</v>
      </c>
      <c r="EA202" s="2">
        <v>0</v>
      </c>
      <c r="EB202" s="2">
        <v>1</v>
      </c>
      <c r="EC202" s="2">
        <v>0</v>
      </c>
      <c r="ED202" s="2">
        <v>0</v>
      </c>
      <c r="EE202" s="2">
        <v>0</v>
      </c>
      <c r="EF202" s="2">
        <v>0</v>
      </c>
      <c r="EG202" s="2">
        <v>0</v>
      </c>
      <c r="EI202" s="1" t="s">
        <v>1835</v>
      </c>
      <c r="EJ202" s="2">
        <v>0</v>
      </c>
      <c r="EK202" s="2">
        <v>0</v>
      </c>
      <c r="EL202" s="2">
        <v>0</v>
      </c>
      <c r="EM202" s="2">
        <v>0</v>
      </c>
      <c r="EN202" s="2">
        <v>0</v>
      </c>
      <c r="EO202" s="2">
        <v>0</v>
      </c>
      <c r="EP202" s="2">
        <v>0</v>
      </c>
      <c r="EQ202" s="2">
        <v>0</v>
      </c>
      <c r="ER202" s="2">
        <v>0</v>
      </c>
      <c r="ES202" s="2">
        <v>0</v>
      </c>
      <c r="ET202" s="2">
        <v>1</v>
      </c>
      <c r="EU202" s="2">
        <v>0</v>
      </c>
      <c r="EV202" s="2">
        <v>0</v>
      </c>
      <c r="EX202" s="1" t="s">
        <v>1830</v>
      </c>
      <c r="GE202" s="1" t="s">
        <v>4002</v>
      </c>
      <c r="GF202" s="2">
        <v>0</v>
      </c>
      <c r="GG202" s="2">
        <v>0</v>
      </c>
      <c r="GH202" s="2">
        <v>0</v>
      </c>
      <c r="GI202" s="2">
        <v>0</v>
      </c>
      <c r="GJ202" s="2">
        <v>0</v>
      </c>
      <c r="GK202" s="2">
        <v>0</v>
      </c>
      <c r="GL202" s="2">
        <v>0</v>
      </c>
      <c r="GM202" s="2">
        <v>0</v>
      </c>
      <c r="GN202" s="2">
        <v>0</v>
      </c>
      <c r="GO202" s="2">
        <v>1</v>
      </c>
      <c r="GP202" s="2">
        <v>0</v>
      </c>
      <c r="GQ202" s="2">
        <v>0</v>
      </c>
      <c r="GR202" s="2">
        <v>0</v>
      </c>
      <c r="AAU202" s="1"/>
      <c r="ATY202"/>
      <c r="ATZ202" s="1" t="s">
        <v>4294</v>
      </c>
      <c r="AUB202" s="1" t="s">
        <v>3854</v>
      </c>
      <c r="AUC202" s="1" t="s">
        <v>3192</v>
      </c>
      <c r="AUD202" s="1" t="s">
        <v>3855</v>
      </c>
      <c r="AUG202" s="1" t="s">
        <v>2558</v>
      </c>
    </row>
    <row r="203" spans="1:723 1221:1229" ht="14.5" customHeight="1" x14ac:dyDescent="0.35">
      <c r="A203" s="1" t="s">
        <v>3200</v>
      </c>
      <c r="B203" s="1" t="s">
        <v>3197</v>
      </c>
      <c r="C203" s="1" t="s">
        <v>3198</v>
      </c>
      <c r="D203" s="1" t="s">
        <v>2444</v>
      </c>
      <c r="E203" s="1" t="s">
        <v>2949</v>
      </c>
      <c r="F203" s="1" t="s">
        <v>2444</v>
      </c>
      <c r="I203" s="1" t="s">
        <v>1942</v>
      </c>
      <c r="J203" s="1" t="s">
        <v>1943</v>
      </c>
      <c r="K203" s="1" t="s">
        <v>1943</v>
      </c>
      <c r="N203" s="1" t="s">
        <v>3846</v>
      </c>
      <c r="O203" s="2">
        <v>1</v>
      </c>
      <c r="P203" s="2">
        <v>0</v>
      </c>
      <c r="Q203" s="2">
        <v>0</v>
      </c>
      <c r="R203" s="2">
        <v>0</v>
      </c>
      <c r="S203" s="2">
        <v>0</v>
      </c>
      <c r="U203" s="1" t="s">
        <v>1831</v>
      </c>
      <c r="AC203" s="1" t="s">
        <v>3856</v>
      </c>
      <c r="AE203" s="1" t="s">
        <v>1830</v>
      </c>
      <c r="AF203" s="1" t="s">
        <v>4113</v>
      </c>
      <c r="AG203" s="1" t="s">
        <v>4118</v>
      </c>
      <c r="AI203" s="1" t="s">
        <v>3873</v>
      </c>
      <c r="AS203" s="1" t="s">
        <v>3887</v>
      </c>
      <c r="AT203" s="156" t="s">
        <v>1840</v>
      </c>
      <c r="AU203" s="1" t="s">
        <v>3914</v>
      </c>
      <c r="AW203" s="1" t="s">
        <v>3849</v>
      </c>
      <c r="AX203" s="1" t="s">
        <v>1835</v>
      </c>
      <c r="AY203" s="1" t="s">
        <v>1831</v>
      </c>
      <c r="AZ203" s="1" t="s">
        <v>1839</v>
      </c>
      <c r="BA203" s="1" t="s">
        <v>3957</v>
      </c>
      <c r="BB203" s="2">
        <v>1</v>
      </c>
      <c r="BC203" s="2">
        <v>0</v>
      </c>
      <c r="BD203" s="2">
        <v>0</v>
      </c>
      <c r="BE203" s="2">
        <v>0</v>
      </c>
      <c r="BF203" s="2">
        <v>0</v>
      </c>
      <c r="BG203" s="2">
        <v>0</v>
      </c>
      <c r="BH203" s="2">
        <v>0</v>
      </c>
      <c r="BI203" s="2">
        <v>0</v>
      </c>
      <c r="BT203" s="1" t="s">
        <v>3874</v>
      </c>
      <c r="BU203" s="2">
        <v>0</v>
      </c>
      <c r="BV203" s="2">
        <v>0</v>
      </c>
      <c r="BW203" s="2">
        <v>0</v>
      </c>
      <c r="BX203" s="2">
        <v>0</v>
      </c>
      <c r="BY203" s="2">
        <v>1</v>
      </c>
      <c r="BZ203" s="2">
        <v>0</v>
      </c>
      <c r="CA203" s="2">
        <v>0</v>
      </c>
      <c r="CB203" s="2">
        <v>0</v>
      </c>
      <c r="CC203" s="2">
        <v>0</v>
      </c>
      <c r="CD203" s="2">
        <v>0</v>
      </c>
      <c r="CE203" s="2">
        <v>0</v>
      </c>
      <c r="CG203" s="1" t="s">
        <v>1830</v>
      </c>
      <c r="DU203" s="1" t="s">
        <v>4217</v>
      </c>
      <c r="DV203" s="2">
        <v>1</v>
      </c>
      <c r="DW203" s="2">
        <v>0</v>
      </c>
      <c r="DX203" s="2">
        <v>0</v>
      </c>
      <c r="DY203" s="2">
        <v>0</v>
      </c>
      <c r="DZ203" s="2">
        <v>0</v>
      </c>
      <c r="EA203" s="2">
        <v>0</v>
      </c>
      <c r="EB203" s="2">
        <v>0</v>
      </c>
      <c r="EC203" s="2">
        <v>1</v>
      </c>
      <c r="ED203" s="2">
        <v>0</v>
      </c>
      <c r="EE203" s="2">
        <v>0</v>
      </c>
      <c r="EF203" s="2">
        <v>0</v>
      </c>
      <c r="EG203" s="2">
        <v>0</v>
      </c>
      <c r="EI203" s="1" t="s">
        <v>1835</v>
      </c>
      <c r="EJ203" s="2">
        <v>0</v>
      </c>
      <c r="EK203" s="2">
        <v>0</v>
      </c>
      <c r="EL203" s="2">
        <v>0</v>
      </c>
      <c r="EM203" s="2">
        <v>0</v>
      </c>
      <c r="EN203" s="2">
        <v>0</v>
      </c>
      <c r="EO203" s="2">
        <v>0</v>
      </c>
      <c r="EP203" s="2">
        <v>0</v>
      </c>
      <c r="EQ203" s="2">
        <v>0</v>
      </c>
      <c r="ER203" s="2">
        <v>0</v>
      </c>
      <c r="ES203" s="2">
        <v>0</v>
      </c>
      <c r="ET203" s="2">
        <v>1</v>
      </c>
      <c r="EU203" s="2">
        <v>0</v>
      </c>
      <c r="EV203" s="2">
        <v>0</v>
      </c>
      <c r="EX203" s="1" t="s">
        <v>1830</v>
      </c>
      <c r="GE203" s="1" t="s">
        <v>3893</v>
      </c>
      <c r="GF203" s="2">
        <v>0</v>
      </c>
      <c r="GG203" s="2">
        <v>0</v>
      </c>
      <c r="GH203" s="2">
        <v>0</v>
      </c>
      <c r="GI203" s="2">
        <v>0</v>
      </c>
      <c r="GJ203" s="2">
        <v>0</v>
      </c>
      <c r="GK203" s="2">
        <v>0</v>
      </c>
      <c r="GL203" s="2">
        <v>1</v>
      </c>
      <c r="GM203" s="2">
        <v>0</v>
      </c>
      <c r="GN203" s="2">
        <v>0</v>
      </c>
      <c r="GO203" s="2">
        <v>0</v>
      </c>
      <c r="GP203" s="2">
        <v>0</v>
      </c>
      <c r="GQ203" s="2">
        <v>0</v>
      </c>
      <c r="GR203" s="2">
        <v>0</v>
      </c>
      <c r="AAU203" s="1"/>
      <c r="ATY203"/>
      <c r="ATZ203" s="1" t="s">
        <v>4295</v>
      </c>
      <c r="AUB203" s="1" t="s">
        <v>3854</v>
      </c>
      <c r="AUC203" s="1" t="s">
        <v>3201</v>
      </c>
      <c r="AUD203" s="1" t="s">
        <v>3855</v>
      </c>
      <c r="AUG203" s="1" t="s">
        <v>2579</v>
      </c>
    </row>
    <row r="204" spans="1:723 1221:1229" ht="14.5" customHeight="1" x14ac:dyDescent="0.35">
      <c r="A204" s="1" t="s">
        <v>3205</v>
      </c>
      <c r="B204" s="1" t="s">
        <v>3202</v>
      </c>
      <c r="C204" s="1" t="s">
        <v>3203</v>
      </c>
      <c r="D204" s="1" t="s">
        <v>2698</v>
      </c>
      <c r="E204" s="1" t="s">
        <v>2949</v>
      </c>
      <c r="F204" s="1" t="s">
        <v>2698</v>
      </c>
      <c r="I204" s="1" t="s">
        <v>1942</v>
      </c>
      <c r="J204" s="1" t="s">
        <v>1943</v>
      </c>
      <c r="K204" s="1" t="s">
        <v>1943</v>
      </c>
      <c r="N204" s="1" t="s">
        <v>3846</v>
      </c>
      <c r="O204" s="2">
        <v>1</v>
      </c>
      <c r="P204" s="2">
        <v>0</v>
      </c>
      <c r="Q204" s="2">
        <v>0</v>
      </c>
      <c r="R204" s="2">
        <v>0</v>
      </c>
      <c r="S204" s="2">
        <v>0</v>
      </c>
      <c r="U204" s="1" t="s">
        <v>1830</v>
      </c>
      <c r="V204" s="1" t="s">
        <v>4147</v>
      </c>
      <c r="W204" s="2">
        <v>1</v>
      </c>
      <c r="X204" s="2">
        <v>0</v>
      </c>
      <c r="Y204" s="2">
        <v>0</v>
      </c>
      <c r="Z204" s="2">
        <v>0</v>
      </c>
      <c r="AA204" s="2">
        <v>0</v>
      </c>
      <c r="DU204" s="1"/>
      <c r="AAU204" s="1"/>
      <c r="ATY204"/>
      <c r="ATZ204" s="1" t="s">
        <v>4296</v>
      </c>
      <c r="AUB204" s="1" t="s">
        <v>3854</v>
      </c>
      <c r="AUC204" s="1" t="s">
        <v>3206</v>
      </c>
      <c r="AUD204" s="1" t="s">
        <v>3855</v>
      </c>
      <c r="AUG204" s="1" t="s">
        <v>2604</v>
      </c>
    </row>
    <row r="205" spans="1:723 1221:1229" ht="14.5" customHeight="1" x14ac:dyDescent="0.35">
      <c r="A205" s="1" t="s">
        <v>3210</v>
      </c>
      <c r="B205" s="1" t="s">
        <v>3207</v>
      </c>
      <c r="C205" s="1" t="s">
        <v>3208</v>
      </c>
      <c r="D205" s="1" t="s">
        <v>2131</v>
      </c>
      <c r="E205" s="1" t="s">
        <v>1982</v>
      </c>
      <c r="F205" s="1" t="s">
        <v>2131</v>
      </c>
      <c r="I205" s="1" t="s">
        <v>1942</v>
      </c>
      <c r="J205" s="1" t="s">
        <v>1943</v>
      </c>
      <c r="K205" s="1" t="s">
        <v>1943</v>
      </c>
      <c r="N205" s="1" t="s">
        <v>3846</v>
      </c>
      <c r="O205" s="2">
        <v>1</v>
      </c>
      <c r="P205" s="2">
        <v>0</v>
      </c>
      <c r="Q205" s="2">
        <v>0</v>
      </c>
      <c r="R205" s="2">
        <v>0</v>
      </c>
      <c r="S205" s="2">
        <v>0</v>
      </c>
      <c r="U205" s="1" t="s">
        <v>1831</v>
      </c>
      <c r="AC205" s="1" t="s">
        <v>3920</v>
      </c>
      <c r="AE205" s="1" t="s">
        <v>1830</v>
      </c>
      <c r="AF205" s="1" t="s">
        <v>1831</v>
      </c>
      <c r="AS205" s="1" t="s">
        <v>3895</v>
      </c>
      <c r="AT205" s="156">
        <v>100</v>
      </c>
      <c r="AU205" s="1" t="s">
        <v>3857</v>
      </c>
      <c r="AW205" s="1" t="s">
        <v>3889</v>
      </c>
      <c r="AX205" s="1" t="s">
        <v>3850</v>
      </c>
      <c r="AY205" s="1" t="s">
        <v>1830</v>
      </c>
      <c r="BT205" s="1" t="s">
        <v>4072</v>
      </c>
      <c r="BU205" s="2">
        <v>0</v>
      </c>
      <c r="BV205" s="2">
        <v>0</v>
      </c>
      <c r="BW205" s="2">
        <v>0</v>
      </c>
      <c r="BX205" s="2">
        <v>0</v>
      </c>
      <c r="BY205" s="2">
        <v>0</v>
      </c>
      <c r="BZ205" s="2">
        <v>1</v>
      </c>
      <c r="CA205" s="2">
        <v>0</v>
      </c>
      <c r="CB205" s="2">
        <v>0</v>
      </c>
      <c r="CC205" s="2">
        <v>0</v>
      </c>
      <c r="CD205" s="2">
        <v>0</v>
      </c>
      <c r="CE205" s="2">
        <v>0</v>
      </c>
      <c r="CG205" s="1" t="s">
        <v>1830</v>
      </c>
      <c r="DU205" s="1" t="s">
        <v>4047</v>
      </c>
      <c r="DV205" s="2">
        <v>0</v>
      </c>
      <c r="DW205" s="2">
        <v>1</v>
      </c>
      <c r="DX205" s="2">
        <v>0</v>
      </c>
      <c r="DY205" s="2">
        <v>0</v>
      </c>
      <c r="DZ205" s="2">
        <v>0</v>
      </c>
      <c r="EA205" s="2">
        <v>0</v>
      </c>
      <c r="EB205" s="2">
        <v>0</v>
      </c>
      <c r="EC205" s="2">
        <v>0</v>
      </c>
      <c r="ED205" s="2">
        <v>0</v>
      </c>
      <c r="EE205" s="2">
        <v>0</v>
      </c>
      <c r="EF205" s="2">
        <v>0</v>
      </c>
      <c r="EG205" s="2">
        <v>0</v>
      </c>
      <c r="EI205" s="1" t="s">
        <v>4109</v>
      </c>
      <c r="EJ205" s="2">
        <v>0</v>
      </c>
      <c r="EK205" s="2">
        <v>0</v>
      </c>
      <c r="EL205" s="2">
        <v>1</v>
      </c>
      <c r="EM205" s="2">
        <v>0</v>
      </c>
      <c r="EN205" s="2">
        <v>0</v>
      </c>
      <c r="EO205" s="2">
        <v>0</v>
      </c>
      <c r="EP205" s="2">
        <v>0</v>
      </c>
      <c r="EQ205" s="2">
        <v>0</v>
      </c>
      <c r="ER205" s="2">
        <v>0</v>
      </c>
      <c r="ES205" s="2">
        <v>0</v>
      </c>
      <c r="ET205" s="2">
        <v>0</v>
      </c>
      <c r="EU205" s="2">
        <v>0</v>
      </c>
      <c r="EV205" s="2">
        <v>0</v>
      </c>
      <c r="EX205" s="1" t="s">
        <v>1831</v>
      </c>
      <c r="EY205" s="1" t="s">
        <v>4109</v>
      </c>
      <c r="EZ205" s="2">
        <v>0</v>
      </c>
      <c r="FA205" s="2">
        <v>0</v>
      </c>
      <c r="FB205" s="2">
        <v>0</v>
      </c>
      <c r="FC205" s="2">
        <v>1</v>
      </c>
      <c r="FD205" s="2">
        <v>0</v>
      </c>
      <c r="FE205" s="2">
        <v>0</v>
      </c>
      <c r="FF205" s="2">
        <v>0</v>
      </c>
      <c r="FH205" s="1" t="s">
        <v>1836</v>
      </c>
      <c r="FI205" s="2">
        <v>0</v>
      </c>
      <c r="FJ205" s="2">
        <v>0</v>
      </c>
      <c r="FK205" s="2">
        <v>1</v>
      </c>
      <c r="FL205" s="2">
        <v>0</v>
      </c>
      <c r="FM205" s="2">
        <v>0</v>
      </c>
      <c r="FN205" s="2">
        <v>0</v>
      </c>
      <c r="FO205" s="2">
        <v>0</v>
      </c>
      <c r="FP205" s="2">
        <v>0</v>
      </c>
      <c r="FQ205" s="2">
        <v>0</v>
      </c>
      <c r="FR205" s="2">
        <v>0</v>
      </c>
      <c r="FS205" s="2">
        <v>0</v>
      </c>
      <c r="FT205" s="2">
        <v>0</v>
      </c>
      <c r="FU205" s="2">
        <v>0</v>
      </c>
      <c r="FW205" s="155" t="s">
        <v>1830</v>
      </c>
      <c r="FX205" s="1" t="s">
        <v>4028</v>
      </c>
      <c r="FY205" s="2">
        <v>0</v>
      </c>
      <c r="FZ205" s="2">
        <v>1</v>
      </c>
      <c r="GA205" s="2">
        <v>0</v>
      </c>
      <c r="GB205" s="2">
        <v>0</v>
      </c>
      <c r="GC205" s="2">
        <v>0</v>
      </c>
      <c r="GE205" s="1" t="s">
        <v>4115</v>
      </c>
      <c r="GF205" s="2">
        <v>0</v>
      </c>
      <c r="GG205" s="2">
        <v>1</v>
      </c>
      <c r="GH205" s="2">
        <v>0</v>
      </c>
      <c r="GI205" s="2">
        <v>0</v>
      </c>
      <c r="GJ205" s="2">
        <v>0</v>
      </c>
      <c r="GK205" s="2">
        <v>0</v>
      </c>
      <c r="GL205" s="2">
        <v>0</v>
      </c>
      <c r="GM205" s="2">
        <v>0</v>
      </c>
      <c r="GN205" s="2">
        <v>0</v>
      </c>
      <c r="GO205" s="2">
        <v>0</v>
      </c>
      <c r="GP205" s="2">
        <v>0</v>
      </c>
      <c r="GQ205" s="2">
        <v>0</v>
      </c>
      <c r="GR205" s="2">
        <v>0</v>
      </c>
      <c r="AAU205" s="1"/>
      <c r="ATY205"/>
      <c r="ATZ205" s="1" t="s">
        <v>4297</v>
      </c>
      <c r="AUB205" s="1" t="s">
        <v>3854</v>
      </c>
      <c r="AUC205" s="1" t="s">
        <v>3211</v>
      </c>
      <c r="AUD205" s="1" t="s">
        <v>3855</v>
      </c>
      <c r="AUG205" s="1" t="s">
        <v>2626</v>
      </c>
    </row>
    <row r="206" spans="1:723 1221:1229" ht="14.5" customHeight="1" x14ac:dyDescent="0.35">
      <c r="A206" s="1" t="s">
        <v>3215</v>
      </c>
      <c r="B206" s="1" t="s">
        <v>3212</v>
      </c>
      <c r="C206" s="1" t="s">
        <v>3213</v>
      </c>
      <c r="D206" s="1" t="s">
        <v>2131</v>
      </c>
      <c r="E206" s="1" t="s">
        <v>2025</v>
      </c>
      <c r="F206" s="1" t="s">
        <v>2131</v>
      </c>
      <c r="I206" s="1" t="s">
        <v>1942</v>
      </c>
      <c r="J206" s="1" t="s">
        <v>1943</v>
      </c>
      <c r="K206" s="1" t="s">
        <v>1943</v>
      </c>
      <c r="N206" s="1" t="s">
        <v>3846</v>
      </c>
      <c r="O206" s="2">
        <v>1</v>
      </c>
      <c r="P206" s="2">
        <v>0</v>
      </c>
      <c r="Q206" s="2">
        <v>0</v>
      </c>
      <c r="R206" s="2">
        <v>0</v>
      </c>
      <c r="S206" s="2">
        <v>0</v>
      </c>
      <c r="U206" s="1" t="s">
        <v>1831</v>
      </c>
      <c r="AC206" s="1" t="s">
        <v>4631</v>
      </c>
      <c r="AE206" s="1" t="s">
        <v>1831</v>
      </c>
      <c r="AF206" s="1" t="s">
        <v>1831</v>
      </c>
      <c r="AS206" s="1" t="s">
        <v>3847</v>
      </c>
      <c r="AT206" s="156">
        <v>250</v>
      </c>
      <c r="AU206" s="1" t="s">
        <v>3848</v>
      </c>
      <c r="AW206" s="1" t="s">
        <v>3849</v>
      </c>
      <c r="AX206" s="1" t="s">
        <v>3850</v>
      </c>
      <c r="AY206" s="1" t="s">
        <v>1831</v>
      </c>
      <c r="AZ206" s="1" t="s">
        <v>1838</v>
      </c>
      <c r="BA206" s="1" t="s">
        <v>4298</v>
      </c>
      <c r="BB206" s="2">
        <v>0</v>
      </c>
      <c r="BC206" s="2">
        <v>0</v>
      </c>
      <c r="BD206" s="2">
        <v>0</v>
      </c>
      <c r="BE206" s="2">
        <v>0</v>
      </c>
      <c r="BF206" s="2">
        <v>1</v>
      </c>
      <c r="BG206" s="2">
        <v>1</v>
      </c>
      <c r="BH206" s="2">
        <v>0</v>
      </c>
      <c r="BI206" s="2">
        <v>0</v>
      </c>
      <c r="BT206" s="1" t="s">
        <v>4299</v>
      </c>
      <c r="BU206" s="2">
        <v>0</v>
      </c>
      <c r="BV206" s="2">
        <v>0</v>
      </c>
      <c r="BW206" s="156">
        <v>1</v>
      </c>
      <c r="BX206" s="156">
        <v>0</v>
      </c>
      <c r="BY206" s="156">
        <v>0</v>
      </c>
      <c r="BZ206" s="156">
        <v>0</v>
      </c>
      <c r="CA206" s="156">
        <v>0</v>
      </c>
      <c r="CB206" s="156">
        <v>1</v>
      </c>
      <c r="CC206" s="156">
        <v>0</v>
      </c>
      <c r="CD206" s="156">
        <v>0</v>
      </c>
      <c r="CE206" s="156">
        <v>0</v>
      </c>
      <c r="CF206" s="1" t="s">
        <v>3214</v>
      </c>
      <c r="CG206" s="1" t="s">
        <v>1831</v>
      </c>
      <c r="CH206" s="1" t="s">
        <v>3948</v>
      </c>
      <c r="CI206" s="2"/>
      <c r="CJ206" s="2">
        <v>12.5</v>
      </c>
      <c r="CK206" s="1" t="s">
        <v>1831</v>
      </c>
      <c r="CL206" s="1" t="s">
        <v>1838</v>
      </c>
      <c r="CM206" s="1" t="s">
        <v>4187</v>
      </c>
      <c r="CN206" s="2">
        <v>0</v>
      </c>
      <c r="CO206" s="2">
        <v>0</v>
      </c>
      <c r="CP206" s="2">
        <v>1</v>
      </c>
      <c r="CQ206" s="2">
        <v>0</v>
      </c>
      <c r="CR206" s="2">
        <v>0</v>
      </c>
      <c r="CS206" s="2">
        <v>0</v>
      </c>
      <c r="DC206" s="1" t="s">
        <v>3949</v>
      </c>
      <c r="DD206" s="2">
        <v>0</v>
      </c>
      <c r="DE206" s="2">
        <v>0</v>
      </c>
      <c r="DF206" s="2">
        <v>0</v>
      </c>
      <c r="DG206" s="2">
        <v>0</v>
      </c>
      <c r="DH206" s="2">
        <v>1</v>
      </c>
      <c r="DI206" s="2">
        <v>0</v>
      </c>
      <c r="DJ206" s="2">
        <v>0</v>
      </c>
      <c r="DK206" s="2">
        <v>0</v>
      </c>
      <c r="DM206" s="1" t="s">
        <v>1830</v>
      </c>
      <c r="DU206" s="1" t="s">
        <v>1835</v>
      </c>
      <c r="DV206" s="2">
        <v>0</v>
      </c>
      <c r="DW206" s="2">
        <v>0</v>
      </c>
      <c r="DX206" s="2">
        <v>0</v>
      </c>
      <c r="DY206" s="2">
        <v>0</v>
      </c>
      <c r="DZ206" s="2">
        <v>0</v>
      </c>
      <c r="EA206" s="2">
        <v>0</v>
      </c>
      <c r="EB206" s="2">
        <v>0</v>
      </c>
      <c r="EC206" s="2">
        <v>0</v>
      </c>
      <c r="ED206" s="2">
        <v>0</v>
      </c>
      <c r="EE206" s="2">
        <v>1</v>
      </c>
      <c r="EF206" s="2">
        <v>0</v>
      </c>
      <c r="EG206" s="2">
        <v>0</v>
      </c>
      <c r="EI206" s="1" t="s">
        <v>1857</v>
      </c>
      <c r="EJ206" s="2">
        <v>0</v>
      </c>
      <c r="EK206" s="2">
        <v>0</v>
      </c>
      <c r="EL206" s="2">
        <v>0</v>
      </c>
      <c r="EM206" s="2">
        <v>0</v>
      </c>
      <c r="EN206" s="2">
        <v>1</v>
      </c>
      <c r="EO206" s="2">
        <v>0</v>
      </c>
      <c r="EP206" s="2">
        <v>0</v>
      </c>
      <c r="EQ206" s="2">
        <v>0</v>
      </c>
      <c r="ER206" s="2">
        <v>0</v>
      </c>
      <c r="ES206" s="2">
        <v>0</v>
      </c>
      <c r="ET206" s="2">
        <v>0</v>
      </c>
      <c r="EU206" s="2">
        <v>0</v>
      </c>
      <c r="EV206" s="2">
        <v>0</v>
      </c>
      <c r="EX206" s="1" t="s">
        <v>1831</v>
      </c>
      <c r="EY206" s="1" t="s">
        <v>1834</v>
      </c>
      <c r="EZ206" s="2">
        <v>0</v>
      </c>
      <c r="FA206" s="2">
        <v>0</v>
      </c>
      <c r="FB206" s="2">
        <v>0</v>
      </c>
      <c r="FC206" s="2">
        <v>0</v>
      </c>
      <c r="FD206" s="2">
        <v>1</v>
      </c>
      <c r="FE206" s="2">
        <v>0</v>
      </c>
      <c r="FF206" s="2">
        <v>0</v>
      </c>
      <c r="FH206" s="1" t="s">
        <v>4235</v>
      </c>
      <c r="FI206" s="2">
        <v>0</v>
      </c>
      <c r="FJ206" s="2">
        <v>0</v>
      </c>
      <c r="FK206" s="2">
        <v>0</v>
      </c>
      <c r="FL206" s="2">
        <v>0</v>
      </c>
      <c r="FM206" s="2">
        <v>1</v>
      </c>
      <c r="FN206" s="2">
        <v>0</v>
      </c>
      <c r="FO206" s="2">
        <v>1</v>
      </c>
      <c r="FP206" s="2">
        <v>0</v>
      </c>
      <c r="FQ206" s="2">
        <v>0</v>
      </c>
      <c r="FR206" s="2">
        <v>0</v>
      </c>
      <c r="FS206" s="2">
        <v>0</v>
      </c>
      <c r="FT206" s="2">
        <v>0</v>
      </c>
      <c r="FU206" s="2">
        <v>0</v>
      </c>
      <c r="FW206" s="1" t="s">
        <v>1831</v>
      </c>
      <c r="GE206" s="1" t="s">
        <v>4129</v>
      </c>
      <c r="GF206" s="2">
        <v>0</v>
      </c>
      <c r="GG206" s="2">
        <v>0</v>
      </c>
      <c r="GH206" s="2">
        <v>0</v>
      </c>
      <c r="GI206" s="2">
        <v>0</v>
      </c>
      <c r="GJ206" s="2">
        <v>0</v>
      </c>
      <c r="GK206" s="2">
        <v>0</v>
      </c>
      <c r="GL206" s="2">
        <v>1</v>
      </c>
      <c r="GM206" s="2">
        <v>0</v>
      </c>
      <c r="GN206" s="2">
        <v>1</v>
      </c>
      <c r="GO206" s="2">
        <v>0</v>
      </c>
      <c r="GP206" s="2">
        <v>0</v>
      </c>
      <c r="GQ206" s="2">
        <v>0</v>
      </c>
      <c r="GR206" s="2">
        <v>0</v>
      </c>
      <c r="AAU206" s="1"/>
      <c r="ATY206"/>
      <c r="ATZ206" s="1" t="s">
        <v>4300</v>
      </c>
      <c r="AUB206" s="1" t="s">
        <v>3854</v>
      </c>
      <c r="AUC206" s="1" t="s">
        <v>3216</v>
      </c>
      <c r="AUD206" s="1" t="s">
        <v>3855</v>
      </c>
      <c r="AUG206" s="1" t="s">
        <v>3338</v>
      </c>
    </row>
    <row r="207" spans="1:723 1221:1229" ht="14.5" customHeight="1" x14ac:dyDescent="0.35">
      <c r="A207" s="1" t="s">
        <v>3219</v>
      </c>
      <c r="B207" s="1" t="s">
        <v>3217</v>
      </c>
      <c r="C207" s="1" t="s">
        <v>3218</v>
      </c>
      <c r="D207" s="1" t="s">
        <v>2698</v>
      </c>
      <c r="E207" s="1" t="s">
        <v>2132</v>
      </c>
      <c r="F207" s="1" t="s">
        <v>2698</v>
      </c>
      <c r="I207" s="1" t="s">
        <v>1942</v>
      </c>
      <c r="J207" s="1" t="s">
        <v>1943</v>
      </c>
      <c r="K207" s="1" t="s">
        <v>1943</v>
      </c>
      <c r="N207" s="1" t="s">
        <v>3846</v>
      </c>
      <c r="O207" s="2">
        <v>1</v>
      </c>
      <c r="P207" s="2">
        <v>0</v>
      </c>
      <c r="Q207" s="2">
        <v>0</v>
      </c>
      <c r="R207" s="2">
        <v>0</v>
      </c>
      <c r="S207" s="2">
        <v>0</v>
      </c>
      <c r="U207" s="1" t="s">
        <v>1830</v>
      </c>
      <c r="V207" s="1" t="s">
        <v>4301</v>
      </c>
      <c r="W207" s="2">
        <v>0</v>
      </c>
      <c r="X207" s="2">
        <v>0</v>
      </c>
      <c r="Y207" s="2">
        <v>1</v>
      </c>
      <c r="Z207" s="2">
        <v>0</v>
      </c>
      <c r="AA207" s="2">
        <v>0</v>
      </c>
      <c r="DU207" s="1"/>
      <c r="AAU207" s="1"/>
      <c r="ATY207"/>
      <c r="ATZ207" s="1" t="s">
        <v>4302</v>
      </c>
      <c r="AUB207" s="1" t="s">
        <v>3854</v>
      </c>
      <c r="AUC207" s="1" t="s">
        <v>3220</v>
      </c>
      <c r="AUD207" s="1" t="s">
        <v>3855</v>
      </c>
      <c r="AUG207" s="1" t="s">
        <v>2803</v>
      </c>
    </row>
    <row r="208" spans="1:723 1221:1229" s="155" customFormat="1" ht="14.5" customHeight="1" x14ac:dyDescent="0.35">
      <c r="A208" s="155" t="s">
        <v>3223</v>
      </c>
      <c r="B208" s="155" t="s">
        <v>3221</v>
      </c>
      <c r="C208" s="155" t="s">
        <v>3222</v>
      </c>
      <c r="D208" s="155" t="s">
        <v>2164</v>
      </c>
      <c r="E208" s="155" t="s">
        <v>2025</v>
      </c>
      <c r="F208" s="155" t="s">
        <v>2164</v>
      </c>
      <c r="I208" s="155" t="s">
        <v>1942</v>
      </c>
      <c r="J208" s="155" t="s">
        <v>1943</v>
      </c>
      <c r="K208" s="155" t="s">
        <v>1943</v>
      </c>
      <c r="N208" s="155" t="s">
        <v>3846</v>
      </c>
      <c r="O208" s="156">
        <v>1</v>
      </c>
      <c r="P208" s="156">
        <v>0</v>
      </c>
      <c r="Q208" s="156">
        <v>0</v>
      </c>
      <c r="R208" s="156">
        <v>0</v>
      </c>
      <c r="S208" s="156">
        <v>0</v>
      </c>
      <c r="U208" s="155" t="s">
        <v>1831</v>
      </c>
      <c r="AC208" s="155" t="s">
        <v>3856</v>
      </c>
      <c r="AE208" s="155" t="s">
        <v>1830</v>
      </c>
      <c r="AF208" s="155" t="s">
        <v>1831</v>
      </c>
      <c r="AS208" s="155" t="s">
        <v>3895</v>
      </c>
      <c r="AT208" s="156">
        <v>25</v>
      </c>
      <c r="AU208" s="155" t="s">
        <v>3914</v>
      </c>
      <c r="AW208" s="155" t="s">
        <v>3849</v>
      </c>
      <c r="AX208" s="155" t="s">
        <v>1835</v>
      </c>
      <c r="AY208" s="155" t="s">
        <v>1830</v>
      </c>
      <c r="BT208" s="155" t="s">
        <v>1834</v>
      </c>
      <c r="BU208" s="156">
        <v>0</v>
      </c>
      <c r="BV208" s="156">
        <v>0</v>
      </c>
      <c r="BW208" s="156">
        <v>0</v>
      </c>
      <c r="BX208" s="156">
        <v>0</v>
      </c>
      <c r="BY208" s="156">
        <v>0</v>
      </c>
      <c r="BZ208" s="156">
        <v>0</v>
      </c>
      <c r="CA208" s="156">
        <v>0</v>
      </c>
      <c r="CB208" s="156">
        <v>1</v>
      </c>
      <c r="CC208" s="156">
        <v>0</v>
      </c>
      <c r="CD208" s="156">
        <v>0</v>
      </c>
      <c r="CE208" s="156">
        <v>0</v>
      </c>
      <c r="CG208" s="155" t="s">
        <v>1830</v>
      </c>
      <c r="DU208" s="155" t="s">
        <v>4644</v>
      </c>
      <c r="DV208" s="156">
        <v>0</v>
      </c>
      <c r="DW208" s="156">
        <v>1</v>
      </c>
      <c r="DX208" s="156">
        <v>0</v>
      </c>
      <c r="DY208" s="156">
        <v>0</v>
      </c>
      <c r="DZ208" s="156">
        <v>0</v>
      </c>
      <c r="EA208" s="156">
        <v>0</v>
      </c>
      <c r="EB208" s="156">
        <v>0</v>
      </c>
      <c r="EC208" s="156">
        <v>0</v>
      </c>
      <c r="ED208" s="156">
        <v>0</v>
      </c>
      <c r="EE208" s="156">
        <v>0</v>
      </c>
      <c r="EF208" s="156">
        <v>0</v>
      </c>
      <c r="EG208" s="156">
        <v>0</v>
      </c>
      <c r="EH208" s="155" t="s">
        <v>2693</v>
      </c>
      <c r="EI208" s="155" t="s">
        <v>1835</v>
      </c>
      <c r="EJ208" s="156">
        <v>0</v>
      </c>
      <c r="EK208" s="156">
        <v>0</v>
      </c>
      <c r="EL208" s="156">
        <v>0</v>
      </c>
      <c r="EM208" s="156">
        <v>0</v>
      </c>
      <c r="EN208" s="156">
        <v>0</v>
      </c>
      <c r="EO208" s="156">
        <v>0</v>
      </c>
      <c r="EP208" s="156">
        <v>0</v>
      </c>
      <c r="EQ208" s="156">
        <v>0</v>
      </c>
      <c r="ER208" s="156">
        <v>0</v>
      </c>
      <c r="ES208" s="156">
        <v>0</v>
      </c>
      <c r="ET208" s="156">
        <v>1</v>
      </c>
      <c r="EU208" s="156">
        <v>0</v>
      </c>
      <c r="EV208" s="156">
        <v>0</v>
      </c>
      <c r="EX208" s="155" t="s">
        <v>1830</v>
      </c>
      <c r="GE208" s="155" t="s">
        <v>3893</v>
      </c>
      <c r="GF208" s="156">
        <v>0</v>
      </c>
      <c r="GG208" s="156">
        <v>0</v>
      </c>
      <c r="GH208" s="156">
        <v>0</v>
      </c>
      <c r="GI208" s="156">
        <v>0</v>
      </c>
      <c r="GJ208" s="156">
        <v>0</v>
      </c>
      <c r="GK208" s="156">
        <v>0</v>
      </c>
      <c r="GL208" s="156">
        <v>1</v>
      </c>
      <c r="GM208" s="156">
        <v>0</v>
      </c>
      <c r="GN208" s="156">
        <v>0</v>
      </c>
      <c r="GO208" s="156">
        <v>0</v>
      </c>
      <c r="GP208" s="156">
        <v>0</v>
      </c>
      <c r="GQ208" s="156">
        <v>0</v>
      </c>
      <c r="GR208" s="156">
        <v>0</v>
      </c>
      <c r="ATY208"/>
      <c r="ATZ208" s="155" t="s">
        <v>4303</v>
      </c>
      <c r="AUB208" s="155" t="s">
        <v>3854</v>
      </c>
      <c r="AUC208" s="155" t="s">
        <v>3224</v>
      </c>
      <c r="AUD208" s="155" t="s">
        <v>3855</v>
      </c>
      <c r="AUG208" s="155" t="s">
        <v>2827</v>
      </c>
    </row>
    <row r="209" spans="1:723 1221:1229" ht="14.5" customHeight="1" x14ac:dyDescent="0.35">
      <c r="A209" s="1" t="s">
        <v>3228</v>
      </c>
      <c r="B209" s="1" t="s">
        <v>3225</v>
      </c>
      <c r="C209" s="1" t="s">
        <v>3226</v>
      </c>
      <c r="D209" s="1" t="s">
        <v>2131</v>
      </c>
      <c r="E209" s="1" t="s">
        <v>1982</v>
      </c>
      <c r="F209" s="1" t="s">
        <v>2131</v>
      </c>
      <c r="I209" s="1" t="s">
        <v>1942</v>
      </c>
      <c r="J209" s="1" t="s">
        <v>1943</v>
      </c>
      <c r="K209" s="1" t="s">
        <v>1943</v>
      </c>
      <c r="N209" s="1" t="s">
        <v>3846</v>
      </c>
      <c r="O209" s="2">
        <v>1</v>
      </c>
      <c r="P209" s="2">
        <v>0</v>
      </c>
      <c r="Q209" s="2">
        <v>0</v>
      </c>
      <c r="R209" s="2">
        <v>0</v>
      </c>
      <c r="S209" s="2">
        <v>0</v>
      </c>
      <c r="U209" s="1" t="s">
        <v>1831</v>
      </c>
      <c r="AC209" s="1" t="s">
        <v>4304</v>
      </c>
      <c r="AE209" s="1" t="s">
        <v>1831</v>
      </c>
      <c r="AF209" s="1" t="s">
        <v>1831</v>
      </c>
      <c r="AS209" s="1" t="s">
        <v>3895</v>
      </c>
      <c r="AT209" s="156">
        <v>30</v>
      </c>
      <c r="AU209" s="1" t="s">
        <v>2030</v>
      </c>
      <c r="AW209" s="1" t="s">
        <v>4305</v>
      </c>
      <c r="AX209" s="1" t="s">
        <v>3882</v>
      </c>
      <c r="AY209" s="1" t="s">
        <v>1831</v>
      </c>
      <c r="AZ209" s="1" t="s">
        <v>1838</v>
      </c>
      <c r="BA209" s="1" t="s">
        <v>3957</v>
      </c>
      <c r="BB209" s="2">
        <v>1</v>
      </c>
      <c r="BC209" s="2">
        <v>0</v>
      </c>
      <c r="BD209" s="2">
        <v>0</v>
      </c>
      <c r="BE209" s="2">
        <v>0</v>
      </c>
      <c r="BF209" s="2">
        <v>0</v>
      </c>
      <c r="BG209" s="2">
        <v>0</v>
      </c>
      <c r="BH209" s="2">
        <v>0</v>
      </c>
      <c r="BI209" s="2">
        <v>0</v>
      </c>
      <c r="BT209" s="1" t="s">
        <v>1858</v>
      </c>
      <c r="BU209" s="2">
        <v>0</v>
      </c>
      <c r="BV209" s="2">
        <v>0</v>
      </c>
      <c r="BW209" s="2">
        <v>1</v>
      </c>
      <c r="BX209" s="2">
        <v>0</v>
      </c>
      <c r="BY209" s="2">
        <v>0</v>
      </c>
      <c r="BZ209" s="2">
        <v>0</v>
      </c>
      <c r="CA209" s="2">
        <v>0</v>
      </c>
      <c r="CB209" s="2">
        <v>0</v>
      </c>
      <c r="CC209" s="2">
        <v>0</v>
      </c>
      <c r="CD209" s="2">
        <v>0</v>
      </c>
      <c r="CE209" s="2">
        <v>0</v>
      </c>
      <c r="CG209" s="1" t="s">
        <v>1830</v>
      </c>
      <c r="DU209" s="1" t="s">
        <v>3851</v>
      </c>
      <c r="DV209" s="2">
        <v>0</v>
      </c>
      <c r="DW209" s="2">
        <v>0</v>
      </c>
      <c r="DX209" s="2">
        <v>0</v>
      </c>
      <c r="DY209" s="2">
        <v>0</v>
      </c>
      <c r="DZ209" s="2">
        <v>0</v>
      </c>
      <c r="EA209" s="2">
        <v>1</v>
      </c>
      <c r="EB209" s="2">
        <v>0</v>
      </c>
      <c r="EC209" s="2">
        <v>0</v>
      </c>
      <c r="ED209" s="2">
        <v>0</v>
      </c>
      <c r="EE209" s="2">
        <v>0</v>
      </c>
      <c r="EF209" s="2">
        <v>0</v>
      </c>
      <c r="EG209" s="2">
        <v>0</v>
      </c>
      <c r="EI209" s="1" t="s">
        <v>4109</v>
      </c>
      <c r="EJ209" s="2">
        <v>0</v>
      </c>
      <c r="EK209" s="2">
        <v>0</v>
      </c>
      <c r="EL209" s="2">
        <v>1</v>
      </c>
      <c r="EM209" s="2">
        <v>0</v>
      </c>
      <c r="EN209" s="2">
        <v>0</v>
      </c>
      <c r="EO209" s="2">
        <v>0</v>
      </c>
      <c r="EP209" s="2">
        <v>0</v>
      </c>
      <c r="EQ209" s="2">
        <v>0</v>
      </c>
      <c r="ER209" s="2">
        <v>0</v>
      </c>
      <c r="ES209" s="2">
        <v>0</v>
      </c>
      <c r="ET209" s="2">
        <v>0</v>
      </c>
      <c r="EU209" s="2">
        <v>0</v>
      </c>
      <c r="EV209" s="2">
        <v>0</v>
      </c>
      <c r="EX209" s="1" t="s">
        <v>1831</v>
      </c>
      <c r="EY209" s="1" t="s">
        <v>4109</v>
      </c>
      <c r="EZ209" s="2">
        <v>0</v>
      </c>
      <c r="FA209" s="2">
        <v>0</v>
      </c>
      <c r="FB209" s="2">
        <v>0</v>
      </c>
      <c r="FC209" s="2">
        <v>1</v>
      </c>
      <c r="FD209" s="2">
        <v>0</v>
      </c>
      <c r="FE209" s="2">
        <v>0</v>
      </c>
      <c r="FF209" s="2">
        <v>0</v>
      </c>
      <c r="FH209" s="1" t="s">
        <v>4614</v>
      </c>
      <c r="FI209" s="2">
        <v>0</v>
      </c>
      <c r="FJ209" s="2">
        <v>0</v>
      </c>
      <c r="FK209" s="2">
        <v>0</v>
      </c>
      <c r="FL209" s="2">
        <v>0</v>
      </c>
      <c r="FM209" s="2">
        <v>0</v>
      </c>
      <c r="FN209" s="2">
        <v>0</v>
      </c>
      <c r="FO209" s="2">
        <v>0</v>
      </c>
      <c r="FP209" s="2">
        <v>0</v>
      </c>
      <c r="FQ209" s="2">
        <v>0</v>
      </c>
      <c r="FR209" s="2">
        <v>0</v>
      </c>
      <c r="FS209" s="2">
        <v>0</v>
      </c>
      <c r="FT209" s="2">
        <v>1</v>
      </c>
      <c r="FU209" s="2">
        <v>0</v>
      </c>
      <c r="FV209" s="1" t="s">
        <v>3227</v>
      </c>
      <c r="FW209" s="1" t="s">
        <v>1831</v>
      </c>
      <c r="GE209" s="1" t="s">
        <v>3893</v>
      </c>
      <c r="GF209" s="2">
        <v>0</v>
      </c>
      <c r="GG209" s="2">
        <v>0</v>
      </c>
      <c r="GH209" s="2">
        <v>0</v>
      </c>
      <c r="GI209" s="2">
        <v>0</v>
      </c>
      <c r="GJ209" s="2">
        <v>0</v>
      </c>
      <c r="GK209" s="2">
        <v>0</v>
      </c>
      <c r="GL209" s="2">
        <v>1</v>
      </c>
      <c r="GM209" s="2">
        <v>0</v>
      </c>
      <c r="GN209" s="2">
        <v>0</v>
      </c>
      <c r="GO209" s="2">
        <v>0</v>
      </c>
      <c r="GP209" s="2">
        <v>0</v>
      </c>
      <c r="GQ209" s="2">
        <v>0</v>
      </c>
      <c r="GR209" s="2">
        <v>0</v>
      </c>
      <c r="AAU209" s="1"/>
      <c r="ATY209"/>
      <c r="ATZ209" s="1" t="s">
        <v>4306</v>
      </c>
      <c r="AUB209" s="1" t="s">
        <v>3854</v>
      </c>
      <c r="AUC209" s="1" t="s">
        <v>3229</v>
      </c>
      <c r="AUD209" s="1" t="s">
        <v>3855</v>
      </c>
      <c r="AUG209" s="1" t="s">
        <v>2706</v>
      </c>
    </row>
    <row r="210" spans="1:723 1221:1229" ht="14.5" customHeight="1" x14ac:dyDescent="0.35">
      <c r="A210" s="1" t="s">
        <v>3233</v>
      </c>
      <c r="B210" s="1" t="s">
        <v>3230</v>
      </c>
      <c r="C210" s="1" t="s">
        <v>3231</v>
      </c>
      <c r="D210" s="1" t="s">
        <v>2698</v>
      </c>
      <c r="E210" s="1" t="s">
        <v>2132</v>
      </c>
      <c r="F210" s="1" t="s">
        <v>2698</v>
      </c>
      <c r="I210" s="1" t="s">
        <v>1942</v>
      </c>
      <c r="J210" s="1" t="s">
        <v>1943</v>
      </c>
      <c r="K210" s="1" t="s">
        <v>1943</v>
      </c>
      <c r="N210" s="1" t="s">
        <v>3846</v>
      </c>
      <c r="O210" s="2">
        <v>1</v>
      </c>
      <c r="P210" s="2">
        <v>0</v>
      </c>
      <c r="Q210" s="2">
        <v>0</v>
      </c>
      <c r="R210" s="2">
        <v>0</v>
      </c>
      <c r="S210" s="2">
        <v>0</v>
      </c>
      <c r="U210" s="1" t="s">
        <v>1831</v>
      </c>
      <c r="AC210" s="1" t="s">
        <v>3920</v>
      </c>
      <c r="AE210" s="1" t="s">
        <v>1830</v>
      </c>
      <c r="AF210" s="1" t="s">
        <v>1831</v>
      </c>
      <c r="AS210" s="1" t="s">
        <v>3887</v>
      </c>
      <c r="AT210" s="156" t="s">
        <v>1840</v>
      </c>
      <c r="AU210" s="1" t="s">
        <v>3914</v>
      </c>
      <c r="AW210" s="1" t="s">
        <v>3849</v>
      </c>
      <c r="AX210" s="1" t="s">
        <v>3890</v>
      </c>
      <c r="AY210" s="1" t="s">
        <v>1831</v>
      </c>
      <c r="AZ210" s="1" t="s">
        <v>1837</v>
      </c>
      <c r="BK210" s="1" t="s">
        <v>3970</v>
      </c>
      <c r="BL210" s="2">
        <v>1</v>
      </c>
      <c r="BM210" s="2">
        <v>0</v>
      </c>
      <c r="BN210" s="2">
        <v>0</v>
      </c>
      <c r="BO210" s="2">
        <v>0</v>
      </c>
      <c r="BP210" s="2">
        <v>0</v>
      </c>
      <c r="BQ210" s="2">
        <v>0</v>
      </c>
      <c r="BR210" s="2">
        <v>0</v>
      </c>
      <c r="BT210" s="1" t="s">
        <v>3874</v>
      </c>
      <c r="BU210" s="2">
        <v>0</v>
      </c>
      <c r="BV210" s="2">
        <v>0</v>
      </c>
      <c r="BW210" s="2">
        <v>0</v>
      </c>
      <c r="BX210" s="2">
        <v>0</v>
      </c>
      <c r="BY210" s="2">
        <v>1</v>
      </c>
      <c r="BZ210" s="2">
        <v>0</v>
      </c>
      <c r="CA210" s="2">
        <v>0</v>
      </c>
      <c r="CB210" s="2">
        <v>0</v>
      </c>
      <c r="CC210" s="2">
        <v>0</v>
      </c>
      <c r="CD210" s="2">
        <v>0</v>
      </c>
      <c r="CE210" s="2">
        <v>0</v>
      </c>
      <c r="CG210" s="1" t="s">
        <v>1830</v>
      </c>
      <c r="DU210" s="1" t="s">
        <v>4047</v>
      </c>
      <c r="DV210" s="2">
        <v>0</v>
      </c>
      <c r="DW210" s="2">
        <v>1</v>
      </c>
      <c r="DX210" s="2">
        <v>0</v>
      </c>
      <c r="DY210" s="2">
        <v>0</v>
      </c>
      <c r="DZ210" s="2">
        <v>0</v>
      </c>
      <c r="EA210" s="2">
        <v>0</v>
      </c>
      <c r="EB210" s="2">
        <v>0</v>
      </c>
      <c r="EC210" s="2">
        <v>0</v>
      </c>
      <c r="ED210" s="2">
        <v>0</v>
      </c>
      <c r="EE210" s="2">
        <v>0</v>
      </c>
      <c r="EF210" s="2">
        <v>0</v>
      </c>
      <c r="EG210" s="2">
        <v>0</v>
      </c>
      <c r="EI210" s="1" t="s">
        <v>1835</v>
      </c>
      <c r="EJ210" s="2">
        <v>0</v>
      </c>
      <c r="EK210" s="2">
        <v>0</v>
      </c>
      <c r="EL210" s="2">
        <v>0</v>
      </c>
      <c r="EM210" s="2">
        <v>0</v>
      </c>
      <c r="EN210" s="2">
        <v>0</v>
      </c>
      <c r="EO210" s="2">
        <v>0</v>
      </c>
      <c r="EP210" s="2">
        <v>0</v>
      </c>
      <c r="EQ210" s="2">
        <v>0</v>
      </c>
      <c r="ER210" s="2">
        <v>0</v>
      </c>
      <c r="ES210" s="2">
        <v>0</v>
      </c>
      <c r="ET210" s="2">
        <v>1</v>
      </c>
      <c r="EU210" s="2">
        <v>0</v>
      </c>
      <c r="EV210" s="2">
        <v>0</v>
      </c>
      <c r="EX210" s="1" t="s">
        <v>1830</v>
      </c>
      <c r="GE210" s="1" t="s">
        <v>1840</v>
      </c>
      <c r="GF210" s="2">
        <v>0</v>
      </c>
      <c r="GG210" s="2">
        <v>0</v>
      </c>
      <c r="GH210" s="2">
        <v>0</v>
      </c>
      <c r="GI210" s="2">
        <v>0</v>
      </c>
      <c r="GJ210" s="2">
        <v>0</v>
      </c>
      <c r="GK210" s="2">
        <v>0</v>
      </c>
      <c r="GL210" s="2">
        <v>0</v>
      </c>
      <c r="GM210" s="2">
        <v>0</v>
      </c>
      <c r="GN210" s="2">
        <v>0</v>
      </c>
      <c r="GO210" s="2">
        <v>0</v>
      </c>
      <c r="GP210" s="2">
        <v>0</v>
      </c>
      <c r="GQ210" s="2">
        <v>1</v>
      </c>
      <c r="GR210" s="2">
        <v>0</v>
      </c>
      <c r="AAU210" s="1"/>
      <c r="ATY210"/>
      <c r="ATZ210" s="1" t="s">
        <v>4307</v>
      </c>
      <c r="AUB210" s="1" t="s">
        <v>3854</v>
      </c>
      <c r="AUC210" s="1" t="s">
        <v>3234</v>
      </c>
      <c r="AUD210" s="1" t="s">
        <v>3855</v>
      </c>
      <c r="AUG210" s="1" t="s">
        <v>2850</v>
      </c>
    </row>
    <row r="211" spans="1:723 1221:1229" ht="14.5" customHeight="1" x14ac:dyDescent="0.35">
      <c r="A211" s="1" t="s">
        <v>3238</v>
      </c>
      <c r="B211" s="1" t="s">
        <v>3235</v>
      </c>
      <c r="C211" s="1" t="s">
        <v>3236</v>
      </c>
      <c r="D211" s="1" t="s">
        <v>2164</v>
      </c>
      <c r="E211" s="1" t="s">
        <v>2025</v>
      </c>
      <c r="F211" s="1" t="s">
        <v>2164</v>
      </c>
      <c r="I211" s="1" t="s">
        <v>1942</v>
      </c>
      <c r="J211" s="1" t="s">
        <v>1943</v>
      </c>
      <c r="K211" s="1" t="s">
        <v>1943</v>
      </c>
      <c r="N211" s="1" t="s">
        <v>3846</v>
      </c>
      <c r="O211" s="2">
        <v>1</v>
      </c>
      <c r="P211" s="2">
        <v>0</v>
      </c>
      <c r="Q211" s="2">
        <v>0</v>
      </c>
      <c r="R211" s="2">
        <v>0</v>
      </c>
      <c r="S211" s="2">
        <v>0</v>
      </c>
      <c r="U211" s="1" t="s">
        <v>1830</v>
      </c>
      <c r="V211" s="1" t="s">
        <v>4308</v>
      </c>
      <c r="W211" s="2">
        <v>0</v>
      </c>
      <c r="X211" s="2">
        <v>1</v>
      </c>
      <c r="Y211" s="2">
        <v>0</v>
      </c>
      <c r="Z211" s="2">
        <v>0</v>
      </c>
      <c r="AA211" s="2">
        <v>0</v>
      </c>
      <c r="DU211" s="1"/>
      <c r="AAU211" s="1"/>
      <c r="ATY211"/>
      <c r="ATZ211" s="1" t="s">
        <v>4309</v>
      </c>
      <c r="AUB211" s="1" t="s">
        <v>3854</v>
      </c>
      <c r="AUC211" s="1" t="s">
        <v>3239</v>
      </c>
      <c r="AUD211" s="1" t="s">
        <v>3855</v>
      </c>
      <c r="AUG211" s="1" t="s">
        <v>3259</v>
      </c>
    </row>
    <row r="212" spans="1:723 1221:1229" ht="14.5" customHeight="1" x14ac:dyDescent="0.35">
      <c r="A212" s="1" t="s">
        <v>3243</v>
      </c>
      <c r="B212" s="1" t="s">
        <v>3240</v>
      </c>
      <c r="C212" s="1" t="s">
        <v>3241</v>
      </c>
      <c r="D212" s="1" t="s">
        <v>2698</v>
      </c>
      <c r="E212" s="1" t="s">
        <v>2132</v>
      </c>
      <c r="F212" s="1" t="s">
        <v>2698</v>
      </c>
      <c r="I212" s="1" t="s">
        <v>1942</v>
      </c>
      <c r="J212" s="1" t="s">
        <v>1943</v>
      </c>
      <c r="K212" s="1" t="s">
        <v>1943</v>
      </c>
      <c r="N212" s="1" t="s">
        <v>3846</v>
      </c>
      <c r="O212" s="2">
        <v>1</v>
      </c>
      <c r="P212" s="2">
        <v>0</v>
      </c>
      <c r="Q212" s="2">
        <v>0</v>
      </c>
      <c r="R212" s="2">
        <v>0</v>
      </c>
      <c r="S212" s="2">
        <v>0</v>
      </c>
      <c r="U212" s="1" t="s">
        <v>1830</v>
      </c>
      <c r="V212" s="1" t="s">
        <v>4147</v>
      </c>
      <c r="W212" s="2">
        <v>1</v>
      </c>
      <c r="X212" s="2">
        <v>0</v>
      </c>
      <c r="Y212" s="2">
        <v>0</v>
      </c>
      <c r="Z212" s="2">
        <v>0</v>
      </c>
      <c r="AA212" s="2">
        <v>0</v>
      </c>
      <c r="DU212" s="1"/>
      <c r="AAU212" s="1"/>
      <c r="ATY212"/>
      <c r="ATZ212" s="1" t="s">
        <v>4310</v>
      </c>
      <c r="AUB212" s="1" t="s">
        <v>3854</v>
      </c>
      <c r="AUC212" s="1" t="s">
        <v>3244</v>
      </c>
      <c r="AUD212" s="1" t="s">
        <v>3855</v>
      </c>
      <c r="AUG212" s="1" t="s">
        <v>2872</v>
      </c>
    </row>
    <row r="213" spans="1:723 1221:1229" ht="14.5" customHeight="1" x14ac:dyDescent="0.35">
      <c r="A213" s="1" t="s">
        <v>3248</v>
      </c>
      <c r="B213" s="1" t="s">
        <v>3245</v>
      </c>
      <c r="C213" s="1" t="s">
        <v>3246</v>
      </c>
      <c r="D213" s="1" t="s">
        <v>2131</v>
      </c>
      <c r="E213" s="1" t="s">
        <v>2949</v>
      </c>
      <c r="F213" s="1" t="s">
        <v>2131</v>
      </c>
      <c r="I213" s="1" t="s">
        <v>1942</v>
      </c>
      <c r="J213" s="1" t="s">
        <v>1943</v>
      </c>
      <c r="K213" s="1" t="s">
        <v>1943</v>
      </c>
      <c r="N213" s="1" t="s">
        <v>3846</v>
      </c>
      <c r="O213" s="2">
        <v>1</v>
      </c>
      <c r="P213" s="2">
        <v>0</v>
      </c>
      <c r="Q213" s="2">
        <v>0</v>
      </c>
      <c r="R213" s="2">
        <v>0</v>
      </c>
      <c r="S213" s="2">
        <v>0</v>
      </c>
      <c r="U213" s="1" t="s">
        <v>1831</v>
      </c>
      <c r="AC213" s="1" t="s">
        <v>3908</v>
      </c>
      <c r="AE213" s="1" t="s">
        <v>1831</v>
      </c>
      <c r="AF213" s="1" t="s">
        <v>1831</v>
      </c>
      <c r="AS213" s="1" t="s">
        <v>3847</v>
      </c>
      <c r="AT213" s="156" t="s">
        <v>1840</v>
      </c>
      <c r="AU213" s="1" t="s">
        <v>3857</v>
      </c>
      <c r="AW213" s="1" t="s">
        <v>3849</v>
      </c>
      <c r="AX213" s="1" t="s">
        <v>3850</v>
      </c>
      <c r="AY213" s="1" t="s">
        <v>1831</v>
      </c>
      <c r="AZ213" s="1" t="s">
        <v>1839</v>
      </c>
      <c r="BA213" s="1" t="s">
        <v>1833</v>
      </c>
      <c r="BB213" s="2">
        <v>0</v>
      </c>
      <c r="BC213" s="2">
        <v>0</v>
      </c>
      <c r="BD213" s="2">
        <v>0</v>
      </c>
      <c r="BE213" s="2">
        <v>0</v>
      </c>
      <c r="BF213" s="2">
        <v>0</v>
      </c>
      <c r="BG213" s="2">
        <v>0</v>
      </c>
      <c r="BH213" s="2">
        <v>0</v>
      </c>
      <c r="BI213" s="2">
        <v>1</v>
      </c>
      <c r="BJ213" s="155" t="s">
        <v>3247</v>
      </c>
      <c r="BT213" s="1" t="s">
        <v>4211</v>
      </c>
      <c r="BU213" s="2">
        <v>0</v>
      </c>
      <c r="BV213" s="2">
        <v>0</v>
      </c>
      <c r="BW213" s="2">
        <v>0</v>
      </c>
      <c r="BX213" s="2">
        <v>0</v>
      </c>
      <c r="BY213" s="2">
        <v>1</v>
      </c>
      <c r="BZ213" s="2">
        <v>0</v>
      </c>
      <c r="CA213" s="2">
        <v>0</v>
      </c>
      <c r="CB213" s="2">
        <v>1</v>
      </c>
      <c r="CC213" s="2">
        <v>0</v>
      </c>
      <c r="CD213" s="2">
        <v>0</v>
      </c>
      <c r="CE213" s="2">
        <v>0</v>
      </c>
      <c r="CG213" s="1" t="s">
        <v>1831</v>
      </c>
      <c r="CH213" s="1" t="s">
        <v>3948</v>
      </c>
      <c r="CI213" s="2"/>
      <c r="CJ213" s="2">
        <v>15.6</v>
      </c>
      <c r="CK213" s="1" t="s">
        <v>1831</v>
      </c>
      <c r="CL213" s="1" t="s">
        <v>1839</v>
      </c>
      <c r="CM213" s="1" t="s">
        <v>4311</v>
      </c>
      <c r="CN213" s="2">
        <v>1</v>
      </c>
      <c r="CO213" s="2">
        <v>0</v>
      </c>
      <c r="CP213" s="2">
        <v>0</v>
      </c>
      <c r="CQ213" s="2">
        <v>1</v>
      </c>
      <c r="CR213" s="2">
        <v>0</v>
      </c>
      <c r="CS213" s="2">
        <v>0</v>
      </c>
      <c r="DC213" s="1" t="s">
        <v>3949</v>
      </c>
      <c r="DD213" s="2">
        <v>0</v>
      </c>
      <c r="DE213" s="2">
        <v>0</v>
      </c>
      <c r="DF213" s="2">
        <v>0</v>
      </c>
      <c r="DG213" s="2">
        <v>0</v>
      </c>
      <c r="DH213" s="2">
        <v>1</v>
      </c>
      <c r="DI213" s="2">
        <v>0</v>
      </c>
      <c r="DJ213" s="2">
        <v>0</v>
      </c>
      <c r="DK213" s="2">
        <v>0</v>
      </c>
      <c r="DM213" s="1" t="s">
        <v>1831</v>
      </c>
      <c r="DN213" s="1" t="s">
        <v>4022</v>
      </c>
      <c r="DO213" s="2">
        <v>0</v>
      </c>
      <c r="DP213" s="2">
        <v>1</v>
      </c>
      <c r="DQ213" s="2">
        <v>0</v>
      </c>
      <c r="DR213" s="2">
        <v>0</v>
      </c>
      <c r="DS213" s="2">
        <v>0</v>
      </c>
      <c r="DU213" s="1" t="s">
        <v>3958</v>
      </c>
      <c r="DV213" s="2">
        <v>0</v>
      </c>
      <c r="DW213" s="2">
        <v>0</v>
      </c>
      <c r="DX213" s="2">
        <v>0</v>
      </c>
      <c r="DY213" s="2">
        <v>0</v>
      </c>
      <c r="DZ213" s="2">
        <v>0</v>
      </c>
      <c r="EA213" s="2">
        <v>0</v>
      </c>
      <c r="EB213" s="2">
        <v>0</v>
      </c>
      <c r="EC213" s="2">
        <v>0</v>
      </c>
      <c r="ED213" s="2">
        <v>1</v>
      </c>
      <c r="EE213" s="2">
        <v>0</v>
      </c>
      <c r="EF213" s="2">
        <v>0</v>
      </c>
      <c r="EG213" s="2">
        <v>0</v>
      </c>
      <c r="EI213" s="1" t="s">
        <v>1857</v>
      </c>
      <c r="EJ213" s="2">
        <v>0</v>
      </c>
      <c r="EK213" s="2">
        <v>0</v>
      </c>
      <c r="EL213" s="2">
        <v>0</v>
      </c>
      <c r="EM213" s="2">
        <v>0</v>
      </c>
      <c r="EN213" s="2">
        <v>1</v>
      </c>
      <c r="EO213" s="2">
        <v>0</v>
      </c>
      <c r="EP213" s="2">
        <v>0</v>
      </c>
      <c r="EQ213" s="2">
        <v>0</v>
      </c>
      <c r="ER213" s="2">
        <v>0</v>
      </c>
      <c r="ES213" s="2">
        <v>0</v>
      </c>
      <c r="ET213" s="2">
        <v>0</v>
      </c>
      <c r="EU213" s="2">
        <v>0</v>
      </c>
      <c r="EV213" s="2">
        <v>0</v>
      </c>
      <c r="EX213" s="1" t="s">
        <v>1831</v>
      </c>
      <c r="EY213" s="1" t="s">
        <v>1834</v>
      </c>
      <c r="EZ213" s="2">
        <v>0</v>
      </c>
      <c r="FA213" s="2">
        <v>0</v>
      </c>
      <c r="FB213" s="2">
        <v>0</v>
      </c>
      <c r="FC213" s="2">
        <v>0</v>
      </c>
      <c r="FD213" s="2">
        <v>1</v>
      </c>
      <c r="FE213" s="2">
        <v>0</v>
      </c>
      <c r="FF213" s="2">
        <v>0</v>
      </c>
      <c r="FH213" s="1" t="s">
        <v>4212</v>
      </c>
      <c r="FI213" s="2">
        <v>0</v>
      </c>
      <c r="FJ213" s="2">
        <v>1</v>
      </c>
      <c r="FK213" s="2">
        <v>1</v>
      </c>
      <c r="FL213" s="2">
        <v>0</v>
      </c>
      <c r="FM213" s="2">
        <v>0</v>
      </c>
      <c r="FN213" s="2">
        <v>0</v>
      </c>
      <c r="FO213" s="2">
        <v>0</v>
      </c>
      <c r="FP213" s="2">
        <v>0</v>
      </c>
      <c r="FQ213" s="2">
        <v>0</v>
      </c>
      <c r="FR213" s="2">
        <v>0</v>
      </c>
      <c r="FS213" s="2">
        <v>0</v>
      </c>
      <c r="FT213" s="2">
        <v>0</v>
      </c>
      <c r="FU213" s="2">
        <v>0</v>
      </c>
      <c r="FW213" s="1" t="s">
        <v>1831</v>
      </c>
      <c r="GE213" s="1" t="s">
        <v>4312</v>
      </c>
      <c r="GF213" s="2">
        <v>0</v>
      </c>
      <c r="GG213" s="2">
        <v>0</v>
      </c>
      <c r="GH213" s="2">
        <v>0</v>
      </c>
      <c r="GI213" s="2">
        <v>0</v>
      </c>
      <c r="GJ213" s="2">
        <v>0</v>
      </c>
      <c r="GK213" s="2">
        <v>1</v>
      </c>
      <c r="GL213" s="2">
        <v>0</v>
      </c>
      <c r="GM213" s="2">
        <v>1</v>
      </c>
      <c r="GN213" s="2">
        <v>0</v>
      </c>
      <c r="GO213" s="2">
        <v>0</v>
      </c>
      <c r="GP213" s="2">
        <v>0</v>
      </c>
      <c r="GQ213" s="2">
        <v>0</v>
      </c>
      <c r="GR213" s="2">
        <v>0</v>
      </c>
      <c r="AAU213" s="1"/>
      <c r="ATY213"/>
      <c r="ATZ213" s="1" t="s">
        <v>4313</v>
      </c>
      <c r="AUB213" s="1" t="s">
        <v>3854</v>
      </c>
      <c r="AUC213" s="1" t="s">
        <v>3249</v>
      </c>
      <c r="AUD213" s="1" t="s">
        <v>3855</v>
      </c>
      <c r="AUG213" s="1" t="s">
        <v>2913</v>
      </c>
    </row>
    <row r="214" spans="1:723 1221:1229" s="155" customFormat="1" ht="14.5" customHeight="1" x14ac:dyDescent="0.35">
      <c r="A214" s="155" t="s">
        <v>3252</v>
      </c>
      <c r="B214" s="155" t="s">
        <v>3250</v>
      </c>
      <c r="C214" s="155" t="s">
        <v>3251</v>
      </c>
      <c r="D214" s="155" t="s">
        <v>2164</v>
      </c>
      <c r="E214" s="155" t="s">
        <v>2025</v>
      </c>
      <c r="F214" s="155" t="s">
        <v>2164</v>
      </c>
      <c r="I214" s="155" t="s">
        <v>1942</v>
      </c>
      <c r="J214" s="155" t="s">
        <v>1943</v>
      </c>
      <c r="K214" s="155" t="s">
        <v>1943</v>
      </c>
      <c r="N214" s="155" t="s">
        <v>3846</v>
      </c>
      <c r="O214" s="156">
        <v>1</v>
      </c>
      <c r="P214" s="156">
        <v>0</v>
      </c>
      <c r="Q214" s="156">
        <v>0</v>
      </c>
      <c r="R214" s="156">
        <v>0</v>
      </c>
      <c r="S214" s="156">
        <v>0</v>
      </c>
      <c r="U214" s="155" t="s">
        <v>1831</v>
      </c>
      <c r="AC214" s="155" t="s">
        <v>3920</v>
      </c>
      <c r="AE214" s="155" t="s">
        <v>1830</v>
      </c>
      <c r="AF214" s="155" t="s">
        <v>1831</v>
      </c>
      <c r="AS214" s="155" t="s">
        <v>3887</v>
      </c>
      <c r="AT214" s="156">
        <v>28</v>
      </c>
      <c r="AU214" s="155" t="s">
        <v>3914</v>
      </c>
      <c r="AW214" s="155" t="s">
        <v>3849</v>
      </c>
      <c r="AX214" s="155" t="s">
        <v>1835</v>
      </c>
      <c r="AY214" s="155" t="s">
        <v>1830</v>
      </c>
      <c r="BT214" s="155" t="s">
        <v>3874</v>
      </c>
      <c r="BU214" s="156">
        <v>0</v>
      </c>
      <c r="BV214" s="156">
        <v>0</v>
      </c>
      <c r="BW214" s="156">
        <v>0</v>
      </c>
      <c r="BX214" s="156">
        <v>0</v>
      </c>
      <c r="BY214" s="156">
        <v>1</v>
      </c>
      <c r="BZ214" s="156">
        <v>0</v>
      </c>
      <c r="CA214" s="156">
        <v>0</v>
      </c>
      <c r="CB214" s="156">
        <v>0</v>
      </c>
      <c r="CC214" s="156">
        <v>0</v>
      </c>
      <c r="CD214" s="156">
        <v>0</v>
      </c>
      <c r="CE214" s="156">
        <v>0</v>
      </c>
      <c r="CG214" s="155" t="s">
        <v>1830</v>
      </c>
      <c r="DU214" s="155" t="s">
        <v>3892</v>
      </c>
      <c r="DV214" s="156">
        <v>0</v>
      </c>
      <c r="DW214" s="156">
        <v>0</v>
      </c>
      <c r="DX214" s="156">
        <v>0</v>
      </c>
      <c r="DY214" s="156">
        <v>0</v>
      </c>
      <c r="DZ214" s="156">
        <v>0</v>
      </c>
      <c r="EA214" s="156">
        <v>0</v>
      </c>
      <c r="EB214" s="156">
        <v>0</v>
      </c>
      <c r="EC214" s="156">
        <v>1</v>
      </c>
      <c r="ED214" s="156">
        <v>0</v>
      </c>
      <c r="EE214" s="156">
        <v>0</v>
      </c>
      <c r="EF214" s="156">
        <v>0</v>
      </c>
      <c r="EG214" s="156">
        <v>0</v>
      </c>
      <c r="EI214" s="155" t="s">
        <v>1835</v>
      </c>
      <c r="EJ214" s="156">
        <v>0</v>
      </c>
      <c r="EK214" s="156">
        <v>0</v>
      </c>
      <c r="EL214" s="156">
        <v>0</v>
      </c>
      <c r="EM214" s="156">
        <v>0</v>
      </c>
      <c r="EN214" s="156">
        <v>0</v>
      </c>
      <c r="EO214" s="156">
        <v>0</v>
      </c>
      <c r="EP214" s="156">
        <v>0</v>
      </c>
      <c r="EQ214" s="156">
        <v>0</v>
      </c>
      <c r="ER214" s="156">
        <v>0</v>
      </c>
      <c r="ES214" s="156">
        <v>0</v>
      </c>
      <c r="ET214" s="156">
        <v>1</v>
      </c>
      <c r="EU214" s="156">
        <v>0</v>
      </c>
      <c r="EV214" s="156">
        <v>0</v>
      </c>
      <c r="EX214" s="155" t="s">
        <v>1830</v>
      </c>
      <c r="GE214" s="155" t="s">
        <v>3852</v>
      </c>
      <c r="GF214" s="156">
        <v>0</v>
      </c>
      <c r="GG214" s="156">
        <v>0</v>
      </c>
      <c r="GH214" s="156">
        <v>0</v>
      </c>
      <c r="GI214" s="156">
        <v>0</v>
      </c>
      <c r="GJ214" s="156">
        <v>0</v>
      </c>
      <c r="GK214" s="156">
        <v>0</v>
      </c>
      <c r="GL214" s="156">
        <v>1</v>
      </c>
      <c r="GM214" s="156">
        <v>0</v>
      </c>
      <c r="GN214" s="156">
        <v>0</v>
      </c>
      <c r="GO214" s="156">
        <v>0</v>
      </c>
      <c r="GP214" s="156">
        <v>0</v>
      </c>
      <c r="GQ214" s="156">
        <v>0</v>
      </c>
      <c r="GR214" s="156">
        <v>1</v>
      </c>
      <c r="GS214" s="155" t="s">
        <v>2184</v>
      </c>
      <c r="ATY214"/>
      <c r="ATZ214" s="155" t="s">
        <v>4314</v>
      </c>
      <c r="AUB214" s="155" t="s">
        <v>3854</v>
      </c>
      <c r="AUC214" s="155" t="s">
        <v>3253</v>
      </c>
      <c r="AUD214" s="155" t="s">
        <v>3855</v>
      </c>
      <c r="AUG214" s="155" t="s">
        <v>2225</v>
      </c>
    </row>
    <row r="215" spans="1:723 1221:1229" ht="14.5" customHeight="1" x14ac:dyDescent="0.35">
      <c r="A215" s="1" t="s">
        <v>3256</v>
      </c>
      <c r="B215" s="1" t="s">
        <v>3254</v>
      </c>
      <c r="C215" s="1" t="s">
        <v>3255</v>
      </c>
      <c r="D215" s="1" t="s">
        <v>2131</v>
      </c>
      <c r="E215" s="1" t="s">
        <v>1982</v>
      </c>
      <c r="F215" s="1" t="s">
        <v>2131</v>
      </c>
      <c r="I215" s="1" t="s">
        <v>1942</v>
      </c>
      <c r="J215" s="1" t="s">
        <v>1943</v>
      </c>
      <c r="K215" s="1" t="s">
        <v>1943</v>
      </c>
      <c r="N215" s="1" t="s">
        <v>3846</v>
      </c>
      <c r="O215" s="2">
        <v>1</v>
      </c>
      <c r="P215" s="2">
        <v>0</v>
      </c>
      <c r="Q215" s="2">
        <v>0</v>
      </c>
      <c r="R215" s="2">
        <v>0</v>
      </c>
      <c r="S215" s="2">
        <v>0</v>
      </c>
      <c r="U215" s="1" t="s">
        <v>1831</v>
      </c>
      <c r="AC215" s="1" t="s">
        <v>3908</v>
      </c>
      <c r="AE215" s="1" t="s">
        <v>1831</v>
      </c>
      <c r="AF215" s="1" t="s">
        <v>1831</v>
      </c>
      <c r="AS215" s="1" t="s">
        <v>3895</v>
      </c>
      <c r="AT215" s="156" t="s">
        <v>1840</v>
      </c>
      <c r="AU215" s="1" t="s">
        <v>3914</v>
      </c>
      <c r="AW215" s="1" t="s">
        <v>3849</v>
      </c>
      <c r="AX215" s="1" t="s">
        <v>3882</v>
      </c>
      <c r="AY215" s="1" t="s">
        <v>1831</v>
      </c>
      <c r="AZ215" s="1" t="s">
        <v>1839</v>
      </c>
      <c r="BA215" s="1" t="s">
        <v>3957</v>
      </c>
      <c r="BB215" s="2">
        <v>1</v>
      </c>
      <c r="BC215" s="2">
        <v>0</v>
      </c>
      <c r="BD215" s="2">
        <v>0</v>
      </c>
      <c r="BE215" s="2">
        <v>0</v>
      </c>
      <c r="BF215" s="2">
        <v>0</v>
      </c>
      <c r="BG215" s="2">
        <v>0</v>
      </c>
      <c r="BH215" s="2">
        <v>0</v>
      </c>
      <c r="BI215" s="2">
        <v>0</v>
      </c>
      <c r="BT215" s="1" t="s">
        <v>1973</v>
      </c>
      <c r="BU215" s="2">
        <v>0</v>
      </c>
      <c r="BV215" s="2">
        <v>0</v>
      </c>
      <c r="BW215" s="2">
        <v>0</v>
      </c>
      <c r="BX215" s="2">
        <v>0</v>
      </c>
      <c r="BY215" s="2">
        <v>0</v>
      </c>
      <c r="BZ215" s="2">
        <v>0</v>
      </c>
      <c r="CA215" s="2">
        <v>1</v>
      </c>
      <c r="CB215" s="2">
        <v>0</v>
      </c>
      <c r="CC215" s="2">
        <v>0</v>
      </c>
      <c r="CD215" s="2">
        <v>0</v>
      </c>
      <c r="CE215" s="2">
        <v>0</v>
      </c>
      <c r="CG215" s="1" t="s">
        <v>1830</v>
      </c>
      <c r="DU215" s="1" t="s">
        <v>4025</v>
      </c>
      <c r="DV215" s="2">
        <v>1</v>
      </c>
      <c r="DW215" s="2">
        <v>0</v>
      </c>
      <c r="DX215" s="2">
        <v>0</v>
      </c>
      <c r="DY215" s="2">
        <v>0</v>
      </c>
      <c r="DZ215" s="2">
        <v>0</v>
      </c>
      <c r="EA215" s="2">
        <v>0</v>
      </c>
      <c r="EB215" s="2">
        <v>0</v>
      </c>
      <c r="EC215" s="2">
        <v>0</v>
      </c>
      <c r="ED215" s="2">
        <v>0</v>
      </c>
      <c r="EE215" s="2">
        <v>0</v>
      </c>
      <c r="EF215" s="2">
        <v>0</v>
      </c>
      <c r="EG215" s="2">
        <v>0</v>
      </c>
      <c r="EI215" s="1" t="s">
        <v>4109</v>
      </c>
      <c r="EJ215" s="2">
        <v>0</v>
      </c>
      <c r="EK215" s="2">
        <v>0</v>
      </c>
      <c r="EL215" s="2">
        <v>1</v>
      </c>
      <c r="EM215" s="2">
        <v>0</v>
      </c>
      <c r="EN215" s="2">
        <v>0</v>
      </c>
      <c r="EO215" s="2">
        <v>0</v>
      </c>
      <c r="EP215" s="2">
        <v>0</v>
      </c>
      <c r="EQ215" s="2">
        <v>0</v>
      </c>
      <c r="ER215" s="2">
        <v>0</v>
      </c>
      <c r="ES215" s="2">
        <v>0</v>
      </c>
      <c r="ET215" s="2">
        <v>0</v>
      </c>
      <c r="EU215" s="2">
        <v>0</v>
      </c>
      <c r="EV215" s="2">
        <v>0</v>
      </c>
      <c r="EX215" s="1" t="s">
        <v>1830</v>
      </c>
      <c r="GE215" s="1" t="s">
        <v>4266</v>
      </c>
      <c r="GF215" s="2">
        <v>0</v>
      </c>
      <c r="GG215" s="2">
        <v>0</v>
      </c>
      <c r="GH215" s="2">
        <v>0</v>
      </c>
      <c r="GI215" s="2">
        <v>0</v>
      </c>
      <c r="GJ215" s="2">
        <v>0</v>
      </c>
      <c r="GK215" s="2">
        <v>1</v>
      </c>
      <c r="GL215" s="2">
        <v>0</v>
      </c>
      <c r="GM215" s="2">
        <v>0</v>
      </c>
      <c r="GN215" s="2">
        <v>0</v>
      </c>
      <c r="GO215" s="2">
        <v>0</v>
      </c>
      <c r="GP215" s="2">
        <v>0</v>
      </c>
      <c r="GQ215" s="2">
        <v>0</v>
      </c>
      <c r="GR215" s="2">
        <v>0</v>
      </c>
      <c r="AAU215" s="1"/>
      <c r="ATY215"/>
      <c r="ATZ215" s="1" t="s">
        <v>4315</v>
      </c>
      <c r="AUB215" s="1" t="s">
        <v>3854</v>
      </c>
      <c r="AUC215" s="1" t="s">
        <v>3253</v>
      </c>
      <c r="AUD215" s="1" t="s">
        <v>3855</v>
      </c>
      <c r="AUG215" s="1" t="s">
        <v>2954</v>
      </c>
    </row>
    <row r="216" spans="1:723 1221:1229" ht="14.5" customHeight="1" x14ac:dyDescent="0.35">
      <c r="A216" s="1" t="s">
        <v>3262</v>
      </c>
      <c r="B216" s="1" t="s">
        <v>3257</v>
      </c>
      <c r="C216" s="1" t="s">
        <v>3258</v>
      </c>
      <c r="D216" s="1" t="s">
        <v>2131</v>
      </c>
      <c r="E216" s="1" t="s">
        <v>2949</v>
      </c>
      <c r="F216" s="1" t="s">
        <v>2131</v>
      </c>
      <c r="I216" s="1" t="s">
        <v>1942</v>
      </c>
      <c r="J216" s="1" t="s">
        <v>1943</v>
      </c>
      <c r="K216" s="1" t="s">
        <v>1943</v>
      </c>
      <c r="N216" s="1" t="s">
        <v>4087</v>
      </c>
      <c r="O216" s="2">
        <v>0</v>
      </c>
      <c r="P216" s="2">
        <v>1</v>
      </c>
      <c r="Q216" s="2">
        <v>0</v>
      </c>
      <c r="R216" s="2">
        <v>0</v>
      </c>
      <c r="S216" s="2">
        <v>0</v>
      </c>
      <c r="U216" s="1" t="s">
        <v>1831</v>
      </c>
      <c r="AT216" s="1"/>
      <c r="BJ216" s="1"/>
      <c r="DU216" s="1"/>
      <c r="GS216" s="1"/>
      <c r="GT216" s="1" t="s">
        <v>4088</v>
      </c>
      <c r="GV216" s="1" t="s">
        <v>3917</v>
      </c>
      <c r="GX216" s="1" t="s">
        <v>1831</v>
      </c>
      <c r="GY216" s="1" t="s">
        <v>1831</v>
      </c>
      <c r="HL216" s="1" t="s">
        <v>1831</v>
      </c>
      <c r="HM216" s="1" t="s">
        <v>1830</v>
      </c>
      <c r="HP216" s="1" t="s">
        <v>1830</v>
      </c>
      <c r="HQ216" s="1" t="s">
        <v>1830</v>
      </c>
      <c r="HR216" s="1" t="s">
        <v>4247</v>
      </c>
      <c r="HT216" s="1" t="s">
        <v>1830</v>
      </c>
      <c r="HU216" s="2">
        <v>34</v>
      </c>
      <c r="HV216" s="1" t="s">
        <v>1835</v>
      </c>
      <c r="HW216" s="1" t="s">
        <v>3888</v>
      </c>
      <c r="HY216" s="1" t="s">
        <v>1840</v>
      </c>
      <c r="IT216" s="1" t="s">
        <v>1834</v>
      </c>
      <c r="IU216" s="2">
        <v>0</v>
      </c>
      <c r="IV216" s="2">
        <v>0</v>
      </c>
      <c r="IW216" s="2">
        <v>0</v>
      </c>
      <c r="IX216" s="2">
        <v>0</v>
      </c>
      <c r="IY216" s="2">
        <v>0</v>
      </c>
      <c r="IZ216" s="2">
        <v>0</v>
      </c>
      <c r="JA216" s="2">
        <v>0</v>
      </c>
      <c r="JB216" s="2">
        <v>1</v>
      </c>
      <c r="JC216" s="2">
        <v>0</v>
      </c>
      <c r="JD216" s="2">
        <v>0</v>
      </c>
      <c r="JE216" s="2">
        <v>0</v>
      </c>
      <c r="JG216" s="1" t="s">
        <v>1830</v>
      </c>
      <c r="KU216" s="1" t="s">
        <v>4316</v>
      </c>
      <c r="KV216" s="2">
        <v>1</v>
      </c>
      <c r="KW216" s="2">
        <v>1</v>
      </c>
      <c r="KX216" s="2">
        <v>0</v>
      </c>
      <c r="KY216" s="2">
        <v>0</v>
      </c>
      <c r="KZ216" s="2">
        <v>1</v>
      </c>
      <c r="LA216" s="2">
        <v>0</v>
      </c>
      <c r="LB216" s="2">
        <v>0</v>
      </c>
      <c r="LC216" s="2">
        <v>0</v>
      </c>
      <c r="LD216" s="2">
        <v>0</v>
      </c>
      <c r="LE216" s="2">
        <v>0</v>
      </c>
      <c r="LF216" s="2">
        <v>0</v>
      </c>
      <c r="LG216" s="2">
        <v>0</v>
      </c>
      <c r="LI216" s="1" t="s">
        <v>1857</v>
      </c>
      <c r="LJ216" s="2">
        <v>0</v>
      </c>
      <c r="LK216" s="2">
        <v>0</v>
      </c>
      <c r="LL216" s="2">
        <v>0</v>
      </c>
      <c r="LM216" s="2">
        <v>0</v>
      </c>
      <c r="LN216" s="2">
        <v>1</v>
      </c>
      <c r="LO216" s="2">
        <v>0</v>
      </c>
      <c r="LP216" s="2">
        <v>0</v>
      </c>
      <c r="LQ216" s="2">
        <v>0</v>
      </c>
      <c r="LR216" s="2">
        <v>0</v>
      </c>
      <c r="LS216" s="2">
        <v>0</v>
      </c>
      <c r="LT216" s="2">
        <v>0</v>
      </c>
      <c r="LU216" s="2">
        <v>0</v>
      </c>
      <c r="LV216" s="2">
        <v>0</v>
      </c>
      <c r="LX216" s="1" t="s">
        <v>1831</v>
      </c>
      <c r="LY216" s="1" t="s">
        <v>1834</v>
      </c>
      <c r="LZ216" s="2">
        <v>0</v>
      </c>
      <c r="MA216" s="2">
        <v>0</v>
      </c>
      <c r="MB216" s="2">
        <v>0</v>
      </c>
      <c r="MC216" s="2">
        <v>0</v>
      </c>
      <c r="MD216" s="2">
        <v>1</v>
      </c>
      <c r="ME216" s="2">
        <v>0</v>
      </c>
      <c r="MF216" s="2">
        <v>0</v>
      </c>
      <c r="MH216" s="1" t="s">
        <v>4179</v>
      </c>
      <c r="MI216" s="2">
        <v>0</v>
      </c>
      <c r="MJ216" s="2">
        <v>0</v>
      </c>
      <c r="MK216" s="2">
        <v>1</v>
      </c>
      <c r="ML216" s="2">
        <v>0</v>
      </c>
      <c r="MM216" s="2">
        <v>0</v>
      </c>
      <c r="MN216" s="2">
        <v>0</v>
      </c>
      <c r="MO216" s="2">
        <v>0</v>
      </c>
      <c r="MP216" s="2">
        <v>0</v>
      </c>
      <c r="MQ216" s="2">
        <v>0</v>
      </c>
      <c r="MR216" s="2">
        <v>1</v>
      </c>
      <c r="MS216" s="2">
        <v>0</v>
      </c>
      <c r="MT216" s="2">
        <v>0</v>
      </c>
      <c r="MU216" s="2">
        <v>0</v>
      </c>
      <c r="MV216" s="1" t="s">
        <v>3261</v>
      </c>
      <c r="MW216" s="1" t="s">
        <v>1831</v>
      </c>
      <c r="NE216" s="1" t="s">
        <v>4317</v>
      </c>
      <c r="NF216" s="2">
        <v>0</v>
      </c>
      <c r="NG216" s="2">
        <v>1</v>
      </c>
      <c r="NH216" s="2">
        <v>1</v>
      </c>
      <c r="NI216" s="2">
        <v>0</v>
      </c>
      <c r="NJ216" s="2">
        <v>0</v>
      </c>
      <c r="NK216" s="2">
        <v>0</v>
      </c>
      <c r="NL216" s="2">
        <v>0</v>
      </c>
      <c r="NM216" s="2">
        <v>0</v>
      </c>
      <c r="NN216" s="2">
        <v>0</v>
      </c>
      <c r="NO216" s="2">
        <v>1</v>
      </c>
      <c r="NP216" s="2">
        <v>0</v>
      </c>
      <c r="NQ216" s="2">
        <v>0</v>
      </c>
      <c r="NR216" s="2">
        <v>0</v>
      </c>
      <c r="AAU216" s="1"/>
      <c r="ATY216"/>
      <c r="ATZ216" s="1" t="s">
        <v>4318</v>
      </c>
      <c r="AUB216" s="1" t="s">
        <v>3854</v>
      </c>
      <c r="AUC216" s="1" t="s">
        <v>3263</v>
      </c>
      <c r="AUD216" s="1" t="s">
        <v>3855</v>
      </c>
      <c r="AUG216" s="1" t="s">
        <v>2977</v>
      </c>
    </row>
    <row r="217" spans="1:723 1221:1229" s="155" customFormat="1" ht="14.5" customHeight="1" x14ac:dyDescent="0.35">
      <c r="A217" s="155" t="s">
        <v>3266</v>
      </c>
      <c r="B217" s="155" t="s">
        <v>3264</v>
      </c>
      <c r="C217" s="155" t="s">
        <v>3265</v>
      </c>
      <c r="D217" s="155" t="s">
        <v>2072</v>
      </c>
      <c r="E217" s="155" t="s">
        <v>1955</v>
      </c>
      <c r="F217" s="155" t="s">
        <v>2072</v>
      </c>
      <c r="I217" s="155" t="s">
        <v>1942</v>
      </c>
      <c r="J217" s="155" t="s">
        <v>1943</v>
      </c>
      <c r="K217" s="155" t="s">
        <v>1943</v>
      </c>
      <c r="N217" s="155" t="s">
        <v>3846</v>
      </c>
      <c r="O217" s="156">
        <v>1</v>
      </c>
      <c r="P217" s="156">
        <v>0</v>
      </c>
      <c r="Q217" s="156">
        <v>0</v>
      </c>
      <c r="R217" s="156">
        <v>0</v>
      </c>
      <c r="S217" s="156">
        <v>0</v>
      </c>
      <c r="U217" s="155" t="s">
        <v>1831</v>
      </c>
      <c r="AC217" s="155" t="s">
        <v>3856</v>
      </c>
      <c r="AE217" s="155" t="s">
        <v>1830</v>
      </c>
      <c r="AF217" s="155" t="s">
        <v>1831</v>
      </c>
      <c r="AS217" s="155" t="s">
        <v>3847</v>
      </c>
      <c r="AT217" s="156">
        <v>150</v>
      </c>
      <c r="AU217" s="155" t="s">
        <v>3857</v>
      </c>
      <c r="AW217" s="155" t="s">
        <v>3849</v>
      </c>
      <c r="AX217" s="155" t="s">
        <v>3890</v>
      </c>
      <c r="AY217" s="155" t="s">
        <v>1830</v>
      </c>
      <c r="BT217" s="155" t="s">
        <v>3874</v>
      </c>
      <c r="BU217" s="156">
        <v>0</v>
      </c>
      <c r="BV217" s="156">
        <v>0</v>
      </c>
      <c r="BW217" s="156">
        <v>0</v>
      </c>
      <c r="BX217" s="156">
        <v>0</v>
      </c>
      <c r="BY217" s="156">
        <v>1</v>
      </c>
      <c r="BZ217" s="156">
        <v>0</v>
      </c>
      <c r="CA217" s="156">
        <v>0</v>
      </c>
      <c r="CB217" s="156">
        <v>0</v>
      </c>
      <c r="CC217" s="156">
        <v>0</v>
      </c>
      <c r="CD217" s="156">
        <v>0</v>
      </c>
      <c r="CE217" s="156">
        <v>0</v>
      </c>
      <c r="CG217" s="155" t="s">
        <v>1830</v>
      </c>
      <c r="DU217" s="155" t="s">
        <v>3858</v>
      </c>
      <c r="DV217" s="156">
        <v>0</v>
      </c>
      <c r="DW217" s="156">
        <v>0</v>
      </c>
      <c r="DX217" s="156">
        <v>0</v>
      </c>
      <c r="DY217" s="156">
        <v>0</v>
      </c>
      <c r="DZ217" s="156">
        <v>0</v>
      </c>
      <c r="EA217" s="156">
        <v>0</v>
      </c>
      <c r="EB217" s="156">
        <v>1</v>
      </c>
      <c r="EC217" s="156">
        <v>0</v>
      </c>
      <c r="ED217" s="156">
        <v>0</v>
      </c>
      <c r="EE217" s="156">
        <v>0</v>
      </c>
      <c r="EF217" s="156">
        <v>0</v>
      </c>
      <c r="EG217" s="156">
        <v>0</v>
      </c>
      <c r="EI217" s="155" t="s">
        <v>1857</v>
      </c>
      <c r="EJ217" s="156">
        <v>0</v>
      </c>
      <c r="EK217" s="156">
        <v>0</v>
      </c>
      <c r="EL217" s="156">
        <v>0</v>
      </c>
      <c r="EM217" s="156">
        <v>0</v>
      </c>
      <c r="EN217" s="156">
        <v>1</v>
      </c>
      <c r="EO217" s="156">
        <v>0</v>
      </c>
      <c r="EP217" s="156">
        <v>0</v>
      </c>
      <c r="EQ217" s="156">
        <v>0</v>
      </c>
      <c r="ER217" s="156">
        <v>0</v>
      </c>
      <c r="ES217" s="156">
        <v>0</v>
      </c>
      <c r="ET217" s="156">
        <v>0</v>
      </c>
      <c r="EU217" s="156">
        <v>0</v>
      </c>
      <c r="EV217" s="156">
        <v>0</v>
      </c>
      <c r="EX217" s="155" t="s">
        <v>1831</v>
      </c>
      <c r="EY217" s="155" t="s">
        <v>1834</v>
      </c>
      <c r="EZ217" s="156">
        <v>0</v>
      </c>
      <c r="FA217" s="156">
        <v>0</v>
      </c>
      <c r="FB217" s="156">
        <v>0</v>
      </c>
      <c r="FC217" s="156">
        <v>0</v>
      </c>
      <c r="FD217" s="156">
        <v>1</v>
      </c>
      <c r="FE217" s="156">
        <v>0</v>
      </c>
      <c r="FF217" s="156">
        <v>0</v>
      </c>
      <c r="FH217" s="155" t="s">
        <v>1836</v>
      </c>
      <c r="FI217" s="156">
        <v>0</v>
      </c>
      <c r="FJ217" s="156">
        <v>0</v>
      </c>
      <c r="FK217" s="156">
        <v>1</v>
      </c>
      <c r="FL217" s="156">
        <v>0</v>
      </c>
      <c r="FM217" s="156">
        <v>0</v>
      </c>
      <c r="FN217" s="156">
        <v>0</v>
      </c>
      <c r="FO217" s="156">
        <v>0</v>
      </c>
      <c r="FP217" s="156">
        <v>0</v>
      </c>
      <c r="FQ217" s="156">
        <v>0</v>
      </c>
      <c r="FR217" s="156">
        <v>0</v>
      </c>
      <c r="FS217" s="156">
        <v>0</v>
      </c>
      <c r="FT217" s="156">
        <v>0</v>
      </c>
      <c r="FU217" s="156">
        <v>0</v>
      </c>
      <c r="FV217" s="155" t="s">
        <v>3008</v>
      </c>
      <c r="FW217" s="155" t="s">
        <v>1831</v>
      </c>
      <c r="GE217" s="155" t="s">
        <v>4036</v>
      </c>
      <c r="GF217" s="156">
        <v>0</v>
      </c>
      <c r="GG217" s="156">
        <v>0</v>
      </c>
      <c r="GH217" s="156">
        <v>0</v>
      </c>
      <c r="GI217" s="156">
        <v>0</v>
      </c>
      <c r="GJ217" s="156">
        <v>0</v>
      </c>
      <c r="GK217" s="156">
        <v>0</v>
      </c>
      <c r="GL217" s="156">
        <v>1</v>
      </c>
      <c r="GM217" s="156">
        <v>1</v>
      </c>
      <c r="GN217" s="156">
        <v>0</v>
      </c>
      <c r="GO217" s="156">
        <v>0</v>
      </c>
      <c r="GP217" s="156">
        <v>0</v>
      </c>
      <c r="GQ217" s="156">
        <v>0</v>
      </c>
      <c r="GR217" s="156">
        <v>0</v>
      </c>
      <c r="ATY217"/>
      <c r="ATZ217" s="155" t="s">
        <v>4319</v>
      </c>
      <c r="AUB217" s="155" t="s">
        <v>3854</v>
      </c>
      <c r="AUC217" s="155" t="s">
        <v>3267</v>
      </c>
      <c r="AUD217" s="155" t="s">
        <v>3855</v>
      </c>
      <c r="AUG217" s="155" t="s">
        <v>2996</v>
      </c>
    </row>
    <row r="218" spans="1:723 1221:1229" ht="14.5" customHeight="1" x14ac:dyDescent="0.35">
      <c r="A218" s="1" t="s">
        <v>3270</v>
      </c>
      <c r="B218" s="1" t="s">
        <v>3268</v>
      </c>
      <c r="C218" s="1" t="s">
        <v>3269</v>
      </c>
      <c r="D218" s="1" t="s">
        <v>2072</v>
      </c>
      <c r="E218" s="1" t="s">
        <v>1955</v>
      </c>
      <c r="F218" s="1" t="s">
        <v>2072</v>
      </c>
      <c r="I218" s="1" t="s">
        <v>1942</v>
      </c>
      <c r="J218" s="1" t="s">
        <v>1943</v>
      </c>
      <c r="K218" s="1" t="s">
        <v>1943</v>
      </c>
      <c r="N218" s="1" t="s">
        <v>3846</v>
      </c>
      <c r="O218" s="2">
        <v>1</v>
      </c>
      <c r="P218" s="2">
        <v>0</v>
      </c>
      <c r="Q218" s="2">
        <v>0</v>
      </c>
      <c r="R218" s="2">
        <v>0</v>
      </c>
      <c r="S218" s="2">
        <v>0</v>
      </c>
      <c r="U218" s="1" t="s">
        <v>1831</v>
      </c>
      <c r="AC218" s="1" t="s">
        <v>4631</v>
      </c>
      <c r="AE218" s="1" t="s">
        <v>1831</v>
      </c>
      <c r="AF218" s="1" t="s">
        <v>1831</v>
      </c>
      <c r="AS218" s="1" t="s">
        <v>3847</v>
      </c>
      <c r="AT218" s="156">
        <v>200</v>
      </c>
      <c r="AU218" s="1" t="s">
        <v>3857</v>
      </c>
      <c r="AW218" s="1" t="s">
        <v>3849</v>
      </c>
      <c r="AX218" s="1" t="s">
        <v>3986</v>
      </c>
      <c r="AY218" s="1" t="s">
        <v>1831</v>
      </c>
      <c r="AZ218" s="1" t="s">
        <v>1839</v>
      </c>
      <c r="BA218" s="1" t="s">
        <v>4320</v>
      </c>
      <c r="BB218" s="2">
        <v>0</v>
      </c>
      <c r="BC218" s="2">
        <v>0</v>
      </c>
      <c r="BD218" s="2">
        <v>1</v>
      </c>
      <c r="BE218" s="2">
        <v>1</v>
      </c>
      <c r="BF218" s="2">
        <v>0</v>
      </c>
      <c r="BG218" s="2">
        <v>0</v>
      </c>
      <c r="BH218" s="2">
        <v>0</v>
      </c>
      <c r="BI218" s="2">
        <v>0</v>
      </c>
      <c r="BT218" s="1" t="s">
        <v>3928</v>
      </c>
      <c r="BU218" s="2">
        <v>0</v>
      </c>
      <c r="BV218" s="2">
        <v>0</v>
      </c>
      <c r="BW218" s="2">
        <v>0</v>
      </c>
      <c r="BX218" s="2">
        <v>0</v>
      </c>
      <c r="BY218" s="2">
        <v>0</v>
      </c>
      <c r="BZ218" s="2">
        <v>0</v>
      </c>
      <c r="CA218" s="2">
        <v>0</v>
      </c>
      <c r="CB218" s="2">
        <v>1</v>
      </c>
      <c r="CC218" s="2">
        <v>0</v>
      </c>
      <c r="CD218" s="2">
        <v>0</v>
      </c>
      <c r="CE218" s="2">
        <v>0</v>
      </c>
      <c r="CG218" s="1" t="s">
        <v>1831</v>
      </c>
      <c r="CH218" s="1" t="s">
        <v>3948</v>
      </c>
      <c r="CJ218" s="2">
        <v>25</v>
      </c>
      <c r="CK218" s="1" t="s">
        <v>1830</v>
      </c>
      <c r="DC218" s="1" t="s">
        <v>3949</v>
      </c>
      <c r="DD218" s="2">
        <v>0</v>
      </c>
      <c r="DE218" s="2">
        <v>0</v>
      </c>
      <c r="DF218" s="2">
        <v>0</v>
      </c>
      <c r="DG218" s="2">
        <v>0</v>
      </c>
      <c r="DH218" s="2">
        <v>1</v>
      </c>
      <c r="DI218" s="2">
        <v>0</v>
      </c>
      <c r="DJ218" s="2">
        <v>0</v>
      </c>
      <c r="DK218" s="2">
        <v>0</v>
      </c>
      <c r="DM218" s="1" t="s">
        <v>1830</v>
      </c>
      <c r="DU218" s="1" t="s">
        <v>3858</v>
      </c>
      <c r="DV218" s="2">
        <v>0</v>
      </c>
      <c r="DW218" s="2">
        <v>0</v>
      </c>
      <c r="DX218" s="2">
        <v>0</v>
      </c>
      <c r="DY218" s="2">
        <v>0</v>
      </c>
      <c r="DZ218" s="2">
        <v>0</v>
      </c>
      <c r="EA218" s="2">
        <v>0</v>
      </c>
      <c r="EB218" s="2">
        <v>1</v>
      </c>
      <c r="EC218" s="2">
        <v>0</v>
      </c>
      <c r="ED218" s="2">
        <v>0</v>
      </c>
      <c r="EE218" s="2">
        <v>0</v>
      </c>
      <c r="EF218" s="2">
        <v>0</v>
      </c>
      <c r="EG218" s="2">
        <v>0</v>
      </c>
      <c r="EI218" s="1" t="s">
        <v>1857</v>
      </c>
      <c r="EJ218" s="2">
        <v>0</v>
      </c>
      <c r="EK218" s="2">
        <v>0</v>
      </c>
      <c r="EL218" s="2">
        <v>0</v>
      </c>
      <c r="EM218" s="2">
        <v>0</v>
      </c>
      <c r="EN218" s="2">
        <v>1</v>
      </c>
      <c r="EO218" s="2">
        <v>0</v>
      </c>
      <c r="EP218" s="2">
        <v>0</v>
      </c>
      <c r="EQ218" s="2">
        <v>0</v>
      </c>
      <c r="ER218" s="2">
        <v>0</v>
      </c>
      <c r="ES218" s="2">
        <v>0</v>
      </c>
      <c r="ET218" s="2">
        <v>0</v>
      </c>
      <c r="EU218" s="2">
        <v>0</v>
      </c>
      <c r="EV218" s="2">
        <v>0</v>
      </c>
      <c r="EX218" s="1" t="s">
        <v>1830</v>
      </c>
      <c r="GE218" s="1" t="s">
        <v>4321</v>
      </c>
      <c r="GF218" s="2">
        <v>0</v>
      </c>
      <c r="GG218" s="2">
        <v>0</v>
      </c>
      <c r="GH218" s="2">
        <v>1</v>
      </c>
      <c r="GI218" s="2">
        <v>0</v>
      </c>
      <c r="GJ218" s="2">
        <v>1</v>
      </c>
      <c r="GK218" s="2">
        <v>0</v>
      </c>
      <c r="GL218" s="2">
        <v>0</v>
      </c>
      <c r="GM218" s="2">
        <v>1</v>
      </c>
      <c r="GN218" s="2">
        <v>0</v>
      </c>
      <c r="GO218" s="2">
        <v>0</v>
      </c>
      <c r="GP218" s="2">
        <v>0</v>
      </c>
      <c r="GQ218" s="2">
        <v>0</v>
      </c>
      <c r="GR218" s="2">
        <v>0</v>
      </c>
      <c r="AAU218" s="1"/>
      <c r="ATY218"/>
      <c r="ATZ218" s="1" t="s">
        <v>4322</v>
      </c>
      <c r="AUB218" s="1" t="s">
        <v>3854</v>
      </c>
      <c r="AUC218" s="1" t="s">
        <v>3271</v>
      </c>
      <c r="AUD218" s="1" t="s">
        <v>3855</v>
      </c>
      <c r="AUG218" s="1" t="s">
        <v>3036</v>
      </c>
    </row>
    <row r="219" spans="1:723 1221:1229" ht="14.5" customHeight="1" x14ac:dyDescent="0.35">
      <c r="A219" s="1" t="s">
        <v>3275</v>
      </c>
      <c r="B219" s="1" t="s">
        <v>3272</v>
      </c>
      <c r="C219" s="1" t="s">
        <v>3273</v>
      </c>
      <c r="D219" s="1" t="s">
        <v>2131</v>
      </c>
      <c r="E219" s="1" t="s">
        <v>1982</v>
      </c>
      <c r="F219" s="1" t="s">
        <v>2131</v>
      </c>
      <c r="I219" s="1" t="s">
        <v>1942</v>
      </c>
      <c r="J219" s="1" t="s">
        <v>1943</v>
      </c>
      <c r="K219" s="1" t="s">
        <v>1943</v>
      </c>
      <c r="N219" s="1" t="s">
        <v>3846</v>
      </c>
      <c r="O219" s="2">
        <v>1</v>
      </c>
      <c r="P219" s="2">
        <v>0</v>
      </c>
      <c r="Q219" s="2">
        <v>0</v>
      </c>
      <c r="R219" s="2">
        <v>0</v>
      </c>
      <c r="S219" s="2">
        <v>0</v>
      </c>
      <c r="U219" s="1" t="s">
        <v>1831</v>
      </c>
      <c r="AC219" s="1" t="s">
        <v>3920</v>
      </c>
      <c r="AE219" s="1" t="s">
        <v>1830</v>
      </c>
      <c r="AF219" s="1" t="s">
        <v>1831</v>
      </c>
      <c r="AS219" s="1" t="s">
        <v>3895</v>
      </c>
      <c r="AT219" s="156" t="s">
        <v>1840</v>
      </c>
      <c r="AU219" s="1" t="s">
        <v>3857</v>
      </c>
      <c r="AW219" s="1" t="s">
        <v>3889</v>
      </c>
      <c r="AX219" s="1" t="s">
        <v>3890</v>
      </c>
      <c r="AY219" s="1" t="s">
        <v>1831</v>
      </c>
      <c r="AZ219" s="1" t="s">
        <v>1837</v>
      </c>
      <c r="BK219" s="1" t="s">
        <v>4271</v>
      </c>
      <c r="BL219" s="2">
        <v>0</v>
      </c>
      <c r="BM219" s="2">
        <v>0</v>
      </c>
      <c r="BN219" s="2">
        <v>1</v>
      </c>
      <c r="BO219" s="2">
        <v>0</v>
      </c>
      <c r="BP219" s="2">
        <v>0</v>
      </c>
      <c r="BQ219" s="2">
        <v>0</v>
      </c>
      <c r="BR219" s="2">
        <v>0</v>
      </c>
      <c r="BT219" s="1" t="s">
        <v>4072</v>
      </c>
      <c r="BU219" s="2">
        <v>0</v>
      </c>
      <c r="BV219" s="2">
        <v>0</v>
      </c>
      <c r="BW219" s="2">
        <v>0</v>
      </c>
      <c r="BX219" s="2">
        <v>0</v>
      </c>
      <c r="BY219" s="2">
        <v>0</v>
      </c>
      <c r="BZ219" s="2">
        <v>1</v>
      </c>
      <c r="CA219" s="2">
        <v>0</v>
      </c>
      <c r="CB219" s="2">
        <v>0</v>
      </c>
      <c r="CC219" s="2">
        <v>0</v>
      </c>
      <c r="CD219" s="2">
        <v>0</v>
      </c>
      <c r="CE219" s="2">
        <v>0</v>
      </c>
      <c r="CG219" s="1" t="s">
        <v>1830</v>
      </c>
      <c r="DU219" s="1" t="s">
        <v>4047</v>
      </c>
      <c r="DV219" s="2">
        <v>0</v>
      </c>
      <c r="DW219" s="2">
        <v>1</v>
      </c>
      <c r="DX219" s="2">
        <v>0</v>
      </c>
      <c r="DY219" s="2">
        <v>0</v>
      </c>
      <c r="DZ219" s="2">
        <v>0</v>
      </c>
      <c r="EA219" s="2">
        <v>0</v>
      </c>
      <c r="EB219" s="2">
        <v>0</v>
      </c>
      <c r="EC219" s="2">
        <v>0</v>
      </c>
      <c r="ED219" s="2">
        <v>0</v>
      </c>
      <c r="EE219" s="2">
        <v>0</v>
      </c>
      <c r="EF219" s="2">
        <v>0</v>
      </c>
      <c r="EG219" s="2">
        <v>0</v>
      </c>
      <c r="EI219" s="1" t="s">
        <v>1835</v>
      </c>
      <c r="EJ219" s="2">
        <v>0</v>
      </c>
      <c r="EK219" s="2">
        <v>0</v>
      </c>
      <c r="EL219" s="2">
        <v>0</v>
      </c>
      <c r="EM219" s="2">
        <v>0</v>
      </c>
      <c r="EN219" s="2">
        <v>0</v>
      </c>
      <c r="EO219" s="2">
        <v>0</v>
      </c>
      <c r="EP219" s="2">
        <v>0</v>
      </c>
      <c r="EQ219" s="2">
        <v>0</v>
      </c>
      <c r="ER219" s="2">
        <v>0</v>
      </c>
      <c r="ES219" s="2">
        <v>0</v>
      </c>
      <c r="ET219" s="2">
        <v>1</v>
      </c>
      <c r="EU219" s="2">
        <v>0</v>
      </c>
      <c r="EV219" s="2">
        <v>0</v>
      </c>
      <c r="EX219" s="1" t="s">
        <v>1830</v>
      </c>
      <c r="GE219" s="1" t="s">
        <v>4115</v>
      </c>
      <c r="GF219" s="2">
        <v>0</v>
      </c>
      <c r="GG219" s="2">
        <v>1</v>
      </c>
      <c r="GH219" s="2">
        <v>0</v>
      </c>
      <c r="GI219" s="2">
        <v>0</v>
      </c>
      <c r="GJ219" s="2">
        <v>0</v>
      </c>
      <c r="GK219" s="2">
        <v>0</v>
      </c>
      <c r="GL219" s="2">
        <v>0</v>
      </c>
      <c r="GM219" s="2">
        <v>0</v>
      </c>
      <c r="GN219" s="2">
        <v>0</v>
      </c>
      <c r="GO219" s="2">
        <v>0</v>
      </c>
      <c r="GP219" s="2">
        <v>0</v>
      </c>
      <c r="GQ219" s="2">
        <v>0</v>
      </c>
      <c r="GR219" s="2">
        <v>0</v>
      </c>
      <c r="AAU219" s="1"/>
      <c r="ATY219"/>
      <c r="ATZ219" s="1" t="s">
        <v>4323</v>
      </c>
      <c r="AUB219" s="1" t="s">
        <v>3854</v>
      </c>
      <c r="AUC219" s="1" t="s">
        <v>3276</v>
      </c>
      <c r="AUD219" s="1" t="s">
        <v>3855</v>
      </c>
      <c r="AUG219" s="1" t="s">
        <v>3055</v>
      </c>
    </row>
    <row r="220" spans="1:723 1221:1229" ht="14.5" customHeight="1" x14ac:dyDescent="0.35">
      <c r="A220" s="1" t="s">
        <v>3280</v>
      </c>
      <c r="B220" s="1" t="s">
        <v>3277</v>
      </c>
      <c r="C220" s="1" t="s">
        <v>3278</v>
      </c>
      <c r="D220" s="1" t="s">
        <v>2698</v>
      </c>
      <c r="E220" s="1" t="s">
        <v>2132</v>
      </c>
      <c r="F220" s="1" t="s">
        <v>2698</v>
      </c>
      <c r="I220" s="1" t="s">
        <v>1942</v>
      </c>
      <c r="J220" s="1" t="s">
        <v>1943</v>
      </c>
      <c r="K220" s="1" t="s">
        <v>1943</v>
      </c>
      <c r="N220" s="1" t="s">
        <v>3846</v>
      </c>
      <c r="O220" s="2">
        <v>1</v>
      </c>
      <c r="P220" s="2">
        <v>0</v>
      </c>
      <c r="Q220" s="2">
        <v>0</v>
      </c>
      <c r="R220" s="2">
        <v>0</v>
      </c>
      <c r="S220" s="2">
        <v>0</v>
      </c>
      <c r="U220" s="1" t="s">
        <v>1831</v>
      </c>
      <c r="AC220" s="1" t="s">
        <v>3856</v>
      </c>
      <c r="AE220" s="1" t="s">
        <v>1830</v>
      </c>
      <c r="AF220" s="1" t="s">
        <v>1831</v>
      </c>
      <c r="AS220" s="1" t="s">
        <v>3847</v>
      </c>
      <c r="AT220" s="156" t="s">
        <v>1840</v>
      </c>
      <c r="AU220" s="1" t="s">
        <v>3888</v>
      </c>
      <c r="AW220" s="1" t="s">
        <v>3889</v>
      </c>
      <c r="AX220" s="1" t="s">
        <v>3890</v>
      </c>
      <c r="AY220" s="1" t="s">
        <v>1831</v>
      </c>
      <c r="AZ220" s="1" t="s">
        <v>1838</v>
      </c>
      <c r="BA220" s="1" t="s">
        <v>4293</v>
      </c>
      <c r="BB220" s="2">
        <v>0</v>
      </c>
      <c r="BC220" s="2">
        <v>0</v>
      </c>
      <c r="BD220" s="2">
        <v>0</v>
      </c>
      <c r="BE220" s="2">
        <v>0</v>
      </c>
      <c r="BF220" s="2">
        <v>0</v>
      </c>
      <c r="BG220" s="2">
        <v>1</v>
      </c>
      <c r="BH220" s="2">
        <v>0</v>
      </c>
      <c r="BI220" s="2">
        <v>0</v>
      </c>
      <c r="BT220" s="1" t="s">
        <v>1834</v>
      </c>
      <c r="BU220" s="2">
        <v>0</v>
      </c>
      <c r="BV220" s="2">
        <v>0</v>
      </c>
      <c r="BW220" s="2">
        <v>0</v>
      </c>
      <c r="BX220" s="2">
        <v>0</v>
      </c>
      <c r="BY220" s="2">
        <v>0</v>
      </c>
      <c r="BZ220" s="2">
        <v>0</v>
      </c>
      <c r="CA220" s="2">
        <v>0</v>
      </c>
      <c r="CB220" s="2">
        <v>1</v>
      </c>
      <c r="CC220" s="2">
        <v>0</v>
      </c>
      <c r="CD220" s="2">
        <v>0</v>
      </c>
      <c r="CE220" s="2">
        <v>0</v>
      </c>
      <c r="CG220" s="1" t="s">
        <v>1830</v>
      </c>
      <c r="DU220" s="1" t="s">
        <v>3858</v>
      </c>
      <c r="DV220" s="2">
        <v>0</v>
      </c>
      <c r="DW220" s="2">
        <v>0</v>
      </c>
      <c r="DX220" s="2">
        <v>0</v>
      </c>
      <c r="DY220" s="2">
        <v>0</v>
      </c>
      <c r="DZ220" s="2">
        <v>0</v>
      </c>
      <c r="EA220" s="2">
        <v>0</v>
      </c>
      <c r="EB220" s="2">
        <v>1</v>
      </c>
      <c r="EC220" s="2">
        <v>0</v>
      </c>
      <c r="ED220" s="2">
        <v>0</v>
      </c>
      <c r="EE220" s="2">
        <v>0</v>
      </c>
      <c r="EF220" s="2">
        <v>0</v>
      </c>
      <c r="EG220" s="2">
        <v>0</v>
      </c>
      <c r="EI220" s="1" t="s">
        <v>1857</v>
      </c>
      <c r="EJ220" s="2">
        <v>0</v>
      </c>
      <c r="EK220" s="2">
        <v>0</v>
      </c>
      <c r="EL220" s="2">
        <v>0</v>
      </c>
      <c r="EM220" s="2">
        <v>0</v>
      </c>
      <c r="EN220" s="2">
        <v>1</v>
      </c>
      <c r="EO220" s="2">
        <v>0</v>
      </c>
      <c r="EP220" s="2">
        <v>0</v>
      </c>
      <c r="EQ220" s="2">
        <v>0</v>
      </c>
      <c r="ER220" s="2">
        <v>0</v>
      </c>
      <c r="ES220" s="2">
        <v>0</v>
      </c>
      <c r="ET220" s="2">
        <v>0</v>
      </c>
      <c r="EU220" s="2">
        <v>0</v>
      </c>
      <c r="EV220" s="2">
        <v>0</v>
      </c>
      <c r="EX220" s="1" t="s">
        <v>1831</v>
      </c>
      <c r="EY220" s="1" t="s">
        <v>1834</v>
      </c>
      <c r="EZ220" s="2">
        <v>0</v>
      </c>
      <c r="FA220" s="2">
        <v>0</v>
      </c>
      <c r="FB220" s="2">
        <v>0</v>
      </c>
      <c r="FC220" s="2">
        <v>0</v>
      </c>
      <c r="FD220" s="2">
        <v>1</v>
      </c>
      <c r="FE220" s="2">
        <v>0</v>
      </c>
      <c r="FF220" s="2">
        <v>0</v>
      </c>
      <c r="FH220" s="1" t="s">
        <v>3893</v>
      </c>
      <c r="FI220" s="2">
        <v>0</v>
      </c>
      <c r="FJ220" s="2">
        <v>0</v>
      </c>
      <c r="FK220" s="2">
        <v>0</v>
      </c>
      <c r="FL220" s="2">
        <v>0</v>
      </c>
      <c r="FM220" s="2">
        <v>0</v>
      </c>
      <c r="FN220" s="2">
        <v>0</v>
      </c>
      <c r="FO220" s="2">
        <v>1</v>
      </c>
      <c r="FP220" s="2">
        <v>0</v>
      </c>
      <c r="FQ220" s="2">
        <v>0</v>
      </c>
      <c r="FR220" s="2">
        <v>0</v>
      </c>
      <c r="FS220" s="2">
        <v>0</v>
      </c>
      <c r="FT220" s="2">
        <v>0</v>
      </c>
      <c r="FU220" s="2">
        <v>0</v>
      </c>
      <c r="FW220" s="1" t="s">
        <v>1831</v>
      </c>
      <c r="GE220" s="1" t="s">
        <v>3893</v>
      </c>
      <c r="GF220" s="2">
        <v>0</v>
      </c>
      <c r="GG220" s="2">
        <v>0</v>
      </c>
      <c r="GH220" s="2">
        <v>0</v>
      </c>
      <c r="GI220" s="2">
        <v>0</v>
      </c>
      <c r="GJ220" s="2">
        <v>0</v>
      </c>
      <c r="GK220" s="2">
        <v>0</v>
      </c>
      <c r="GL220" s="2">
        <v>1</v>
      </c>
      <c r="GM220" s="2">
        <v>0</v>
      </c>
      <c r="GN220" s="2">
        <v>0</v>
      </c>
      <c r="GO220" s="2">
        <v>0</v>
      </c>
      <c r="GP220" s="2">
        <v>0</v>
      </c>
      <c r="GQ220" s="2">
        <v>0</v>
      </c>
      <c r="GR220" s="2">
        <v>0</v>
      </c>
      <c r="AAU220" s="1"/>
      <c r="ATY220"/>
      <c r="ATZ220" s="1" t="s">
        <v>4324</v>
      </c>
      <c r="AUB220" s="1" t="s">
        <v>3854</v>
      </c>
      <c r="AUC220" s="1" t="s">
        <v>3276</v>
      </c>
      <c r="AUD220" s="1" t="s">
        <v>3855</v>
      </c>
      <c r="AUG220" s="1" t="s">
        <v>3079</v>
      </c>
    </row>
    <row r="221" spans="1:723 1221:1229" s="155" customFormat="1" ht="14.5" customHeight="1" x14ac:dyDescent="0.35">
      <c r="A221" s="155" t="s">
        <v>3283</v>
      </c>
      <c r="B221" s="155" t="s">
        <v>3281</v>
      </c>
      <c r="C221" s="155" t="s">
        <v>3282</v>
      </c>
      <c r="D221" s="155" t="s">
        <v>2164</v>
      </c>
      <c r="E221" s="155" t="s">
        <v>2025</v>
      </c>
      <c r="F221" s="155" t="s">
        <v>2164</v>
      </c>
      <c r="I221" s="155" t="s">
        <v>1942</v>
      </c>
      <c r="J221" s="155" t="s">
        <v>1943</v>
      </c>
      <c r="K221" s="155" t="s">
        <v>1943</v>
      </c>
      <c r="N221" s="155" t="s">
        <v>3846</v>
      </c>
      <c r="O221" s="156">
        <v>1</v>
      </c>
      <c r="P221" s="156">
        <v>0</v>
      </c>
      <c r="Q221" s="156">
        <v>0</v>
      </c>
      <c r="R221" s="156">
        <v>0</v>
      </c>
      <c r="S221" s="156">
        <v>0</v>
      </c>
      <c r="U221" s="155" t="s">
        <v>1831</v>
      </c>
      <c r="AC221" s="155" t="s">
        <v>3856</v>
      </c>
      <c r="AE221" s="155" t="s">
        <v>1830</v>
      </c>
      <c r="AF221" s="155" t="s">
        <v>1831</v>
      </c>
      <c r="AS221" s="155" t="s">
        <v>3847</v>
      </c>
      <c r="AT221" s="156">
        <v>30</v>
      </c>
      <c r="AU221" s="155" t="s">
        <v>3914</v>
      </c>
      <c r="AW221" s="155" t="s">
        <v>3849</v>
      </c>
      <c r="AX221" s="155" t="s">
        <v>1835</v>
      </c>
      <c r="AY221" s="155" t="s">
        <v>1830</v>
      </c>
      <c r="BT221" s="155" t="s">
        <v>3874</v>
      </c>
      <c r="BU221" s="156">
        <v>0</v>
      </c>
      <c r="BV221" s="156">
        <v>0</v>
      </c>
      <c r="BW221" s="156">
        <v>0</v>
      </c>
      <c r="BX221" s="156">
        <v>0</v>
      </c>
      <c r="BY221" s="156">
        <v>1</v>
      </c>
      <c r="BZ221" s="156">
        <v>0</v>
      </c>
      <c r="CA221" s="156">
        <v>0</v>
      </c>
      <c r="CB221" s="156">
        <v>0</v>
      </c>
      <c r="CC221" s="156">
        <v>0</v>
      </c>
      <c r="CD221" s="156">
        <v>0</v>
      </c>
      <c r="CE221" s="156">
        <v>0</v>
      </c>
      <c r="CG221" s="155" t="s">
        <v>1830</v>
      </c>
      <c r="DU221" s="155" t="s">
        <v>4644</v>
      </c>
      <c r="DV221" s="156">
        <v>0</v>
      </c>
      <c r="DW221" s="156">
        <v>1</v>
      </c>
      <c r="DX221" s="156">
        <v>0</v>
      </c>
      <c r="DY221" s="156">
        <v>0</v>
      </c>
      <c r="DZ221" s="156">
        <v>0</v>
      </c>
      <c r="EA221" s="156">
        <v>0</v>
      </c>
      <c r="EB221" s="156">
        <v>0</v>
      </c>
      <c r="EC221" s="156">
        <v>0</v>
      </c>
      <c r="ED221" s="156">
        <v>0</v>
      </c>
      <c r="EE221" s="156">
        <v>0</v>
      </c>
      <c r="EF221" s="156">
        <v>0</v>
      </c>
      <c r="EG221" s="156">
        <v>0</v>
      </c>
      <c r="EH221" s="155" t="s">
        <v>2693</v>
      </c>
      <c r="EI221" s="155" t="s">
        <v>1835</v>
      </c>
      <c r="EJ221" s="156">
        <v>0</v>
      </c>
      <c r="EK221" s="156">
        <v>0</v>
      </c>
      <c r="EL221" s="156">
        <v>0</v>
      </c>
      <c r="EM221" s="156">
        <v>0</v>
      </c>
      <c r="EN221" s="156">
        <v>0</v>
      </c>
      <c r="EO221" s="156">
        <v>0</v>
      </c>
      <c r="EP221" s="156">
        <v>0</v>
      </c>
      <c r="EQ221" s="156">
        <v>0</v>
      </c>
      <c r="ER221" s="156">
        <v>0</v>
      </c>
      <c r="ES221" s="156">
        <v>0</v>
      </c>
      <c r="ET221" s="156">
        <v>1</v>
      </c>
      <c r="EU221" s="156">
        <v>0</v>
      </c>
      <c r="EV221" s="156">
        <v>0</v>
      </c>
      <c r="EX221" s="155" t="s">
        <v>1830</v>
      </c>
      <c r="GE221" s="155" t="s">
        <v>3893</v>
      </c>
      <c r="GF221" s="156">
        <v>0</v>
      </c>
      <c r="GG221" s="156">
        <v>0</v>
      </c>
      <c r="GH221" s="156">
        <v>0</v>
      </c>
      <c r="GI221" s="156">
        <v>0</v>
      </c>
      <c r="GJ221" s="156">
        <v>0</v>
      </c>
      <c r="GK221" s="156">
        <v>0</v>
      </c>
      <c r="GL221" s="156">
        <v>1</v>
      </c>
      <c r="GM221" s="156">
        <v>0</v>
      </c>
      <c r="GN221" s="156">
        <v>0</v>
      </c>
      <c r="GO221" s="156">
        <v>0</v>
      </c>
      <c r="GP221" s="156">
        <v>0</v>
      </c>
      <c r="GQ221" s="156">
        <v>0</v>
      </c>
      <c r="GR221" s="156">
        <v>0</v>
      </c>
      <c r="ATY221"/>
      <c r="ATZ221" s="155" t="s">
        <v>4325</v>
      </c>
      <c r="AUB221" s="155" t="s">
        <v>3854</v>
      </c>
      <c r="AUC221" s="155" t="s">
        <v>3284</v>
      </c>
      <c r="AUD221" s="155" t="s">
        <v>3855</v>
      </c>
      <c r="AUG221" s="155" t="s">
        <v>3124</v>
      </c>
    </row>
    <row r="222" spans="1:723 1221:1229" ht="14.5" customHeight="1" x14ac:dyDescent="0.35">
      <c r="A222" s="1" t="s">
        <v>3287</v>
      </c>
      <c r="B222" s="1" t="s">
        <v>3285</v>
      </c>
      <c r="C222" s="1" t="s">
        <v>3286</v>
      </c>
      <c r="D222" s="1" t="s">
        <v>2072</v>
      </c>
      <c r="E222" s="1" t="s">
        <v>1955</v>
      </c>
      <c r="F222" s="1" t="s">
        <v>2072</v>
      </c>
      <c r="I222" s="1" t="s">
        <v>1942</v>
      </c>
      <c r="J222" s="1" t="s">
        <v>1943</v>
      </c>
      <c r="K222" s="1" t="s">
        <v>1943</v>
      </c>
      <c r="N222" s="1" t="s">
        <v>3846</v>
      </c>
      <c r="O222" s="2">
        <v>1</v>
      </c>
      <c r="P222" s="2">
        <v>0</v>
      </c>
      <c r="Q222" s="2">
        <v>0</v>
      </c>
      <c r="R222" s="2">
        <v>0</v>
      </c>
      <c r="S222" s="2">
        <v>0</v>
      </c>
      <c r="U222" s="1" t="s">
        <v>1831</v>
      </c>
      <c r="AC222" s="1" t="s">
        <v>3856</v>
      </c>
      <c r="AE222" s="1" t="s">
        <v>1830</v>
      </c>
      <c r="AF222" s="1" t="s">
        <v>1831</v>
      </c>
      <c r="AS222" s="1" t="s">
        <v>3887</v>
      </c>
      <c r="AT222" s="156">
        <v>80</v>
      </c>
      <c r="AU222" s="1" t="s">
        <v>3848</v>
      </c>
      <c r="AW222" s="1" t="s">
        <v>3849</v>
      </c>
      <c r="AX222" s="1" t="s">
        <v>3850</v>
      </c>
      <c r="AY222" s="1" t="s">
        <v>1830</v>
      </c>
      <c r="BT222" s="1" t="s">
        <v>3874</v>
      </c>
      <c r="BU222" s="2">
        <v>0</v>
      </c>
      <c r="BV222" s="2">
        <v>0</v>
      </c>
      <c r="BW222" s="2">
        <v>0</v>
      </c>
      <c r="BX222" s="2">
        <v>0</v>
      </c>
      <c r="BY222" s="2">
        <v>1</v>
      </c>
      <c r="BZ222" s="2">
        <v>0</v>
      </c>
      <c r="CA222" s="2">
        <v>0</v>
      </c>
      <c r="CB222" s="2">
        <v>0</v>
      </c>
      <c r="CC222" s="2">
        <v>0</v>
      </c>
      <c r="CD222" s="2">
        <v>0</v>
      </c>
      <c r="CE222" s="2">
        <v>0</v>
      </c>
      <c r="CG222" s="1" t="s">
        <v>1830</v>
      </c>
      <c r="DU222" s="1" t="s">
        <v>4326</v>
      </c>
      <c r="DV222" s="2">
        <v>0</v>
      </c>
      <c r="DW222" s="2">
        <v>0</v>
      </c>
      <c r="DX222" s="2">
        <v>0</v>
      </c>
      <c r="DY222" s="2">
        <v>0</v>
      </c>
      <c r="DZ222" s="2">
        <v>0</v>
      </c>
      <c r="EA222" s="2">
        <v>0</v>
      </c>
      <c r="EB222" s="2">
        <v>1</v>
      </c>
      <c r="EC222" s="2">
        <v>1</v>
      </c>
      <c r="ED222" s="2">
        <v>0</v>
      </c>
      <c r="EE222" s="2">
        <v>0</v>
      </c>
      <c r="EF222" s="2">
        <v>0</v>
      </c>
      <c r="EG222" s="2">
        <v>0</v>
      </c>
      <c r="EI222" s="1" t="s">
        <v>1835</v>
      </c>
      <c r="EJ222" s="2">
        <v>0</v>
      </c>
      <c r="EK222" s="2">
        <v>0</v>
      </c>
      <c r="EL222" s="2">
        <v>0</v>
      </c>
      <c r="EM222" s="2">
        <v>0</v>
      </c>
      <c r="EN222" s="2">
        <v>0</v>
      </c>
      <c r="EO222" s="2">
        <v>0</v>
      </c>
      <c r="EP222" s="2">
        <v>0</v>
      </c>
      <c r="EQ222" s="2">
        <v>0</v>
      </c>
      <c r="ER222" s="2">
        <v>0</v>
      </c>
      <c r="ES222" s="2">
        <v>0</v>
      </c>
      <c r="ET222" s="2">
        <v>1</v>
      </c>
      <c r="EU222" s="2">
        <v>0</v>
      </c>
      <c r="EV222" s="2">
        <v>0</v>
      </c>
      <c r="EX222" s="1" t="s">
        <v>1830</v>
      </c>
      <c r="GE222" s="1" t="s">
        <v>4036</v>
      </c>
      <c r="GF222" s="2">
        <v>0</v>
      </c>
      <c r="GG222" s="2">
        <v>0</v>
      </c>
      <c r="GH222" s="2">
        <v>0</v>
      </c>
      <c r="GI222" s="2">
        <v>0</v>
      </c>
      <c r="GJ222" s="2">
        <v>0</v>
      </c>
      <c r="GK222" s="2">
        <v>0</v>
      </c>
      <c r="GL222" s="2">
        <v>1</v>
      </c>
      <c r="GM222" s="2">
        <v>1</v>
      </c>
      <c r="GN222" s="2">
        <v>0</v>
      </c>
      <c r="GO222" s="2">
        <v>0</v>
      </c>
      <c r="GP222" s="2">
        <v>0</v>
      </c>
      <c r="GQ222" s="2">
        <v>0</v>
      </c>
      <c r="GR222" s="2">
        <v>0</v>
      </c>
      <c r="AAU222" s="1"/>
      <c r="ATY222"/>
      <c r="ATZ222" s="1" t="s">
        <v>4327</v>
      </c>
      <c r="AUB222" s="1" t="s">
        <v>3854</v>
      </c>
      <c r="AUC222" s="1" t="s">
        <v>3288</v>
      </c>
      <c r="AUD222" s="1" t="s">
        <v>3855</v>
      </c>
      <c r="AUG222" s="1" t="s">
        <v>2242</v>
      </c>
    </row>
    <row r="223" spans="1:723 1221:1229" ht="14.5" customHeight="1" x14ac:dyDescent="0.35">
      <c r="A223" s="1" t="s">
        <v>3291</v>
      </c>
      <c r="B223" s="1" t="s">
        <v>3289</v>
      </c>
      <c r="C223" s="1" t="s">
        <v>3290</v>
      </c>
      <c r="D223" s="1" t="s">
        <v>2698</v>
      </c>
      <c r="E223" s="1" t="s">
        <v>2132</v>
      </c>
      <c r="F223" s="1" t="s">
        <v>2698</v>
      </c>
      <c r="I223" s="1" t="s">
        <v>1942</v>
      </c>
      <c r="J223" s="1" t="s">
        <v>1943</v>
      </c>
      <c r="K223" s="1" t="s">
        <v>1943</v>
      </c>
      <c r="N223" s="1" t="s">
        <v>3846</v>
      </c>
      <c r="O223" s="2">
        <v>1</v>
      </c>
      <c r="P223" s="2">
        <v>0</v>
      </c>
      <c r="Q223" s="2">
        <v>0</v>
      </c>
      <c r="R223" s="2">
        <v>0</v>
      </c>
      <c r="S223" s="2">
        <v>0</v>
      </c>
      <c r="U223" s="1" t="s">
        <v>1831</v>
      </c>
      <c r="AC223" s="1" t="s">
        <v>3920</v>
      </c>
      <c r="AE223" s="1" t="s">
        <v>1830</v>
      </c>
      <c r="AF223" s="1" t="s">
        <v>1831</v>
      </c>
      <c r="AS223" s="1" t="s">
        <v>3887</v>
      </c>
      <c r="AT223" s="156" t="s">
        <v>1840</v>
      </c>
      <c r="AU223" s="1" t="s">
        <v>3914</v>
      </c>
      <c r="AW223" s="1" t="s">
        <v>3849</v>
      </c>
      <c r="AX223" s="1" t="s">
        <v>3890</v>
      </c>
      <c r="AY223" s="1" t="s">
        <v>1831</v>
      </c>
      <c r="AZ223" s="1" t="s">
        <v>1837</v>
      </c>
      <c r="BK223" s="1" t="s">
        <v>3891</v>
      </c>
      <c r="BL223" s="2">
        <v>0</v>
      </c>
      <c r="BM223" s="2">
        <v>0</v>
      </c>
      <c r="BN223" s="2">
        <v>0</v>
      </c>
      <c r="BO223" s="2">
        <v>0</v>
      </c>
      <c r="BP223" s="2">
        <v>1</v>
      </c>
      <c r="BQ223" s="2">
        <v>0</v>
      </c>
      <c r="BR223" s="2">
        <v>0</v>
      </c>
      <c r="BT223" s="1" t="s">
        <v>3874</v>
      </c>
      <c r="BU223" s="2">
        <v>0</v>
      </c>
      <c r="BV223" s="2">
        <v>0</v>
      </c>
      <c r="BW223" s="2">
        <v>0</v>
      </c>
      <c r="BX223" s="2">
        <v>0</v>
      </c>
      <c r="BY223" s="2">
        <v>1</v>
      </c>
      <c r="BZ223" s="2">
        <v>0</v>
      </c>
      <c r="CA223" s="2">
        <v>0</v>
      </c>
      <c r="CB223" s="2">
        <v>0</v>
      </c>
      <c r="CC223" s="2">
        <v>0</v>
      </c>
      <c r="CD223" s="2">
        <v>0</v>
      </c>
      <c r="CE223" s="2">
        <v>0</v>
      </c>
      <c r="CG223" s="1" t="s">
        <v>1830</v>
      </c>
      <c r="DU223" s="1" t="s">
        <v>4047</v>
      </c>
      <c r="DV223" s="2">
        <v>0</v>
      </c>
      <c r="DW223" s="2">
        <v>1</v>
      </c>
      <c r="DX223" s="2">
        <v>0</v>
      </c>
      <c r="DY223" s="2">
        <v>0</v>
      </c>
      <c r="DZ223" s="2">
        <v>0</v>
      </c>
      <c r="EA223" s="2">
        <v>0</v>
      </c>
      <c r="EB223" s="2">
        <v>0</v>
      </c>
      <c r="EC223" s="2">
        <v>0</v>
      </c>
      <c r="ED223" s="2">
        <v>0</v>
      </c>
      <c r="EE223" s="2">
        <v>0</v>
      </c>
      <c r="EF223" s="2">
        <v>0</v>
      </c>
      <c r="EG223" s="2">
        <v>0</v>
      </c>
      <c r="EI223" s="1" t="s">
        <v>1835</v>
      </c>
      <c r="EJ223" s="2">
        <v>0</v>
      </c>
      <c r="EK223" s="2">
        <v>0</v>
      </c>
      <c r="EL223" s="2">
        <v>0</v>
      </c>
      <c r="EM223" s="2">
        <v>0</v>
      </c>
      <c r="EN223" s="2">
        <v>0</v>
      </c>
      <c r="EO223" s="2">
        <v>0</v>
      </c>
      <c r="EP223" s="2">
        <v>0</v>
      </c>
      <c r="EQ223" s="2">
        <v>0</v>
      </c>
      <c r="ER223" s="2">
        <v>0</v>
      </c>
      <c r="ES223" s="2">
        <v>0</v>
      </c>
      <c r="ET223" s="2">
        <v>1</v>
      </c>
      <c r="EU223" s="2">
        <v>0</v>
      </c>
      <c r="EV223" s="2">
        <v>0</v>
      </c>
      <c r="EX223" s="1" t="s">
        <v>1830</v>
      </c>
      <c r="GE223" s="1" t="s">
        <v>1836</v>
      </c>
      <c r="GF223" s="2">
        <v>0</v>
      </c>
      <c r="GG223" s="2">
        <v>0</v>
      </c>
      <c r="GH223" s="2">
        <v>1</v>
      </c>
      <c r="GI223" s="2">
        <v>0</v>
      </c>
      <c r="GJ223" s="2">
        <v>0</v>
      </c>
      <c r="GK223" s="2">
        <v>0</v>
      </c>
      <c r="GL223" s="2">
        <v>0</v>
      </c>
      <c r="GM223" s="2">
        <v>0</v>
      </c>
      <c r="GN223" s="2">
        <v>0</v>
      </c>
      <c r="GO223" s="2">
        <v>0</v>
      </c>
      <c r="GP223" s="2">
        <v>0</v>
      </c>
      <c r="GQ223" s="2">
        <v>0</v>
      </c>
      <c r="GR223" s="2">
        <v>0</v>
      </c>
      <c r="AAU223" s="1"/>
      <c r="ATY223"/>
      <c r="ATZ223" s="1" t="s">
        <v>4328</v>
      </c>
      <c r="AUB223" s="1" t="s">
        <v>3854</v>
      </c>
      <c r="AUC223" s="1" t="s">
        <v>3292</v>
      </c>
      <c r="AUD223" s="1" t="s">
        <v>3855</v>
      </c>
      <c r="AUG223" s="1" t="s">
        <v>3232</v>
      </c>
    </row>
    <row r="224" spans="1:723 1221:1229" ht="14.5" customHeight="1" x14ac:dyDescent="0.35">
      <c r="A224" s="1" t="s">
        <v>3296</v>
      </c>
      <c r="B224" s="1" t="s">
        <v>3293</v>
      </c>
      <c r="C224" s="1" t="s">
        <v>3294</v>
      </c>
      <c r="D224" s="1" t="s">
        <v>2131</v>
      </c>
      <c r="E224" s="1" t="s">
        <v>1982</v>
      </c>
      <c r="F224" s="1" t="s">
        <v>2131</v>
      </c>
      <c r="I224" s="1" t="s">
        <v>1942</v>
      </c>
      <c r="J224" s="1" t="s">
        <v>1943</v>
      </c>
      <c r="K224" s="1" t="s">
        <v>1943</v>
      </c>
      <c r="N224" s="1" t="s">
        <v>3846</v>
      </c>
      <c r="O224" s="2">
        <v>1</v>
      </c>
      <c r="P224" s="2">
        <v>0</v>
      </c>
      <c r="Q224" s="2">
        <v>0</v>
      </c>
      <c r="R224" s="2">
        <v>0</v>
      </c>
      <c r="S224" s="2">
        <v>0</v>
      </c>
      <c r="U224" s="1" t="s">
        <v>1831</v>
      </c>
      <c r="AC224" s="1" t="s">
        <v>3920</v>
      </c>
      <c r="AE224" s="1" t="s">
        <v>1831</v>
      </c>
      <c r="AF224" s="1" t="s">
        <v>1831</v>
      </c>
      <c r="AS224" s="1" t="s">
        <v>3895</v>
      </c>
      <c r="AT224" s="156" t="s">
        <v>1840</v>
      </c>
      <c r="AU224" s="1" t="s">
        <v>3888</v>
      </c>
      <c r="AW224" s="1" t="s">
        <v>3889</v>
      </c>
      <c r="AX224" s="1" t="s">
        <v>3850</v>
      </c>
      <c r="AY224" s="1" t="s">
        <v>1830</v>
      </c>
      <c r="BT224" s="1" t="s">
        <v>4072</v>
      </c>
      <c r="BU224" s="2">
        <v>0</v>
      </c>
      <c r="BV224" s="2">
        <v>0</v>
      </c>
      <c r="BW224" s="2">
        <v>0</v>
      </c>
      <c r="BX224" s="2">
        <v>0</v>
      </c>
      <c r="BY224" s="2">
        <v>0</v>
      </c>
      <c r="BZ224" s="2">
        <v>1</v>
      </c>
      <c r="CA224" s="2">
        <v>0</v>
      </c>
      <c r="CB224" s="2">
        <v>0</v>
      </c>
      <c r="CC224" s="2">
        <v>0</v>
      </c>
      <c r="CD224" s="2">
        <v>0</v>
      </c>
      <c r="CE224" s="2">
        <v>0</v>
      </c>
      <c r="CG224" s="1" t="s">
        <v>1830</v>
      </c>
      <c r="DU224" s="1" t="s">
        <v>4025</v>
      </c>
      <c r="DV224" s="2">
        <v>1</v>
      </c>
      <c r="DW224" s="2">
        <v>0</v>
      </c>
      <c r="DX224" s="2">
        <v>0</v>
      </c>
      <c r="DY224" s="2">
        <v>0</v>
      </c>
      <c r="DZ224" s="2">
        <v>0</v>
      </c>
      <c r="EA224" s="2">
        <v>0</v>
      </c>
      <c r="EB224" s="2">
        <v>0</v>
      </c>
      <c r="EC224" s="2">
        <v>0</v>
      </c>
      <c r="ED224" s="2">
        <v>0</v>
      </c>
      <c r="EE224" s="2">
        <v>0</v>
      </c>
      <c r="EF224" s="2">
        <v>0</v>
      </c>
      <c r="EG224" s="2">
        <v>0</v>
      </c>
      <c r="EI224" s="1" t="s">
        <v>1835</v>
      </c>
      <c r="EJ224" s="2">
        <v>0</v>
      </c>
      <c r="EK224" s="2">
        <v>0</v>
      </c>
      <c r="EL224" s="2">
        <v>0</v>
      </c>
      <c r="EM224" s="2">
        <v>0</v>
      </c>
      <c r="EN224" s="2">
        <v>0</v>
      </c>
      <c r="EO224" s="2">
        <v>0</v>
      </c>
      <c r="EP224" s="2">
        <v>0</v>
      </c>
      <c r="EQ224" s="2">
        <v>0</v>
      </c>
      <c r="ER224" s="2">
        <v>0</v>
      </c>
      <c r="ES224" s="2">
        <v>0</v>
      </c>
      <c r="ET224" s="2">
        <v>1</v>
      </c>
      <c r="EU224" s="2">
        <v>0</v>
      </c>
      <c r="EV224" s="2">
        <v>0</v>
      </c>
      <c r="EX224" s="1" t="s">
        <v>1831</v>
      </c>
      <c r="EY224" s="1" t="s">
        <v>4109</v>
      </c>
      <c r="EZ224" s="2">
        <v>0</v>
      </c>
      <c r="FA224" s="2">
        <v>0</v>
      </c>
      <c r="FB224" s="2">
        <v>0</v>
      </c>
      <c r="FC224" s="2">
        <v>1</v>
      </c>
      <c r="FD224" s="2">
        <v>0</v>
      </c>
      <c r="FE224" s="2">
        <v>0</v>
      </c>
      <c r="FF224" s="2">
        <v>0</v>
      </c>
      <c r="FH224" s="1" t="s">
        <v>4614</v>
      </c>
      <c r="FI224" s="2">
        <v>0</v>
      </c>
      <c r="FJ224" s="2">
        <v>0</v>
      </c>
      <c r="FK224" s="2">
        <v>0</v>
      </c>
      <c r="FL224" s="2">
        <v>0</v>
      </c>
      <c r="FM224" s="2">
        <v>0</v>
      </c>
      <c r="FN224" s="2">
        <v>0</v>
      </c>
      <c r="FO224" s="2">
        <v>0</v>
      </c>
      <c r="FP224" s="2">
        <v>0</v>
      </c>
      <c r="FQ224" s="2">
        <v>0</v>
      </c>
      <c r="FR224" s="2">
        <v>0</v>
      </c>
      <c r="FS224" s="2">
        <v>0</v>
      </c>
      <c r="FT224" s="2">
        <v>1</v>
      </c>
      <c r="FU224" s="2">
        <v>0</v>
      </c>
      <c r="FV224" s="1" t="s">
        <v>3295</v>
      </c>
      <c r="FW224" s="1" t="s">
        <v>1831</v>
      </c>
      <c r="GE224" s="1" t="s">
        <v>4115</v>
      </c>
      <c r="GF224" s="2">
        <v>0</v>
      </c>
      <c r="GG224" s="2">
        <v>1</v>
      </c>
      <c r="GH224" s="2">
        <v>0</v>
      </c>
      <c r="GI224" s="2">
        <v>0</v>
      </c>
      <c r="GJ224" s="2">
        <v>0</v>
      </c>
      <c r="GK224" s="2">
        <v>0</v>
      </c>
      <c r="GL224" s="2">
        <v>0</v>
      </c>
      <c r="GM224" s="2">
        <v>0</v>
      </c>
      <c r="GN224" s="2">
        <v>0</v>
      </c>
      <c r="GO224" s="2">
        <v>0</v>
      </c>
      <c r="GP224" s="2">
        <v>0</v>
      </c>
      <c r="GQ224" s="2">
        <v>0</v>
      </c>
      <c r="GR224" s="2">
        <v>0</v>
      </c>
      <c r="AAU224" s="1"/>
      <c r="ATY224"/>
      <c r="ATZ224" s="1" t="s">
        <v>4329</v>
      </c>
      <c r="AUB224" s="1" t="s">
        <v>3854</v>
      </c>
      <c r="AUC224" s="1" t="s">
        <v>3297</v>
      </c>
      <c r="AUD224" s="1" t="s">
        <v>3855</v>
      </c>
      <c r="AUG224" s="1" t="s">
        <v>3242</v>
      </c>
    </row>
    <row r="225" spans="1:942 1221:1229" s="155" customFormat="1" ht="14.5" customHeight="1" x14ac:dyDescent="0.35">
      <c r="A225" s="155" t="s">
        <v>3300</v>
      </c>
      <c r="B225" s="155" t="s">
        <v>3298</v>
      </c>
      <c r="C225" s="155" t="s">
        <v>3299</v>
      </c>
      <c r="D225" s="155" t="s">
        <v>2164</v>
      </c>
      <c r="E225" s="155" t="s">
        <v>2025</v>
      </c>
      <c r="F225" s="155" t="s">
        <v>2164</v>
      </c>
      <c r="I225" s="155" t="s">
        <v>1942</v>
      </c>
      <c r="J225" s="155" t="s">
        <v>1943</v>
      </c>
      <c r="K225" s="155" t="s">
        <v>1943</v>
      </c>
      <c r="N225" s="155" t="s">
        <v>3846</v>
      </c>
      <c r="O225" s="156">
        <v>1</v>
      </c>
      <c r="P225" s="156">
        <v>0</v>
      </c>
      <c r="Q225" s="156">
        <v>0</v>
      </c>
      <c r="R225" s="156">
        <v>0</v>
      </c>
      <c r="S225" s="156">
        <v>0</v>
      </c>
      <c r="U225" s="155" t="s">
        <v>1831</v>
      </c>
      <c r="AC225" s="155" t="s">
        <v>3856</v>
      </c>
      <c r="AE225" s="155" t="s">
        <v>1830</v>
      </c>
      <c r="AF225" s="155" t="s">
        <v>1831</v>
      </c>
      <c r="AS225" s="155" t="s">
        <v>3847</v>
      </c>
      <c r="AT225" s="156">
        <v>10</v>
      </c>
      <c r="AU225" s="155" t="s">
        <v>3914</v>
      </c>
      <c r="AW225" s="155" t="s">
        <v>3849</v>
      </c>
      <c r="AX225" s="155" t="s">
        <v>1835</v>
      </c>
      <c r="AY225" s="155" t="s">
        <v>1830</v>
      </c>
      <c r="BT225" s="155" t="s">
        <v>3874</v>
      </c>
      <c r="BU225" s="156">
        <v>0</v>
      </c>
      <c r="BV225" s="156">
        <v>0</v>
      </c>
      <c r="BW225" s="156">
        <v>0</v>
      </c>
      <c r="BX225" s="156">
        <v>0</v>
      </c>
      <c r="BY225" s="156">
        <v>1</v>
      </c>
      <c r="BZ225" s="156">
        <v>0</v>
      </c>
      <c r="CA225" s="156">
        <v>0</v>
      </c>
      <c r="CB225" s="156">
        <v>0</v>
      </c>
      <c r="CC225" s="156">
        <v>0</v>
      </c>
      <c r="CD225" s="156">
        <v>0</v>
      </c>
      <c r="CE225" s="156">
        <v>0</v>
      </c>
      <c r="CG225" s="155" t="s">
        <v>1830</v>
      </c>
      <c r="DU225" s="155" t="s">
        <v>4644</v>
      </c>
      <c r="DV225" s="156">
        <v>0</v>
      </c>
      <c r="DW225" s="156">
        <v>1</v>
      </c>
      <c r="DX225" s="156">
        <v>0</v>
      </c>
      <c r="DY225" s="156">
        <v>0</v>
      </c>
      <c r="DZ225" s="156">
        <v>0</v>
      </c>
      <c r="EA225" s="156">
        <v>0</v>
      </c>
      <c r="EB225" s="156">
        <v>0</v>
      </c>
      <c r="EC225" s="156">
        <v>0</v>
      </c>
      <c r="ED225" s="156">
        <v>0</v>
      </c>
      <c r="EE225" s="156">
        <v>0</v>
      </c>
      <c r="EF225" s="156">
        <v>0</v>
      </c>
      <c r="EG225" s="156">
        <v>0</v>
      </c>
      <c r="EH225" s="155" t="s">
        <v>2693</v>
      </c>
      <c r="EI225" s="155" t="s">
        <v>1835</v>
      </c>
      <c r="EJ225" s="156">
        <v>0</v>
      </c>
      <c r="EK225" s="156">
        <v>0</v>
      </c>
      <c r="EL225" s="156">
        <v>0</v>
      </c>
      <c r="EM225" s="156">
        <v>0</v>
      </c>
      <c r="EN225" s="156">
        <v>0</v>
      </c>
      <c r="EO225" s="156">
        <v>0</v>
      </c>
      <c r="EP225" s="156">
        <v>0</v>
      </c>
      <c r="EQ225" s="156">
        <v>0</v>
      </c>
      <c r="ER225" s="156">
        <v>0</v>
      </c>
      <c r="ES225" s="156">
        <v>0</v>
      </c>
      <c r="ET225" s="156">
        <v>1</v>
      </c>
      <c r="EU225" s="156">
        <v>0</v>
      </c>
      <c r="EV225" s="156">
        <v>0</v>
      </c>
      <c r="EX225" s="155" t="s">
        <v>1830</v>
      </c>
      <c r="GE225" s="155" t="s">
        <v>3852</v>
      </c>
      <c r="GF225" s="156">
        <v>0</v>
      </c>
      <c r="GG225" s="156">
        <v>0</v>
      </c>
      <c r="GH225" s="156">
        <v>0</v>
      </c>
      <c r="GI225" s="156">
        <v>0</v>
      </c>
      <c r="GJ225" s="156">
        <v>0</v>
      </c>
      <c r="GK225" s="156">
        <v>0</v>
      </c>
      <c r="GL225" s="156">
        <v>1</v>
      </c>
      <c r="GM225" s="156">
        <v>0</v>
      </c>
      <c r="GN225" s="156">
        <v>0</v>
      </c>
      <c r="GO225" s="156">
        <v>0</v>
      </c>
      <c r="GP225" s="156">
        <v>0</v>
      </c>
      <c r="GQ225" s="156">
        <v>0</v>
      </c>
      <c r="GR225" s="156">
        <v>1</v>
      </c>
      <c r="GS225" s="155" t="s">
        <v>2184</v>
      </c>
      <c r="ATY225"/>
      <c r="ATZ225" s="155" t="s">
        <v>4330</v>
      </c>
      <c r="AUB225" s="155" t="s">
        <v>3854</v>
      </c>
      <c r="AUC225" s="155" t="s">
        <v>3301</v>
      </c>
      <c r="AUD225" s="155" t="s">
        <v>3855</v>
      </c>
      <c r="AUG225" s="155" t="s">
        <v>3279</v>
      </c>
    </row>
    <row r="226" spans="1:942 1221:1229" ht="14.5" customHeight="1" x14ac:dyDescent="0.35">
      <c r="A226" s="1" t="s">
        <v>3304</v>
      </c>
      <c r="B226" s="1" t="s">
        <v>3302</v>
      </c>
      <c r="C226" s="1" t="s">
        <v>3303</v>
      </c>
      <c r="D226" s="1" t="s">
        <v>2131</v>
      </c>
      <c r="E226" s="1" t="s">
        <v>1982</v>
      </c>
      <c r="F226" s="1" t="s">
        <v>2131</v>
      </c>
      <c r="I226" s="1" t="s">
        <v>1942</v>
      </c>
      <c r="J226" s="1" t="s">
        <v>1943</v>
      </c>
      <c r="K226" s="1" t="s">
        <v>1943</v>
      </c>
      <c r="N226" s="1" t="s">
        <v>3846</v>
      </c>
      <c r="O226" s="2">
        <v>1</v>
      </c>
      <c r="P226" s="2">
        <v>0</v>
      </c>
      <c r="Q226" s="2">
        <v>0</v>
      </c>
      <c r="R226" s="2">
        <v>0</v>
      </c>
      <c r="S226" s="2">
        <v>0</v>
      </c>
      <c r="U226" s="1" t="s">
        <v>1831</v>
      </c>
      <c r="AC226" s="1" t="s">
        <v>3920</v>
      </c>
      <c r="AE226" s="1" t="s">
        <v>1830</v>
      </c>
      <c r="AF226" s="1" t="s">
        <v>1831</v>
      </c>
      <c r="AS226" s="1" t="s">
        <v>3895</v>
      </c>
      <c r="AT226" s="156" t="s">
        <v>1840</v>
      </c>
      <c r="AU226" s="1" t="s">
        <v>3888</v>
      </c>
      <c r="AW226" s="1" t="s">
        <v>3849</v>
      </c>
      <c r="AX226" s="1" t="s">
        <v>1835</v>
      </c>
      <c r="AY226" s="1" t="s">
        <v>1831</v>
      </c>
      <c r="AZ226" s="1" t="s">
        <v>1839</v>
      </c>
      <c r="BA226" s="1" t="s">
        <v>3957</v>
      </c>
      <c r="BB226" s="2">
        <v>1</v>
      </c>
      <c r="BC226" s="2">
        <v>0</v>
      </c>
      <c r="BD226" s="2">
        <v>0</v>
      </c>
      <c r="BE226" s="2">
        <v>0</v>
      </c>
      <c r="BF226" s="2">
        <v>0</v>
      </c>
      <c r="BG226" s="2">
        <v>0</v>
      </c>
      <c r="BH226" s="2">
        <v>0</v>
      </c>
      <c r="BI226" s="2">
        <v>0</v>
      </c>
      <c r="BT226" s="1" t="s">
        <v>4072</v>
      </c>
      <c r="BU226" s="2">
        <v>0</v>
      </c>
      <c r="BV226" s="2">
        <v>0</v>
      </c>
      <c r="BW226" s="2">
        <v>0</v>
      </c>
      <c r="BX226" s="2">
        <v>0</v>
      </c>
      <c r="BY226" s="2">
        <v>0</v>
      </c>
      <c r="BZ226" s="2">
        <v>1</v>
      </c>
      <c r="CA226" s="2">
        <v>0</v>
      </c>
      <c r="CB226" s="2">
        <v>0</v>
      </c>
      <c r="CC226" s="2">
        <v>0</v>
      </c>
      <c r="CD226" s="2">
        <v>0</v>
      </c>
      <c r="CE226" s="2">
        <v>0</v>
      </c>
      <c r="CG226" s="1" t="s">
        <v>1830</v>
      </c>
      <c r="DU226" s="1" t="s">
        <v>1835</v>
      </c>
      <c r="DV226" s="2">
        <v>0</v>
      </c>
      <c r="DW226" s="2">
        <v>0</v>
      </c>
      <c r="DX226" s="2">
        <v>0</v>
      </c>
      <c r="DY226" s="2">
        <v>0</v>
      </c>
      <c r="DZ226" s="2">
        <v>0</v>
      </c>
      <c r="EA226" s="2">
        <v>0</v>
      </c>
      <c r="EB226" s="2">
        <v>0</v>
      </c>
      <c r="EC226" s="2">
        <v>0</v>
      </c>
      <c r="ED226" s="2">
        <v>0</v>
      </c>
      <c r="EE226" s="2">
        <v>1</v>
      </c>
      <c r="EF226" s="2">
        <v>0</v>
      </c>
      <c r="EG226" s="2">
        <v>0</v>
      </c>
      <c r="EI226" s="1" t="s">
        <v>1835</v>
      </c>
      <c r="EJ226" s="2">
        <v>0</v>
      </c>
      <c r="EK226" s="2">
        <v>0</v>
      </c>
      <c r="EL226" s="2">
        <v>0</v>
      </c>
      <c r="EM226" s="2">
        <v>0</v>
      </c>
      <c r="EN226" s="2">
        <v>0</v>
      </c>
      <c r="EO226" s="2">
        <v>0</v>
      </c>
      <c r="EP226" s="2">
        <v>0</v>
      </c>
      <c r="EQ226" s="2">
        <v>0</v>
      </c>
      <c r="ER226" s="2">
        <v>0</v>
      </c>
      <c r="ES226" s="2">
        <v>0</v>
      </c>
      <c r="ET226" s="2">
        <v>1</v>
      </c>
      <c r="EU226" s="2">
        <v>0</v>
      </c>
      <c r="EV226" s="2">
        <v>0</v>
      </c>
      <c r="EX226" s="1" t="s">
        <v>1830</v>
      </c>
      <c r="GE226" s="1" t="s">
        <v>3893</v>
      </c>
      <c r="GF226" s="2">
        <v>0</v>
      </c>
      <c r="GG226" s="2">
        <v>0</v>
      </c>
      <c r="GH226" s="2">
        <v>0</v>
      </c>
      <c r="GI226" s="2">
        <v>0</v>
      </c>
      <c r="GJ226" s="2">
        <v>0</v>
      </c>
      <c r="GK226" s="2">
        <v>0</v>
      </c>
      <c r="GL226" s="2">
        <v>1</v>
      </c>
      <c r="GM226" s="2">
        <v>0</v>
      </c>
      <c r="GN226" s="2">
        <v>0</v>
      </c>
      <c r="GO226" s="2">
        <v>0</v>
      </c>
      <c r="GP226" s="2">
        <v>0</v>
      </c>
      <c r="GQ226" s="2">
        <v>0</v>
      </c>
      <c r="GR226" s="2">
        <v>0</v>
      </c>
      <c r="AAU226" s="1"/>
      <c r="ATY226"/>
      <c r="ATZ226" s="1" t="s">
        <v>4331</v>
      </c>
      <c r="AUB226" s="1" t="s">
        <v>3854</v>
      </c>
      <c r="AUC226" s="1" t="s">
        <v>3305</v>
      </c>
      <c r="AUD226" s="1" t="s">
        <v>3855</v>
      </c>
      <c r="AUG226" s="1" t="s">
        <v>3136</v>
      </c>
    </row>
    <row r="227" spans="1:942 1221:1229" s="54" customFormat="1" ht="14.5" customHeight="1" x14ac:dyDescent="0.35">
      <c r="A227" s="54" t="s">
        <v>3309</v>
      </c>
      <c r="B227" s="54" t="s">
        <v>3306</v>
      </c>
      <c r="C227" s="54" t="s">
        <v>3307</v>
      </c>
      <c r="D227" s="54" t="s">
        <v>2131</v>
      </c>
      <c r="E227" s="54" t="s">
        <v>2025</v>
      </c>
      <c r="F227" s="54" t="s">
        <v>2131</v>
      </c>
      <c r="I227" s="54" t="s">
        <v>1942</v>
      </c>
      <c r="J227" s="54" t="s">
        <v>1943</v>
      </c>
      <c r="K227" s="54" t="s">
        <v>1943</v>
      </c>
      <c r="N227" s="54" t="s">
        <v>3861</v>
      </c>
      <c r="O227" s="147">
        <v>0</v>
      </c>
      <c r="P227" s="147">
        <v>0</v>
      </c>
      <c r="Q227" s="147">
        <v>1</v>
      </c>
      <c r="R227" s="147">
        <v>0</v>
      </c>
      <c r="S227" s="147">
        <v>0</v>
      </c>
      <c r="U227" s="54" t="s">
        <v>1831</v>
      </c>
      <c r="YO227" s="169" t="s">
        <v>4686</v>
      </c>
      <c r="YP227" s="54" t="s">
        <v>3862</v>
      </c>
      <c r="YR227" s="54" t="s">
        <v>3876</v>
      </c>
      <c r="YT227" s="148" t="s">
        <v>1831</v>
      </c>
      <c r="AAA227" s="54" t="s">
        <v>3864</v>
      </c>
      <c r="AAB227" s="147">
        <v>1</v>
      </c>
      <c r="AAC227" s="147">
        <v>0</v>
      </c>
      <c r="AAD227" s="147">
        <v>0</v>
      </c>
      <c r="AAE227" s="147">
        <v>0</v>
      </c>
      <c r="AAF227" s="147">
        <v>0</v>
      </c>
      <c r="AAH227" s="54" t="s">
        <v>1834</v>
      </c>
      <c r="AAI227" s="147">
        <v>0</v>
      </c>
      <c r="AAJ227" s="147">
        <v>0</v>
      </c>
      <c r="AAK227" s="147">
        <v>0</v>
      </c>
      <c r="AAL227" s="147">
        <v>0</v>
      </c>
      <c r="AAM227" s="147">
        <v>0</v>
      </c>
      <c r="AAN227" s="147">
        <v>0</v>
      </c>
      <c r="AAO227" s="147">
        <v>0</v>
      </c>
      <c r="AAP227" s="147">
        <v>1</v>
      </c>
      <c r="AAQ227" s="147">
        <v>0</v>
      </c>
      <c r="AAR227" s="147">
        <v>0</v>
      </c>
      <c r="AAS227" s="147">
        <v>0</v>
      </c>
      <c r="AAU227" s="147">
        <v>7</v>
      </c>
      <c r="AAV227" s="54" t="s">
        <v>1830</v>
      </c>
      <c r="ABE227" s="54" t="s">
        <v>1830</v>
      </c>
      <c r="ABH227" s="54" t="s">
        <v>1831</v>
      </c>
      <c r="ABI227" s="147">
        <v>1010</v>
      </c>
      <c r="ABJ227" s="147">
        <v>480</v>
      </c>
      <c r="ABK227" s="147">
        <v>530</v>
      </c>
      <c r="ABL227" s="147">
        <v>530</v>
      </c>
      <c r="ABM227" s="147">
        <v>1010</v>
      </c>
      <c r="ABO227" s="147">
        <v>6</v>
      </c>
      <c r="ABP227" s="147">
        <v>13</v>
      </c>
      <c r="ABQ227" s="54" t="s">
        <v>1831</v>
      </c>
      <c r="ABR227" s="54" t="s">
        <v>1839</v>
      </c>
      <c r="ABS227" s="54" t="s">
        <v>4332</v>
      </c>
      <c r="ABT227" s="147">
        <v>1</v>
      </c>
      <c r="ABU227" s="147">
        <v>1</v>
      </c>
      <c r="ABV227" s="147">
        <v>0</v>
      </c>
      <c r="ABW227" s="147">
        <v>0</v>
      </c>
      <c r="ABX227" s="147">
        <v>1</v>
      </c>
      <c r="ABY227" s="147">
        <v>0</v>
      </c>
      <c r="ABZ227" s="147">
        <v>0</v>
      </c>
      <c r="ACL227" s="147">
        <v>1</v>
      </c>
      <c r="ACM227" s="147">
        <v>0</v>
      </c>
      <c r="ACN227" s="147">
        <v>1</v>
      </c>
      <c r="ACO227" s="147">
        <v>1</v>
      </c>
      <c r="ACP227" s="147">
        <v>1</v>
      </c>
      <c r="ACQ227" s="54" t="s">
        <v>1831</v>
      </c>
      <c r="ACR227" s="54" t="s">
        <v>1830</v>
      </c>
      <c r="ADJ227" s="147">
        <v>0</v>
      </c>
      <c r="ADP227" s="54" t="s">
        <v>1830</v>
      </c>
      <c r="AEG227" s="147">
        <v>6</v>
      </c>
      <c r="AEH227" s="147">
        <v>0</v>
      </c>
      <c r="AEI227" s="147">
        <v>6</v>
      </c>
      <c r="AEJ227" s="147">
        <v>6</v>
      </c>
      <c r="AEK227" s="147">
        <v>6</v>
      </c>
      <c r="AEL227" s="54" t="s">
        <v>1831</v>
      </c>
      <c r="AEM227" s="169" t="s">
        <v>1830</v>
      </c>
      <c r="AFC227" s="54" t="s">
        <v>3866</v>
      </c>
      <c r="AFD227" s="54" t="s">
        <v>3930</v>
      </c>
      <c r="AFE227" s="54" t="s">
        <v>1830</v>
      </c>
      <c r="AGM227" s="54" t="s">
        <v>4333</v>
      </c>
      <c r="AGN227" s="147">
        <v>0</v>
      </c>
      <c r="AGO227" s="147">
        <v>1</v>
      </c>
      <c r="AGP227" s="147">
        <v>1</v>
      </c>
      <c r="AGQ227" s="147">
        <v>0</v>
      </c>
      <c r="AGR227" s="147">
        <v>1</v>
      </c>
      <c r="AGS227" s="147">
        <v>1</v>
      </c>
      <c r="AGT227" s="147">
        <v>0</v>
      </c>
      <c r="AGU227" s="147">
        <v>0</v>
      </c>
      <c r="AGV227" s="147">
        <v>0</v>
      </c>
      <c r="AGW227" s="147">
        <v>1</v>
      </c>
      <c r="AGX227" s="54" t="s">
        <v>3308</v>
      </c>
      <c r="AGY227" s="54" t="s">
        <v>1857</v>
      </c>
      <c r="AGZ227" s="147">
        <v>0</v>
      </c>
      <c r="AHA227" s="147">
        <v>0</v>
      </c>
      <c r="AHB227" s="147">
        <v>0</v>
      </c>
      <c r="AHC227" s="147">
        <v>0</v>
      </c>
      <c r="AHD227" s="147">
        <v>1</v>
      </c>
      <c r="AHE227" s="147">
        <v>0</v>
      </c>
      <c r="AHF227" s="147">
        <v>0</v>
      </c>
      <c r="AHG227" s="147">
        <v>0</v>
      </c>
      <c r="AHH227" s="147">
        <v>0</v>
      </c>
      <c r="AHI227" s="147">
        <v>0</v>
      </c>
      <c r="AHJ227" s="147">
        <v>0</v>
      </c>
      <c r="AHK227" s="147">
        <v>0</v>
      </c>
      <c r="AHL227" s="147">
        <v>0</v>
      </c>
      <c r="AHN227" s="54" t="s">
        <v>1831</v>
      </c>
      <c r="AHO227" s="54" t="s">
        <v>3928</v>
      </c>
      <c r="AHP227" s="147">
        <v>0</v>
      </c>
      <c r="AHQ227" s="147">
        <v>0</v>
      </c>
      <c r="AHR227" s="147">
        <v>0</v>
      </c>
      <c r="AHS227" s="147">
        <v>0</v>
      </c>
      <c r="AHT227" s="147">
        <v>1</v>
      </c>
      <c r="AHU227" s="147">
        <v>0</v>
      </c>
      <c r="AHV227" s="147">
        <v>1</v>
      </c>
      <c r="AHW227" s="54" t="s">
        <v>4574</v>
      </c>
      <c r="AHX227" s="54" t="s">
        <v>4334</v>
      </c>
      <c r="AHY227" s="147">
        <v>0</v>
      </c>
      <c r="AHZ227" s="147">
        <v>0</v>
      </c>
      <c r="AIA227" s="147">
        <v>0</v>
      </c>
      <c r="AIB227" s="147">
        <v>0</v>
      </c>
      <c r="AIC227" s="147">
        <v>0</v>
      </c>
      <c r="AID227" s="147">
        <v>0</v>
      </c>
      <c r="AIE227" s="147">
        <v>1</v>
      </c>
      <c r="AIF227" s="147">
        <v>1</v>
      </c>
      <c r="AIG227" s="147">
        <v>0</v>
      </c>
      <c r="AIH227" s="147">
        <v>0</v>
      </c>
      <c r="AII227" s="147">
        <v>0</v>
      </c>
      <c r="AIJ227" s="147">
        <v>0</v>
      </c>
      <c r="AIL227" s="54" t="s">
        <v>1831</v>
      </c>
      <c r="AIT227" s="54" t="s">
        <v>4335</v>
      </c>
      <c r="AIU227" s="147">
        <v>0</v>
      </c>
      <c r="AIV227" s="147">
        <v>0</v>
      </c>
      <c r="AIW227" s="147">
        <v>1</v>
      </c>
      <c r="AIX227" s="147">
        <v>1</v>
      </c>
      <c r="AIY227" s="147">
        <v>0</v>
      </c>
      <c r="AIZ227" s="147">
        <v>1</v>
      </c>
      <c r="AJA227" s="147">
        <v>1</v>
      </c>
      <c r="AJB227" s="147">
        <v>1</v>
      </c>
      <c r="AJC227" s="147">
        <v>1</v>
      </c>
      <c r="AJD227" s="147">
        <v>0</v>
      </c>
      <c r="AJE227" s="147">
        <v>0</v>
      </c>
      <c r="AJF227" s="147">
        <v>0</v>
      </c>
      <c r="ATY227"/>
      <c r="ATZ227" s="54" t="s">
        <v>4336</v>
      </c>
      <c r="AUB227" s="54" t="s">
        <v>3854</v>
      </c>
      <c r="AUC227" s="54" t="s">
        <v>3310</v>
      </c>
      <c r="AUD227" s="54" t="s">
        <v>3855</v>
      </c>
      <c r="AUG227" s="54" t="s">
        <v>3141</v>
      </c>
    </row>
    <row r="228" spans="1:942 1221:1229" ht="14.5" customHeight="1" x14ac:dyDescent="0.35">
      <c r="A228" s="1" t="s">
        <v>3314</v>
      </c>
      <c r="B228" s="1" t="s">
        <v>3311</v>
      </c>
      <c r="C228" s="1" t="s">
        <v>3312</v>
      </c>
      <c r="D228" s="1" t="s">
        <v>2131</v>
      </c>
      <c r="E228" s="1" t="s">
        <v>1982</v>
      </c>
      <c r="F228" s="1" t="s">
        <v>2131</v>
      </c>
      <c r="I228" s="1" t="s">
        <v>1942</v>
      </c>
      <c r="J228" s="1" t="s">
        <v>1943</v>
      </c>
      <c r="K228" s="1" t="s">
        <v>1943</v>
      </c>
      <c r="N228" s="1" t="s">
        <v>3846</v>
      </c>
      <c r="O228" s="2">
        <v>1</v>
      </c>
      <c r="P228" s="2">
        <v>0</v>
      </c>
      <c r="Q228" s="2">
        <v>0</v>
      </c>
      <c r="R228" s="2">
        <v>0</v>
      </c>
      <c r="S228" s="2">
        <v>0</v>
      </c>
      <c r="U228" s="1" t="s">
        <v>1831</v>
      </c>
      <c r="AC228" s="1" t="s">
        <v>3920</v>
      </c>
      <c r="AE228" s="1" t="s">
        <v>1831</v>
      </c>
      <c r="AF228" s="1" t="s">
        <v>4113</v>
      </c>
      <c r="AG228" s="1" t="s">
        <v>4118</v>
      </c>
      <c r="AI228" s="1" t="s">
        <v>4083</v>
      </c>
      <c r="AS228" s="1" t="s">
        <v>1830</v>
      </c>
      <c r="AT228" s="156" t="s">
        <v>1840</v>
      </c>
      <c r="AU228" s="1" t="s">
        <v>3888</v>
      </c>
      <c r="AW228" s="1" t="s">
        <v>1840</v>
      </c>
      <c r="AX228" s="1" t="s">
        <v>1835</v>
      </c>
      <c r="AY228" s="1" t="s">
        <v>1831</v>
      </c>
      <c r="AZ228" s="1" t="s">
        <v>1832</v>
      </c>
      <c r="BK228" s="1" t="s">
        <v>3891</v>
      </c>
      <c r="BL228" s="2">
        <v>0</v>
      </c>
      <c r="BM228" s="2">
        <v>0</v>
      </c>
      <c r="BN228" s="2">
        <v>0</v>
      </c>
      <c r="BO228" s="2">
        <v>0</v>
      </c>
      <c r="BP228" s="2">
        <v>1</v>
      </c>
      <c r="BQ228" s="2">
        <v>0</v>
      </c>
      <c r="BR228" s="2">
        <v>0</v>
      </c>
      <c r="BT228" s="1" t="s">
        <v>4072</v>
      </c>
      <c r="BU228" s="2">
        <v>0</v>
      </c>
      <c r="BV228" s="2">
        <v>0</v>
      </c>
      <c r="BW228" s="2">
        <v>0</v>
      </c>
      <c r="BX228" s="2">
        <v>0</v>
      </c>
      <c r="BY228" s="2">
        <v>0</v>
      </c>
      <c r="BZ228" s="2">
        <v>1</v>
      </c>
      <c r="CA228" s="2">
        <v>0</v>
      </c>
      <c r="CB228" s="2">
        <v>0</v>
      </c>
      <c r="CC228" s="2">
        <v>0</v>
      </c>
      <c r="CD228" s="2">
        <v>0</v>
      </c>
      <c r="CE228" s="2">
        <v>0</v>
      </c>
      <c r="CG228" s="1" t="s">
        <v>1830</v>
      </c>
      <c r="DU228" s="1" t="s">
        <v>4047</v>
      </c>
      <c r="DV228" s="2">
        <v>0</v>
      </c>
      <c r="DW228" s="2">
        <v>1</v>
      </c>
      <c r="DX228" s="2">
        <v>0</v>
      </c>
      <c r="DY228" s="2">
        <v>0</v>
      </c>
      <c r="DZ228" s="2">
        <v>0</v>
      </c>
      <c r="EA228" s="2">
        <v>0</v>
      </c>
      <c r="EB228" s="2">
        <v>0</v>
      </c>
      <c r="EC228" s="2">
        <v>0</v>
      </c>
      <c r="ED228" s="2">
        <v>0</v>
      </c>
      <c r="EE228" s="2">
        <v>0</v>
      </c>
      <c r="EF228" s="2">
        <v>0</v>
      </c>
      <c r="EG228" s="2">
        <v>0</v>
      </c>
      <c r="EI228" s="1" t="s">
        <v>4109</v>
      </c>
      <c r="EJ228" s="2">
        <v>0</v>
      </c>
      <c r="EK228" s="2">
        <v>0</v>
      </c>
      <c r="EL228" s="2">
        <v>1</v>
      </c>
      <c r="EM228" s="2">
        <v>0</v>
      </c>
      <c r="EN228" s="2">
        <v>0</v>
      </c>
      <c r="EO228" s="2">
        <v>0</v>
      </c>
      <c r="EP228" s="2">
        <v>0</v>
      </c>
      <c r="EQ228" s="2">
        <v>0</v>
      </c>
      <c r="ER228" s="2">
        <v>0</v>
      </c>
      <c r="ES228" s="2">
        <v>0</v>
      </c>
      <c r="ET228" s="2">
        <v>0</v>
      </c>
      <c r="EU228" s="2">
        <v>0</v>
      </c>
      <c r="EV228" s="2">
        <v>0</v>
      </c>
      <c r="EX228" s="1" t="s">
        <v>1830</v>
      </c>
      <c r="GE228" s="1" t="s">
        <v>3893</v>
      </c>
      <c r="GF228" s="2">
        <v>0</v>
      </c>
      <c r="GG228" s="2">
        <v>0</v>
      </c>
      <c r="GH228" s="2">
        <v>0</v>
      </c>
      <c r="GI228" s="2">
        <v>0</v>
      </c>
      <c r="GJ228" s="2">
        <v>0</v>
      </c>
      <c r="GK228" s="2">
        <v>0</v>
      </c>
      <c r="GL228" s="2">
        <v>1</v>
      </c>
      <c r="GM228" s="2">
        <v>0</v>
      </c>
      <c r="GN228" s="2">
        <v>0</v>
      </c>
      <c r="GO228" s="2">
        <v>0</v>
      </c>
      <c r="GP228" s="2">
        <v>0</v>
      </c>
      <c r="GQ228" s="2">
        <v>0</v>
      </c>
      <c r="GR228" s="2">
        <v>0</v>
      </c>
      <c r="AAU228" s="1"/>
      <c r="ATY228"/>
      <c r="ATZ228" s="1" t="s">
        <v>4337</v>
      </c>
      <c r="AUB228" s="1" t="s">
        <v>3854</v>
      </c>
      <c r="AUC228" s="1" t="s">
        <v>3315</v>
      </c>
      <c r="AUD228" s="1" t="s">
        <v>3855</v>
      </c>
      <c r="AUG228" s="1" t="s">
        <v>3147</v>
      </c>
    </row>
    <row r="229" spans="1:942 1221:1229" s="54" customFormat="1" ht="14.5" customHeight="1" x14ac:dyDescent="0.35">
      <c r="A229" s="54" t="s">
        <v>3321</v>
      </c>
      <c r="B229" s="54" t="s">
        <v>3316</v>
      </c>
      <c r="C229" s="54" t="s">
        <v>3317</v>
      </c>
      <c r="D229" s="54" t="s">
        <v>2131</v>
      </c>
      <c r="E229" s="54" t="s">
        <v>2025</v>
      </c>
      <c r="F229" s="54" t="s">
        <v>2131</v>
      </c>
      <c r="I229" s="54" t="s">
        <v>1942</v>
      </c>
      <c r="J229" s="54" t="s">
        <v>1943</v>
      </c>
      <c r="K229" s="54" t="s">
        <v>1943</v>
      </c>
      <c r="N229" s="54" t="s">
        <v>3861</v>
      </c>
      <c r="O229" s="147">
        <v>0</v>
      </c>
      <c r="P229" s="147">
        <v>0</v>
      </c>
      <c r="Q229" s="147">
        <v>1</v>
      </c>
      <c r="R229" s="147">
        <v>0</v>
      </c>
      <c r="S229" s="147">
        <v>0</v>
      </c>
      <c r="U229" s="54" t="s">
        <v>1831</v>
      </c>
      <c r="YO229" s="169" t="s">
        <v>3318</v>
      </c>
      <c r="YP229" s="54" t="s">
        <v>3862</v>
      </c>
      <c r="YR229" s="54" t="s">
        <v>4338</v>
      </c>
      <c r="YT229" s="148" t="s">
        <v>1831</v>
      </c>
      <c r="AAA229" s="54" t="s">
        <v>3864</v>
      </c>
      <c r="AAB229" s="147">
        <v>1</v>
      </c>
      <c r="AAC229" s="147">
        <v>0</v>
      </c>
      <c r="AAD229" s="147">
        <v>0</v>
      </c>
      <c r="AAE229" s="147">
        <v>0</v>
      </c>
      <c r="AAF229" s="147">
        <v>0</v>
      </c>
      <c r="AAH229" s="54" t="s">
        <v>1973</v>
      </c>
      <c r="AAI229" s="147">
        <v>0</v>
      </c>
      <c r="AAJ229" s="147">
        <v>0</v>
      </c>
      <c r="AAK229" s="147">
        <v>0</v>
      </c>
      <c r="AAL229" s="147">
        <v>0</v>
      </c>
      <c r="AAM229" s="147">
        <v>0</v>
      </c>
      <c r="AAN229" s="147">
        <v>0</v>
      </c>
      <c r="AAO229" s="147">
        <v>1</v>
      </c>
      <c r="AAP229" s="147">
        <v>0</v>
      </c>
      <c r="AAQ229" s="147">
        <v>0</v>
      </c>
      <c r="AAR229" s="147">
        <v>0</v>
      </c>
      <c r="AAS229" s="147">
        <v>0</v>
      </c>
      <c r="AAU229" s="147">
        <v>14</v>
      </c>
      <c r="AAV229" s="54" t="s">
        <v>1831</v>
      </c>
      <c r="AAW229" s="147">
        <v>4</v>
      </c>
      <c r="AAX229" s="54" t="s">
        <v>1831</v>
      </c>
      <c r="AAY229" s="147">
        <v>2</v>
      </c>
      <c r="AAZ229" s="147">
        <v>2</v>
      </c>
      <c r="ABA229" s="147">
        <v>2</v>
      </c>
      <c r="ABB229" s="147">
        <v>4</v>
      </c>
      <c r="ABD229" s="54" t="s">
        <v>1830</v>
      </c>
      <c r="ABE229" s="54" t="s">
        <v>1831</v>
      </c>
      <c r="ABF229" s="54" t="s">
        <v>4175</v>
      </c>
      <c r="ABH229" s="54" t="s">
        <v>3944</v>
      </c>
      <c r="ABI229" s="147">
        <v>1437</v>
      </c>
      <c r="ABJ229" s="147">
        <v>662</v>
      </c>
      <c r="ABK229" s="147">
        <v>775</v>
      </c>
      <c r="ABL229" s="147">
        <v>775</v>
      </c>
      <c r="ABM229" s="147">
        <v>1437</v>
      </c>
      <c r="ABO229" s="147">
        <v>6</v>
      </c>
      <c r="ABP229" s="147">
        <v>19</v>
      </c>
      <c r="ABQ229" s="54" t="s">
        <v>1831</v>
      </c>
      <c r="ABR229" s="54" t="s">
        <v>1837</v>
      </c>
      <c r="ACB229" s="54" t="s">
        <v>4339</v>
      </c>
      <c r="ACC229" s="147">
        <v>0</v>
      </c>
      <c r="ACD229" s="147">
        <v>1</v>
      </c>
      <c r="ACE229" s="147">
        <v>0</v>
      </c>
      <c r="ACF229" s="147">
        <v>0</v>
      </c>
      <c r="ACG229" s="147">
        <v>0</v>
      </c>
      <c r="ACH229" s="147">
        <v>0</v>
      </c>
      <c r="ACI229" s="147">
        <v>0</v>
      </c>
      <c r="ACJ229" s="147">
        <v>0</v>
      </c>
      <c r="ACL229" s="147">
        <v>1</v>
      </c>
      <c r="ACM229" s="147">
        <v>0</v>
      </c>
      <c r="ACN229" s="147">
        <v>1</v>
      </c>
      <c r="ACO229" s="147">
        <v>1</v>
      </c>
      <c r="ACP229" s="147">
        <v>1</v>
      </c>
      <c r="ACQ229" s="54" t="s">
        <v>1831</v>
      </c>
      <c r="ACR229" s="54" t="s">
        <v>1830</v>
      </c>
      <c r="ADJ229" s="147">
        <v>0</v>
      </c>
      <c r="ADP229" s="54" t="s">
        <v>1830</v>
      </c>
      <c r="AEG229" s="147">
        <v>12</v>
      </c>
      <c r="AEH229" s="147">
        <v>1</v>
      </c>
      <c r="AEI229" s="147">
        <v>11</v>
      </c>
      <c r="AEJ229" s="147">
        <v>11</v>
      </c>
      <c r="AEK229" s="147">
        <v>12</v>
      </c>
      <c r="AEL229" s="54" t="s">
        <v>1831</v>
      </c>
      <c r="AEM229" s="169" t="s">
        <v>1830</v>
      </c>
      <c r="AFC229" s="54" t="s">
        <v>3866</v>
      </c>
      <c r="AFD229" s="54" t="s">
        <v>3930</v>
      </c>
      <c r="AFE229" s="54" t="s">
        <v>1830</v>
      </c>
      <c r="AGM229" s="54" t="s">
        <v>4333</v>
      </c>
      <c r="AGN229" s="147">
        <v>0</v>
      </c>
      <c r="AGO229" s="147">
        <v>1</v>
      </c>
      <c r="AGP229" s="147">
        <v>1</v>
      </c>
      <c r="AGQ229" s="147">
        <v>0</v>
      </c>
      <c r="AGR229" s="147">
        <v>1</v>
      </c>
      <c r="AGS229" s="147">
        <v>1</v>
      </c>
      <c r="AGT229" s="147">
        <v>0</v>
      </c>
      <c r="AGU229" s="147">
        <v>0</v>
      </c>
      <c r="AGV229" s="147">
        <v>0</v>
      </c>
      <c r="AGW229" s="147">
        <v>1</v>
      </c>
      <c r="AGX229" s="54" t="s">
        <v>3320</v>
      </c>
      <c r="AGY229" s="54" t="s">
        <v>4065</v>
      </c>
      <c r="AGZ229" s="147">
        <v>0</v>
      </c>
      <c r="AHA229" s="147">
        <v>0</v>
      </c>
      <c r="AHB229" s="147">
        <v>0</v>
      </c>
      <c r="AHC229" s="147">
        <v>0</v>
      </c>
      <c r="AHD229" s="147">
        <v>0</v>
      </c>
      <c r="AHE229" s="147">
        <v>0</v>
      </c>
      <c r="AHF229" s="147">
        <v>0</v>
      </c>
      <c r="AHG229" s="147">
        <v>0</v>
      </c>
      <c r="AHH229" s="147">
        <v>0</v>
      </c>
      <c r="AHI229" s="147">
        <v>1</v>
      </c>
      <c r="AHJ229" s="147">
        <v>0</v>
      </c>
      <c r="AHK229" s="147">
        <v>0</v>
      </c>
      <c r="AHL229" s="147">
        <v>0</v>
      </c>
      <c r="AHN229" s="54" t="s">
        <v>1831</v>
      </c>
      <c r="AHO229" s="54" t="s">
        <v>4109</v>
      </c>
      <c r="AHP229" s="147">
        <v>0</v>
      </c>
      <c r="AHQ229" s="147">
        <v>0</v>
      </c>
      <c r="AHR229" s="147">
        <v>0</v>
      </c>
      <c r="AHS229" s="147">
        <v>1</v>
      </c>
      <c r="AHT229" s="147">
        <v>0</v>
      </c>
      <c r="AHU229" s="147">
        <v>0</v>
      </c>
      <c r="AHV229" s="147">
        <v>0</v>
      </c>
      <c r="AHX229" s="54" t="s">
        <v>4340</v>
      </c>
      <c r="AHY229" s="147">
        <v>0</v>
      </c>
      <c r="AHZ229" s="147">
        <v>0</v>
      </c>
      <c r="AIA229" s="147">
        <v>0</v>
      </c>
      <c r="AIB229" s="147">
        <v>0</v>
      </c>
      <c r="AIC229" s="147">
        <v>0</v>
      </c>
      <c r="AID229" s="147">
        <v>0</v>
      </c>
      <c r="AIE229" s="147">
        <v>1</v>
      </c>
      <c r="AIF229" s="147">
        <v>0</v>
      </c>
      <c r="AIG229" s="147">
        <v>0</v>
      </c>
      <c r="AIH229" s="147">
        <v>0</v>
      </c>
      <c r="AII229" s="147">
        <v>0</v>
      </c>
      <c r="AIJ229" s="147">
        <v>0</v>
      </c>
      <c r="AIL229" s="54" t="s">
        <v>1831</v>
      </c>
      <c r="AIT229" s="54" t="s">
        <v>4335</v>
      </c>
      <c r="AIU229" s="147">
        <v>0</v>
      </c>
      <c r="AIV229" s="147">
        <v>0</v>
      </c>
      <c r="AIW229" s="147">
        <v>1</v>
      </c>
      <c r="AIX229" s="147">
        <v>1</v>
      </c>
      <c r="AIY229" s="147">
        <v>0</v>
      </c>
      <c r="AIZ229" s="147">
        <v>1</v>
      </c>
      <c r="AJA229" s="147">
        <v>1</v>
      </c>
      <c r="AJB229" s="147">
        <v>1</v>
      </c>
      <c r="AJC229" s="147">
        <v>1</v>
      </c>
      <c r="AJD229" s="147">
        <v>0</v>
      </c>
      <c r="AJE229" s="147">
        <v>0</v>
      </c>
      <c r="AJF229" s="147">
        <v>0</v>
      </c>
      <c r="ATY229"/>
      <c r="ATZ229" s="54" t="s">
        <v>4341</v>
      </c>
      <c r="AUB229" s="54" t="s">
        <v>3854</v>
      </c>
      <c r="AUC229" s="54" t="s">
        <v>3322</v>
      </c>
      <c r="AUD229" s="54" t="s">
        <v>3855</v>
      </c>
      <c r="AUG229" s="54" t="s">
        <v>3162</v>
      </c>
    </row>
    <row r="230" spans="1:942 1221:1229" ht="14.5" customHeight="1" x14ac:dyDescent="0.35">
      <c r="A230" s="1" t="s">
        <v>3325</v>
      </c>
      <c r="B230" s="1" t="s">
        <v>3323</v>
      </c>
      <c r="C230" s="1" t="s">
        <v>3324</v>
      </c>
      <c r="D230" s="1" t="s">
        <v>2131</v>
      </c>
      <c r="E230" s="1" t="s">
        <v>1982</v>
      </c>
      <c r="F230" s="1" t="s">
        <v>2131</v>
      </c>
      <c r="I230" s="1" t="s">
        <v>1942</v>
      </c>
      <c r="J230" s="1" t="s">
        <v>1943</v>
      </c>
      <c r="K230" s="1" t="s">
        <v>1943</v>
      </c>
      <c r="N230" s="1" t="s">
        <v>3846</v>
      </c>
      <c r="O230" s="2">
        <v>1</v>
      </c>
      <c r="P230" s="2">
        <v>0</v>
      </c>
      <c r="Q230" s="2">
        <v>0</v>
      </c>
      <c r="R230" s="2">
        <v>0</v>
      </c>
      <c r="S230" s="2">
        <v>0</v>
      </c>
      <c r="U230" s="1" t="s">
        <v>1831</v>
      </c>
      <c r="AC230" s="1" t="s">
        <v>3920</v>
      </c>
      <c r="AE230" s="1" t="s">
        <v>1831</v>
      </c>
      <c r="AF230" s="1" t="s">
        <v>1831</v>
      </c>
      <c r="AS230" s="1" t="s">
        <v>3895</v>
      </c>
      <c r="AT230" s="156">
        <v>50</v>
      </c>
      <c r="AU230" s="1" t="s">
        <v>3888</v>
      </c>
      <c r="AW230" s="1" t="s">
        <v>3849</v>
      </c>
      <c r="AX230" s="1" t="s">
        <v>3890</v>
      </c>
      <c r="AY230" s="1" t="s">
        <v>1831</v>
      </c>
      <c r="AZ230" s="1" t="s">
        <v>1839</v>
      </c>
      <c r="BA230" s="1" t="s">
        <v>3957</v>
      </c>
      <c r="BB230" s="2">
        <v>1</v>
      </c>
      <c r="BC230" s="2">
        <v>0</v>
      </c>
      <c r="BD230" s="2">
        <v>0</v>
      </c>
      <c r="BE230" s="2">
        <v>0</v>
      </c>
      <c r="BF230" s="2">
        <v>0</v>
      </c>
      <c r="BG230" s="2">
        <v>0</v>
      </c>
      <c r="BH230" s="2">
        <v>0</v>
      </c>
      <c r="BI230" s="2">
        <v>0</v>
      </c>
      <c r="BT230" s="1" t="s">
        <v>4072</v>
      </c>
      <c r="BU230" s="2">
        <v>0</v>
      </c>
      <c r="BV230" s="2">
        <v>0</v>
      </c>
      <c r="BW230" s="2">
        <v>0</v>
      </c>
      <c r="BX230" s="2">
        <v>0</v>
      </c>
      <c r="BY230" s="2">
        <v>0</v>
      </c>
      <c r="BZ230" s="2">
        <v>1</v>
      </c>
      <c r="CA230" s="2">
        <v>0</v>
      </c>
      <c r="CB230" s="2">
        <v>0</v>
      </c>
      <c r="CC230" s="2">
        <v>0</v>
      </c>
      <c r="CD230" s="2">
        <v>0</v>
      </c>
      <c r="CE230" s="2">
        <v>0</v>
      </c>
      <c r="CG230" s="1" t="s">
        <v>1830</v>
      </c>
      <c r="DU230" s="1" t="s">
        <v>4047</v>
      </c>
      <c r="DV230" s="2">
        <v>0</v>
      </c>
      <c r="DW230" s="2">
        <v>1</v>
      </c>
      <c r="DX230" s="2">
        <v>0</v>
      </c>
      <c r="DY230" s="2">
        <v>0</v>
      </c>
      <c r="DZ230" s="2">
        <v>0</v>
      </c>
      <c r="EA230" s="2">
        <v>0</v>
      </c>
      <c r="EB230" s="2">
        <v>0</v>
      </c>
      <c r="EC230" s="2">
        <v>0</v>
      </c>
      <c r="ED230" s="2">
        <v>0</v>
      </c>
      <c r="EE230" s="2">
        <v>0</v>
      </c>
      <c r="EF230" s="2">
        <v>0</v>
      </c>
      <c r="EG230" s="2">
        <v>0</v>
      </c>
      <c r="EI230" s="1" t="s">
        <v>4109</v>
      </c>
      <c r="EJ230" s="2">
        <v>0</v>
      </c>
      <c r="EK230" s="2">
        <v>0</v>
      </c>
      <c r="EL230" s="2">
        <v>1</v>
      </c>
      <c r="EM230" s="2">
        <v>0</v>
      </c>
      <c r="EN230" s="2">
        <v>0</v>
      </c>
      <c r="EO230" s="2">
        <v>0</v>
      </c>
      <c r="EP230" s="2">
        <v>0</v>
      </c>
      <c r="EQ230" s="2">
        <v>0</v>
      </c>
      <c r="ER230" s="2">
        <v>0</v>
      </c>
      <c r="ES230" s="2">
        <v>0</v>
      </c>
      <c r="ET230" s="2">
        <v>0</v>
      </c>
      <c r="EU230" s="2">
        <v>0</v>
      </c>
      <c r="EV230" s="2">
        <v>0</v>
      </c>
      <c r="EX230" s="1" t="s">
        <v>1831</v>
      </c>
      <c r="EY230" s="1" t="s">
        <v>4109</v>
      </c>
      <c r="EZ230" s="2">
        <v>0</v>
      </c>
      <c r="FA230" s="2">
        <v>0</v>
      </c>
      <c r="FB230" s="2">
        <v>0</v>
      </c>
      <c r="FC230" s="2">
        <v>1</v>
      </c>
      <c r="FD230" s="2">
        <v>0</v>
      </c>
      <c r="FE230" s="2">
        <v>0</v>
      </c>
      <c r="FF230" s="2">
        <v>0</v>
      </c>
      <c r="FH230" s="1" t="s">
        <v>4115</v>
      </c>
      <c r="FI230" s="2">
        <v>0</v>
      </c>
      <c r="FJ230" s="2">
        <v>1</v>
      </c>
      <c r="FK230" s="2">
        <v>0</v>
      </c>
      <c r="FL230" s="2">
        <v>0</v>
      </c>
      <c r="FM230" s="2">
        <v>0</v>
      </c>
      <c r="FN230" s="2">
        <v>0</v>
      </c>
      <c r="FO230" s="2">
        <v>0</v>
      </c>
      <c r="FP230" s="2">
        <v>0</v>
      </c>
      <c r="FQ230" s="2">
        <v>0</v>
      </c>
      <c r="FR230" s="2">
        <v>0</v>
      </c>
      <c r="FS230" s="2">
        <v>0</v>
      </c>
      <c r="FT230" s="2">
        <v>0</v>
      </c>
      <c r="FU230" s="2">
        <v>0</v>
      </c>
      <c r="FW230" s="155" t="s">
        <v>1830</v>
      </c>
      <c r="FX230" s="1" t="s">
        <v>1846</v>
      </c>
      <c r="FY230" s="2">
        <v>1</v>
      </c>
      <c r="FZ230" s="2">
        <v>0</v>
      </c>
      <c r="GA230" s="2">
        <v>0</v>
      </c>
      <c r="GB230" s="2">
        <v>0</v>
      </c>
      <c r="GC230" s="2">
        <v>0</v>
      </c>
      <c r="GE230" s="1" t="s">
        <v>4115</v>
      </c>
      <c r="GF230" s="2">
        <v>0</v>
      </c>
      <c r="GG230" s="2">
        <v>1</v>
      </c>
      <c r="GH230" s="2">
        <v>0</v>
      </c>
      <c r="GI230" s="2">
        <v>0</v>
      </c>
      <c r="GJ230" s="2">
        <v>0</v>
      </c>
      <c r="GK230" s="2">
        <v>0</v>
      </c>
      <c r="GL230" s="2">
        <v>0</v>
      </c>
      <c r="GM230" s="2">
        <v>0</v>
      </c>
      <c r="GN230" s="2">
        <v>0</v>
      </c>
      <c r="GO230" s="2">
        <v>0</v>
      </c>
      <c r="GP230" s="2">
        <v>0</v>
      </c>
      <c r="GQ230" s="2">
        <v>0</v>
      </c>
      <c r="GR230" s="2">
        <v>0</v>
      </c>
      <c r="AAU230" s="1"/>
      <c r="ATY230"/>
      <c r="ATZ230" s="1" t="s">
        <v>4342</v>
      </c>
      <c r="AUB230" s="1" t="s">
        <v>3854</v>
      </c>
      <c r="AUC230" s="1" t="s">
        <v>3326</v>
      </c>
      <c r="AUD230" s="1" t="s">
        <v>3855</v>
      </c>
      <c r="AUG230" s="1" t="s">
        <v>3167</v>
      </c>
    </row>
    <row r="231" spans="1:942 1221:1229" s="155" customFormat="1" ht="14.5" customHeight="1" x14ac:dyDescent="0.35">
      <c r="A231" s="155" t="s">
        <v>3330</v>
      </c>
      <c r="B231" s="155" t="s">
        <v>3327</v>
      </c>
      <c r="C231" s="155" t="s">
        <v>3328</v>
      </c>
      <c r="D231" s="155" t="s">
        <v>2131</v>
      </c>
      <c r="E231" s="155" t="s">
        <v>2025</v>
      </c>
      <c r="F231" s="155" t="s">
        <v>2131</v>
      </c>
      <c r="I231" s="155" t="s">
        <v>1942</v>
      </c>
      <c r="J231" s="155" t="s">
        <v>1943</v>
      </c>
      <c r="K231" s="155" t="s">
        <v>1943</v>
      </c>
      <c r="N231" s="155" t="s">
        <v>3846</v>
      </c>
      <c r="O231" s="156">
        <v>1</v>
      </c>
      <c r="P231" s="156">
        <v>0</v>
      </c>
      <c r="Q231" s="156">
        <v>0</v>
      </c>
      <c r="R231" s="156">
        <v>0</v>
      </c>
      <c r="S231" s="156">
        <v>0</v>
      </c>
      <c r="U231" s="155" t="s">
        <v>1831</v>
      </c>
      <c r="AC231" s="155" t="s">
        <v>3856</v>
      </c>
      <c r="AE231" s="155" t="s">
        <v>1830</v>
      </c>
      <c r="AF231" s="155" t="s">
        <v>1831</v>
      </c>
      <c r="AS231" s="155" t="s">
        <v>3847</v>
      </c>
      <c r="AT231" s="156">
        <v>110</v>
      </c>
      <c r="AU231" s="155" t="s">
        <v>3848</v>
      </c>
      <c r="AW231" s="155" t="s">
        <v>3849</v>
      </c>
      <c r="AX231" s="155" t="s">
        <v>3890</v>
      </c>
      <c r="AY231" s="155" t="s">
        <v>1830</v>
      </c>
      <c r="BT231" s="155" t="s">
        <v>3874</v>
      </c>
      <c r="BU231" s="156">
        <v>0</v>
      </c>
      <c r="BV231" s="156">
        <v>0</v>
      </c>
      <c r="BW231" s="156">
        <v>0</v>
      </c>
      <c r="BX231" s="156">
        <v>0</v>
      </c>
      <c r="BY231" s="156">
        <v>1</v>
      </c>
      <c r="BZ231" s="156">
        <v>0</v>
      </c>
      <c r="CA231" s="156">
        <v>0</v>
      </c>
      <c r="CB231" s="156">
        <v>0</v>
      </c>
      <c r="CC231" s="156">
        <v>0</v>
      </c>
      <c r="CD231" s="156">
        <v>0</v>
      </c>
      <c r="CE231" s="156">
        <v>0</v>
      </c>
      <c r="CG231" s="155" t="s">
        <v>1830</v>
      </c>
      <c r="DU231" s="155" t="s">
        <v>1835</v>
      </c>
      <c r="DV231" s="156">
        <v>0</v>
      </c>
      <c r="DW231" s="156">
        <v>0</v>
      </c>
      <c r="DX231" s="156">
        <v>0</v>
      </c>
      <c r="DY231" s="156">
        <v>0</v>
      </c>
      <c r="DZ231" s="156">
        <v>0</v>
      </c>
      <c r="EA231" s="156">
        <v>0</v>
      </c>
      <c r="EB231" s="156">
        <v>0</v>
      </c>
      <c r="EC231" s="156">
        <v>0</v>
      </c>
      <c r="ED231" s="156">
        <v>0</v>
      </c>
      <c r="EE231" s="156">
        <v>1</v>
      </c>
      <c r="EF231" s="156">
        <v>0</v>
      </c>
      <c r="EG231" s="156">
        <v>0</v>
      </c>
      <c r="EI231" s="155" t="s">
        <v>1857</v>
      </c>
      <c r="EJ231" s="156">
        <v>0</v>
      </c>
      <c r="EK231" s="156">
        <v>0</v>
      </c>
      <c r="EL231" s="156">
        <v>0</v>
      </c>
      <c r="EM231" s="156">
        <v>0</v>
      </c>
      <c r="EN231" s="156">
        <v>1</v>
      </c>
      <c r="EO231" s="156">
        <v>0</v>
      </c>
      <c r="EP231" s="156">
        <v>0</v>
      </c>
      <c r="EQ231" s="156">
        <v>0</v>
      </c>
      <c r="ER231" s="156">
        <v>0</v>
      </c>
      <c r="ES231" s="156">
        <v>0</v>
      </c>
      <c r="ET231" s="156">
        <v>0</v>
      </c>
      <c r="EU231" s="156">
        <v>0</v>
      </c>
      <c r="EV231" s="156">
        <v>0</v>
      </c>
      <c r="EX231" s="155" t="s">
        <v>1831</v>
      </c>
      <c r="EY231" s="155" t="s">
        <v>1834</v>
      </c>
      <c r="EZ231" s="156">
        <v>0</v>
      </c>
      <c r="FA231" s="156">
        <v>0</v>
      </c>
      <c r="FB231" s="156">
        <v>0</v>
      </c>
      <c r="FC231" s="156">
        <v>0</v>
      </c>
      <c r="FD231" s="156">
        <v>1</v>
      </c>
      <c r="FE231" s="156">
        <v>0</v>
      </c>
      <c r="FF231" s="156">
        <v>0</v>
      </c>
      <c r="FH231" s="155" t="s">
        <v>1836</v>
      </c>
      <c r="FI231" s="156">
        <v>0</v>
      </c>
      <c r="FJ231" s="156">
        <v>0</v>
      </c>
      <c r="FK231" s="156">
        <v>1</v>
      </c>
      <c r="FL231" s="156">
        <v>0</v>
      </c>
      <c r="FM231" s="156">
        <v>0</v>
      </c>
      <c r="FN231" s="156">
        <v>0</v>
      </c>
      <c r="FO231" s="156">
        <v>0</v>
      </c>
      <c r="FP231" s="156">
        <v>0</v>
      </c>
      <c r="FQ231" s="156">
        <v>0</v>
      </c>
      <c r="FR231" s="156">
        <v>0</v>
      </c>
      <c r="FS231" s="156">
        <v>0</v>
      </c>
      <c r="FT231" s="156">
        <v>0</v>
      </c>
      <c r="FU231" s="156">
        <v>0</v>
      </c>
      <c r="FV231" s="155" t="s">
        <v>3329</v>
      </c>
      <c r="FW231" s="155" t="s">
        <v>1831</v>
      </c>
      <c r="GE231" s="155" t="s">
        <v>4343</v>
      </c>
      <c r="GF231" s="156">
        <v>0</v>
      </c>
      <c r="GG231" s="156">
        <v>0</v>
      </c>
      <c r="GH231" s="156">
        <v>0</v>
      </c>
      <c r="GI231" s="156">
        <v>0</v>
      </c>
      <c r="GJ231" s="156">
        <v>0</v>
      </c>
      <c r="GK231" s="156">
        <v>0</v>
      </c>
      <c r="GL231" s="156">
        <v>0</v>
      </c>
      <c r="GM231" s="156">
        <v>1</v>
      </c>
      <c r="GN231" s="156">
        <v>1</v>
      </c>
      <c r="GO231" s="156">
        <v>0</v>
      </c>
      <c r="GP231" s="156">
        <v>0</v>
      </c>
      <c r="GQ231" s="156">
        <v>0</v>
      </c>
      <c r="GR231" s="156">
        <v>0</v>
      </c>
      <c r="ATY231"/>
      <c r="ATZ231" s="155" t="s">
        <v>4344</v>
      </c>
      <c r="AUB231" s="155" t="s">
        <v>3854</v>
      </c>
      <c r="AUC231" s="155" t="s">
        <v>3331</v>
      </c>
      <c r="AUD231" s="155" t="s">
        <v>3855</v>
      </c>
      <c r="AUG231" s="155" t="s">
        <v>3173</v>
      </c>
    </row>
    <row r="232" spans="1:942 1221:1229" ht="14.5" customHeight="1" x14ac:dyDescent="0.35">
      <c r="A232" s="1" t="s">
        <v>3334</v>
      </c>
      <c r="B232" s="1" t="s">
        <v>3332</v>
      </c>
      <c r="C232" s="1" t="s">
        <v>3333</v>
      </c>
      <c r="D232" s="1" t="s">
        <v>2072</v>
      </c>
      <c r="E232" s="1" t="s">
        <v>1955</v>
      </c>
      <c r="F232" s="1" t="s">
        <v>2072</v>
      </c>
      <c r="I232" s="1" t="s">
        <v>1942</v>
      </c>
      <c r="J232" s="1" t="s">
        <v>1943</v>
      </c>
      <c r="K232" s="1" t="s">
        <v>1943</v>
      </c>
      <c r="N232" s="1" t="s">
        <v>3846</v>
      </c>
      <c r="O232" s="2">
        <v>1</v>
      </c>
      <c r="P232" s="2">
        <v>0</v>
      </c>
      <c r="Q232" s="2">
        <v>0</v>
      </c>
      <c r="R232" s="2">
        <v>0</v>
      </c>
      <c r="S232" s="2">
        <v>0</v>
      </c>
      <c r="U232" s="1" t="s">
        <v>1831</v>
      </c>
      <c r="AC232" s="1" t="s">
        <v>3856</v>
      </c>
      <c r="AE232" s="1" t="s">
        <v>1830</v>
      </c>
      <c r="AF232" s="1" t="s">
        <v>4113</v>
      </c>
      <c r="AG232" s="1" t="s">
        <v>4284</v>
      </c>
      <c r="AI232" s="1" t="s">
        <v>3905</v>
      </c>
      <c r="AS232" s="1" t="s">
        <v>3887</v>
      </c>
      <c r="AT232" s="156">
        <v>120</v>
      </c>
      <c r="AU232" s="1" t="s">
        <v>3857</v>
      </c>
      <c r="AW232" s="1" t="s">
        <v>3849</v>
      </c>
      <c r="AX232" s="1" t="s">
        <v>3850</v>
      </c>
      <c r="AY232" s="1" t="s">
        <v>1830</v>
      </c>
      <c r="BT232" s="1" t="s">
        <v>3874</v>
      </c>
      <c r="BU232" s="2">
        <v>0</v>
      </c>
      <c r="BV232" s="2">
        <v>0</v>
      </c>
      <c r="BW232" s="2">
        <v>0</v>
      </c>
      <c r="BX232" s="2">
        <v>0</v>
      </c>
      <c r="BY232" s="2">
        <v>1</v>
      </c>
      <c r="BZ232" s="2">
        <v>0</v>
      </c>
      <c r="CA232" s="2">
        <v>0</v>
      </c>
      <c r="CB232" s="2">
        <v>0</v>
      </c>
      <c r="CC232" s="2">
        <v>0</v>
      </c>
      <c r="CD232" s="2">
        <v>0</v>
      </c>
      <c r="CE232" s="2">
        <v>0</v>
      </c>
      <c r="CG232" s="1" t="s">
        <v>1830</v>
      </c>
      <c r="DU232" s="1" t="s">
        <v>3858</v>
      </c>
      <c r="DV232" s="2">
        <v>0</v>
      </c>
      <c r="DW232" s="2">
        <v>0</v>
      </c>
      <c r="DX232" s="2">
        <v>0</v>
      </c>
      <c r="DY232" s="2">
        <v>0</v>
      </c>
      <c r="DZ232" s="2">
        <v>0</v>
      </c>
      <c r="EA232" s="2">
        <v>0</v>
      </c>
      <c r="EB232" s="2">
        <v>1</v>
      </c>
      <c r="EC232" s="2">
        <v>0</v>
      </c>
      <c r="ED232" s="2">
        <v>0</v>
      </c>
      <c r="EE232" s="2">
        <v>0</v>
      </c>
      <c r="EF232" s="2">
        <v>0</v>
      </c>
      <c r="EG232" s="2">
        <v>0</v>
      </c>
      <c r="EI232" s="1" t="s">
        <v>4176</v>
      </c>
      <c r="EJ232" s="2">
        <v>0</v>
      </c>
      <c r="EK232" s="2">
        <v>0</v>
      </c>
      <c r="EL232" s="2">
        <v>0</v>
      </c>
      <c r="EM232" s="2">
        <v>0</v>
      </c>
      <c r="EN232" s="2">
        <v>0</v>
      </c>
      <c r="EO232" s="2">
        <v>1</v>
      </c>
      <c r="EP232" s="2">
        <v>0</v>
      </c>
      <c r="EQ232" s="2">
        <v>0</v>
      </c>
      <c r="ER232" s="2">
        <v>0</v>
      </c>
      <c r="ES232" s="2">
        <v>0</v>
      </c>
      <c r="ET232" s="2">
        <v>0</v>
      </c>
      <c r="EU232" s="2">
        <v>0</v>
      </c>
      <c r="EV232" s="2">
        <v>0</v>
      </c>
      <c r="EX232" s="1" t="s">
        <v>1830</v>
      </c>
      <c r="GE232" s="1" t="s">
        <v>4036</v>
      </c>
      <c r="GF232" s="2">
        <v>0</v>
      </c>
      <c r="GG232" s="2">
        <v>0</v>
      </c>
      <c r="GH232" s="2">
        <v>0</v>
      </c>
      <c r="GI232" s="2">
        <v>0</v>
      </c>
      <c r="GJ232" s="2">
        <v>0</v>
      </c>
      <c r="GK232" s="2">
        <v>0</v>
      </c>
      <c r="GL232" s="2">
        <v>1</v>
      </c>
      <c r="GM232" s="2">
        <v>1</v>
      </c>
      <c r="GN232" s="2">
        <v>0</v>
      </c>
      <c r="GO232" s="2">
        <v>0</v>
      </c>
      <c r="GP232" s="2">
        <v>0</v>
      </c>
      <c r="GQ232" s="2">
        <v>0</v>
      </c>
      <c r="GR232" s="2">
        <v>0</v>
      </c>
      <c r="AAU232" s="1"/>
      <c r="ATY232"/>
      <c r="ATZ232" s="1" t="s">
        <v>4345</v>
      </c>
      <c r="AUB232" s="1" t="s">
        <v>3854</v>
      </c>
      <c r="AUC232" s="1" t="s">
        <v>3335</v>
      </c>
      <c r="AUD232" s="1" t="s">
        <v>3855</v>
      </c>
      <c r="AUG232" s="1" t="s">
        <v>3188</v>
      </c>
    </row>
    <row r="233" spans="1:942 1221:1229" ht="14.5" customHeight="1" x14ac:dyDescent="0.35">
      <c r="A233" s="1" t="s">
        <v>3339</v>
      </c>
      <c r="B233" s="1" t="s">
        <v>3336</v>
      </c>
      <c r="C233" s="1" t="s">
        <v>3337</v>
      </c>
      <c r="D233" s="1" t="s">
        <v>2444</v>
      </c>
      <c r="E233" s="1" t="s">
        <v>2132</v>
      </c>
      <c r="F233" s="1" t="s">
        <v>2444</v>
      </c>
      <c r="I233" s="1" t="s">
        <v>1942</v>
      </c>
      <c r="J233" s="1" t="s">
        <v>1943</v>
      </c>
      <c r="K233" s="1" t="s">
        <v>1943</v>
      </c>
      <c r="N233" s="1" t="s">
        <v>3846</v>
      </c>
      <c r="O233" s="2">
        <v>1</v>
      </c>
      <c r="P233" s="2">
        <v>0</v>
      </c>
      <c r="Q233" s="2">
        <v>0</v>
      </c>
      <c r="R233" s="2">
        <v>0</v>
      </c>
      <c r="S233" s="2">
        <v>0</v>
      </c>
      <c r="U233" s="1" t="s">
        <v>1831</v>
      </c>
      <c r="AC233" s="1" t="s">
        <v>3856</v>
      </c>
      <c r="AE233" s="1" t="s">
        <v>1830</v>
      </c>
      <c r="AF233" s="1" t="s">
        <v>1831</v>
      </c>
      <c r="AS233" s="1" t="s">
        <v>1830</v>
      </c>
      <c r="AT233" s="156" t="s">
        <v>1840</v>
      </c>
      <c r="AU233" s="1" t="s">
        <v>3888</v>
      </c>
      <c r="AW233" s="1" t="s">
        <v>3849</v>
      </c>
      <c r="AX233" s="1" t="s">
        <v>3890</v>
      </c>
      <c r="AY233" s="1" t="s">
        <v>1831</v>
      </c>
      <c r="AZ233" s="1" t="s">
        <v>1837</v>
      </c>
      <c r="BK233" s="1" t="s">
        <v>3970</v>
      </c>
      <c r="BL233" s="2">
        <v>1</v>
      </c>
      <c r="BM233" s="2">
        <v>0</v>
      </c>
      <c r="BN233" s="2">
        <v>0</v>
      </c>
      <c r="BO233" s="2">
        <v>0</v>
      </c>
      <c r="BP233" s="2">
        <v>0</v>
      </c>
      <c r="BQ233" s="2">
        <v>0</v>
      </c>
      <c r="BR233" s="2">
        <v>0</v>
      </c>
      <c r="BT233" s="1" t="s">
        <v>3874</v>
      </c>
      <c r="BU233" s="2">
        <v>0</v>
      </c>
      <c r="BV233" s="2">
        <v>0</v>
      </c>
      <c r="BW233" s="2">
        <v>0</v>
      </c>
      <c r="BX233" s="2">
        <v>0</v>
      </c>
      <c r="BY233" s="2">
        <v>1</v>
      </c>
      <c r="BZ233" s="2">
        <v>0</v>
      </c>
      <c r="CA233" s="2">
        <v>0</v>
      </c>
      <c r="CB233" s="2">
        <v>0</v>
      </c>
      <c r="CC233" s="2">
        <v>0</v>
      </c>
      <c r="CD233" s="2">
        <v>0</v>
      </c>
      <c r="CE233" s="2">
        <v>0</v>
      </c>
      <c r="CG233" s="1" t="s">
        <v>1830</v>
      </c>
      <c r="DU233" s="1" t="s">
        <v>4047</v>
      </c>
      <c r="DV233" s="2">
        <v>0</v>
      </c>
      <c r="DW233" s="2">
        <v>1</v>
      </c>
      <c r="DX233" s="2">
        <v>0</v>
      </c>
      <c r="DY233" s="2">
        <v>0</v>
      </c>
      <c r="DZ233" s="2">
        <v>0</v>
      </c>
      <c r="EA233" s="2">
        <v>0</v>
      </c>
      <c r="EB233" s="2">
        <v>0</v>
      </c>
      <c r="EC233" s="2">
        <v>0</v>
      </c>
      <c r="ED233" s="2">
        <v>0</v>
      </c>
      <c r="EE233" s="2">
        <v>0</v>
      </c>
      <c r="EF233" s="2">
        <v>0</v>
      </c>
      <c r="EG233" s="2">
        <v>0</v>
      </c>
      <c r="EI233" s="1" t="s">
        <v>1835</v>
      </c>
      <c r="EJ233" s="2">
        <v>0</v>
      </c>
      <c r="EK233" s="2">
        <v>0</v>
      </c>
      <c r="EL233" s="2">
        <v>0</v>
      </c>
      <c r="EM233" s="2">
        <v>0</v>
      </c>
      <c r="EN233" s="2">
        <v>0</v>
      </c>
      <c r="EO233" s="2">
        <v>0</v>
      </c>
      <c r="EP233" s="2">
        <v>0</v>
      </c>
      <c r="EQ233" s="2">
        <v>0</v>
      </c>
      <c r="ER233" s="2">
        <v>0</v>
      </c>
      <c r="ES233" s="2">
        <v>0</v>
      </c>
      <c r="ET233" s="2">
        <v>1</v>
      </c>
      <c r="EU233" s="2">
        <v>0</v>
      </c>
      <c r="EV233" s="2">
        <v>0</v>
      </c>
      <c r="EX233" s="1" t="s">
        <v>1830</v>
      </c>
      <c r="GE233" s="1" t="s">
        <v>1836</v>
      </c>
      <c r="GF233" s="2">
        <v>0</v>
      </c>
      <c r="GG233" s="2">
        <v>0</v>
      </c>
      <c r="GH233" s="2">
        <v>1</v>
      </c>
      <c r="GI233" s="2">
        <v>0</v>
      </c>
      <c r="GJ233" s="2">
        <v>0</v>
      </c>
      <c r="GK233" s="2">
        <v>0</v>
      </c>
      <c r="GL233" s="2">
        <v>0</v>
      </c>
      <c r="GM233" s="2">
        <v>0</v>
      </c>
      <c r="GN233" s="2">
        <v>0</v>
      </c>
      <c r="GO233" s="2">
        <v>0</v>
      </c>
      <c r="GP233" s="2">
        <v>0</v>
      </c>
      <c r="GQ233" s="2">
        <v>0</v>
      </c>
      <c r="GR233" s="2">
        <v>0</v>
      </c>
      <c r="AAU233" s="1"/>
      <c r="ATY233"/>
      <c r="ATZ233" s="1" t="s">
        <v>4346</v>
      </c>
      <c r="AUB233" s="1" t="s">
        <v>3854</v>
      </c>
      <c r="AUC233" s="1" t="s">
        <v>3340</v>
      </c>
      <c r="AUD233" s="1" t="s">
        <v>3855</v>
      </c>
      <c r="AUG233" s="1" t="s">
        <v>3199</v>
      </c>
    </row>
    <row r="234" spans="1:942 1221:1229" ht="14.5" customHeight="1" x14ac:dyDescent="0.35">
      <c r="A234" s="1" t="s">
        <v>3343</v>
      </c>
      <c r="B234" s="1" t="s">
        <v>3341</v>
      </c>
      <c r="C234" s="1" t="s">
        <v>3342</v>
      </c>
      <c r="D234" s="1" t="s">
        <v>2131</v>
      </c>
      <c r="E234" s="1" t="s">
        <v>1982</v>
      </c>
      <c r="F234" s="1" t="s">
        <v>2131</v>
      </c>
      <c r="I234" s="1" t="s">
        <v>1942</v>
      </c>
      <c r="J234" s="1" t="s">
        <v>1943</v>
      </c>
      <c r="K234" s="1" t="s">
        <v>1943</v>
      </c>
      <c r="N234" s="1" t="s">
        <v>3846</v>
      </c>
      <c r="O234" s="2">
        <v>1</v>
      </c>
      <c r="P234" s="2">
        <v>0</v>
      </c>
      <c r="Q234" s="2">
        <v>0</v>
      </c>
      <c r="R234" s="2">
        <v>0</v>
      </c>
      <c r="S234" s="2">
        <v>0</v>
      </c>
      <c r="U234" s="1" t="s">
        <v>1831</v>
      </c>
      <c r="AC234" s="1" t="s">
        <v>3920</v>
      </c>
      <c r="AE234" s="1" t="s">
        <v>1830</v>
      </c>
      <c r="AF234" s="1" t="s">
        <v>1831</v>
      </c>
      <c r="AS234" s="1" t="s">
        <v>3895</v>
      </c>
      <c r="AT234" s="156">
        <v>80</v>
      </c>
      <c r="AU234" s="1" t="s">
        <v>2030</v>
      </c>
      <c r="AW234" s="1" t="s">
        <v>4305</v>
      </c>
      <c r="AX234" s="1" t="s">
        <v>3882</v>
      </c>
      <c r="AY234" s="1" t="s">
        <v>1830</v>
      </c>
      <c r="BT234" s="1" t="s">
        <v>4072</v>
      </c>
      <c r="BU234" s="2">
        <v>0</v>
      </c>
      <c r="BV234" s="2">
        <v>0</v>
      </c>
      <c r="BW234" s="2">
        <v>0</v>
      </c>
      <c r="BX234" s="2">
        <v>0</v>
      </c>
      <c r="BY234" s="2">
        <v>0</v>
      </c>
      <c r="BZ234" s="2">
        <v>1</v>
      </c>
      <c r="CA234" s="2">
        <v>0</v>
      </c>
      <c r="CB234" s="2">
        <v>0</v>
      </c>
      <c r="CC234" s="2">
        <v>0</v>
      </c>
      <c r="CD234" s="2">
        <v>0</v>
      </c>
      <c r="CE234" s="2">
        <v>0</v>
      </c>
      <c r="CG234" s="1" t="s">
        <v>1830</v>
      </c>
      <c r="DU234" s="1" t="s">
        <v>1835</v>
      </c>
      <c r="DV234" s="2">
        <v>0</v>
      </c>
      <c r="DW234" s="2">
        <v>0</v>
      </c>
      <c r="DX234" s="2">
        <v>0</v>
      </c>
      <c r="DY234" s="2">
        <v>0</v>
      </c>
      <c r="DZ234" s="2">
        <v>0</v>
      </c>
      <c r="EA234" s="2">
        <v>0</v>
      </c>
      <c r="EB234" s="2">
        <v>0</v>
      </c>
      <c r="EC234" s="2">
        <v>0</v>
      </c>
      <c r="ED234" s="2">
        <v>0</v>
      </c>
      <c r="EE234" s="2">
        <v>1</v>
      </c>
      <c r="EF234" s="2">
        <v>0</v>
      </c>
      <c r="EG234" s="2">
        <v>0</v>
      </c>
      <c r="EI234" s="1" t="s">
        <v>4109</v>
      </c>
      <c r="EJ234" s="2">
        <v>0</v>
      </c>
      <c r="EK234" s="2">
        <v>0</v>
      </c>
      <c r="EL234" s="2">
        <v>1</v>
      </c>
      <c r="EM234" s="2">
        <v>0</v>
      </c>
      <c r="EN234" s="2">
        <v>0</v>
      </c>
      <c r="EO234" s="2">
        <v>0</v>
      </c>
      <c r="EP234" s="2">
        <v>0</v>
      </c>
      <c r="EQ234" s="2">
        <v>0</v>
      </c>
      <c r="ER234" s="2">
        <v>0</v>
      </c>
      <c r="ES234" s="2">
        <v>0</v>
      </c>
      <c r="ET234" s="2">
        <v>0</v>
      </c>
      <c r="EU234" s="2">
        <v>0</v>
      </c>
      <c r="EV234" s="2">
        <v>0</v>
      </c>
      <c r="EX234" s="1" t="s">
        <v>1831</v>
      </c>
      <c r="EY234" s="1" t="s">
        <v>4109</v>
      </c>
      <c r="EZ234" s="2">
        <v>0</v>
      </c>
      <c r="FA234" s="2">
        <v>0</v>
      </c>
      <c r="FB234" s="2">
        <v>0</v>
      </c>
      <c r="FC234" s="2">
        <v>1</v>
      </c>
      <c r="FD234" s="2">
        <v>0</v>
      </c>
      <c r="FE234" s="2">
        <v>0</v>
      </c>
      <c r="FF234" s="2">
        <v>0</v>
      </c>
      <c r="FH234" s="1" t="s">
        <v>3906</v>
      </c>
      <c r="FI234" s="2">
        <v>0</v>
      </c>
      <c r="FJ234" s="2">
        <v>0</v>
      </c>
      <c r="FK234" s="2">
        <v>0</v>
      </c>
      <c r="FL234" s="2">
        <v>0</v>
      </c>
      <c r="FM234" s="2">
        <v>0</v>
      </c>
      <c r="FN234" s="2">
        <v>0</v>
      </c>
      <c r="FO234" s="2">
        <v>0</v>
      </c>
      <c r="FP234" s="2">
        <v>1</v>
      </c>
      <c r="FQ234" s="2">
        <v>0</v>
      </c>
      <c r="FR234" s="2">
        <v>0</v>
      </c>
      <c r="FS234" s="2">
        <v>0</v>
      </c>
      <c r="FT234" s="2">
        <v>0</v>
      </c>
      <c r="FU234" s="2">
        <v>0</v>
      </c>
      <c r="FW234" s="1" t="s">
        <v>1831</v>
      </c>
      <c r="GE234" s="1" t="s">
        <v>3906</v>
      </c>
      <c r="GF234" s="2">
        <v>0</v>
      </c>
      <c r="GG234" s="2">
        <v>0</v>
      </c>
      <c r="GH234" s="2">
        <v>0</v>
      </c>
      <c r="GI234" s="2">
        <v>0</v>
      </c>
      <c r="GJ234" s="2">
        <v>0</v>
      </c>
      <c r="GK234" s="2">
        <v>0</v>
      </c>
      <c r="GL234" s="2">
        <v>0</v>
      </c>
      <c r="GM234" s="2">
        <v>1</v>
      </c>
      <c r="GN234" s="2">
        <v>0</v>
      </c>
      <c r="GO234" s="2">
        <v>0</v>
      </c>
      <c r="GP234" s="2">
        <v>0</v>
      </c>
      <c r="GQ234" s="2">
        <v>0</v>
      </c>
      <c r="GR234" s="2">
        <v>0</v>
      </c>
      <c r="AAU234" s="1"/>
      <c r="ATY234"/>
      <c r="ATZ234" s="1" t="s">
        <v>4347</v>
      </c>
      <c r="AUB234" s="1" t="s">
        <v>3854</v>
      </c>
      <c r="AUC234" s="1" t="s">
        <v>3344</v>
      </c>
      <c r="AUD234" s="1" t="s">
        <v>3855</v>
      </c>
      <c r="AUG234" s="1" t="s">
        <v>4348</v>
      </c>
    </row>
    <row r="235" spans="1:942 1221:1229" ht="14.5" customHeight="1" x14ac:dyDescent="0.35">
      <c r="A235" s="1" t="s">
        <v>3347</v>
      </c>
      <c r="B235" s="1" t="s">
        <v>3345</v>
      </c>
      <c r="C235" s="1" t="s">
        <v>3346</v>
      </c>
      <c r="D235" s="1" t="s">
        <v>2072</v>
      </c>
      <c r="E235" s="1" t="s">
        <v>1955</v>
      </c>
      <c r="F235" s="1" t="s">
        <v>2072</v>
      </c>
      <c r="I235" s="1" t="s">
        <v>1942</v>
      </c>
      <c r="J235" s="1" t="s">
        <v>1943</v>
      </c>
      <c r="K235" s="1" t="s">
        <v>1943</v>
      </c>
      <c r="N235" s="1" t="s">
        <v>3846</v>
      </c>
      <c r="O235" s="2">
        <v>1</v>
      </c>
      <c r="P235" s="2">
        <v>0</v>
      </c>
      <c r="Q235" s="2">
        <v>0</v>
      </c>
      <c r="R235" s="2">
        <v>0</v>
      </c>
      <c r="S235" s="2">
        <v>0</v>
      </c>
      <c r="U235" s="1" t="s">
        <v>1831</v>
      </c>
      <c r="AC235" s="1" t="s">
        <v>4631</v>
      </c>
      <c r="AE235" s="1" t="s">
        <v>1831</v>
      </c>
      <c r="AF235" s="1" t="s">
        <v>1830</v>
      </c>
      <c r="AJ235" s="1" t="s">
        <v>3872</v>
      </c>
      <c r="AK235" s="2">
        <v>0</v>
      </c>
      <c r="AL235" s="2">
        <v>0</v>
      </c>
      <c r="AM235" s="2">
        <v>0</v>
      </c>
      <c r="AN235" s="2">
        <v>1</v>
      </c>
      <c r="AO235" s="2">
        <v>0</v>
      </c>
      <c r="AP235" s="2">
        <v>0</v>
      </c>
      <c r="AR235" s="1" t="s">
        <v>3873</v>
      </c>
      <c r="BT235" s="1" t="s">
        <v>3928</v>
      </c>
      <c r="BU235" s="2">
        <v>0</v>
      </c>
      <c r="BV235" s="2">
        <v>0</v>
      </c>
      <c r="BW235" s="2">
        <v>0</v>
      </c>
      <c r="BX235" s="2">
        <v>0</v>
      </c>
      <c r="BY235" s="2">
        <v>0</v>
      </c>
      <c r="BZ235" s="2">
        <v>0</v>
      </c>
      <c r="CA235" s="2">
        <v>0</v>
      </c>
      <c r="CB235" s="2">
        <v>1</v>
      </c>
      <c r="CC235" s="2">
        <v>0</v>
      </c>
      <c r="CD235" s="2">
        <v>0</v>
      </c>
      <c r="CE235" s="2">
        <v>0</v>
      </c>
      <c r="DU235" s="1"/>
      <c r="EX235" s="1" t="s">
        <v>1830</v>
      </c>
      <c r="GE235" s="1" t="s">
        <v>4349</v>
      </c>
      <c r="GF235" s="2">
        <v>0</v>
      </c>
      <c r="GG235" s="2">
        <v>0</v>
      </c>
      <c r="GH235" s="2">
        <v>0</v>
      </c>
      <c r="GI235" s="2">
        <v>0</v>
      </c>
      <c r="GJ235" s="2">
        <v>0</v>
      </c>
      <c r="GK235" s="2">
        <v>0</v>
      </c>
      <c r="GL235" s="2">
        <v>0</v>
      </c>
      <c r="GM235" s="2">
        <v>1</v>
      </c>
      <c r="GN235" s="2">
        <v>1</v>
      </c>
      <c r="GO235" s="2">
        <v>1</v>
      </c>
      <c r="GP235" s="2">
        <v>0</v>
      </c>
      <c r="GQ235" s="2">
        <v>0</v>
      </c>
      <c r="GR235" s="2">
        <v>0</v>
      </c>
      <c r="AAU235" s="1"/>
      <c r="ATY235"/>
      <c r="ATZ235" s="1" t="s">
        <v>4350</v>
      </c>
      <c r="AUB235" s="1" t="s">
        <v>3854</v>
      </c>
      <c r="AUC235" s="1" t="s">
        <v>3348</v>
      </c>
      <c r="AUD235" s="1" t="s">
        <v>3855</v>
      </c>
      <c r="AUG235" s="1" t="s">
        <v>4351</v>
      </c>
    </row>
    <row r="236" spans="1:942 1221:1229" ht="14.5" customHeight="1" x14ac:dyDescent="0.35">
      <c r="A236" s="1" t="s">
        <v>3351</v>
      </c>
      <c r="B236" s="1" t="s">
        <v>3349</v>
      </c>
      <c r="C236" s="1" t="s">
        <v>3350</v>
      </c>
      <c r="D236" s="1" t="s">
        <v>2131</v>
      </c>
      <c r="E236" s="1" t="s">
        <v>1982</v>
      </c>
      <c r="F236" s="1" t="s">
        <v>2131</v>
      </c>
      <c r="I236" s="1" t="s">
        <v>1942</v>
      </c>
      <c r="J236" s="1" t="s">
        <v>1943</v>
      </c>
      <c r="K236" s="1" t="s">
        <v>1943</v>
      </c>
      <c r="N236" s="1" t="s">
        <v>3846</v>
      </c>
      <c r="O236" s="2">
        <v>1</v>
      </c>
      <c r="P236" s="2">
        <v>0</v>
      </c>
      <c r="Q236" s="2">
        <v>0</v>
      </c>
      <c r="R236" s="2">
        <v>0</v>
      </c>
      <c r="S236" s="2">
        <v>0</v>
      </c>
      <c r="U236" s="1" t="s">
        <v>1831</v>
      </c>
      <c r="AC236" s="1" t="s">
        <v>3920</v>
      </c>
      <c r="AE236" s="1" t="s">
        <v>1830</v>
      </c>
      <c r="AF236" s="1" t="s">
        <v>1830</v>
      </c>
      <c r="AJ236" s="1" t="s">
        <v>3957</v>
      </c>
      <c r="AK236" s="2">
        <v>1</v>
      </c>
      <c r="AL236" s="2">
        <v>0</v>
      </c>
      <c r="AM236" s="2">
        <v>0</v>
      </c>
      <c r="AN236" s="2">
        <v>0</v>
      </c>
      <c r="AO236" s="2">
        <v>0</v>
      </c>
      <c r="AP236" s="2">
        <v>0</v>
      </c>
      <c r="AR236" s="1" t="s">
        <v>4006</v>
      </c>
      <c r="BT236" s="1" t="s">
        <v>4072</v>
      </c>
      <c r="BU236" s="2">
        <v>0</v>
      </c>
      <c r="BV236" s="2">
        <v>0</v>
      </c>
      <c r="BW236" s="2">
        <v>0</v>
      </c>
      <c r="BX236" s="2">
        <v>0</v>
      </c>
      <c r="BY236" s="2">
        <v>0</v>
      </c>
      <c r="BZ236" s="2">
        <v>1</v>
      </c>
      <c r="CA236" s="2">
        <v>0</v>
      </c>
      <c r="CB236" s="2">
        <v>0</v>
      </c>
      <c r="CC236" s="2">
        <v>0</v>
      </c>
      <c r="CD236" s="2">
        <v>0</v>
      </c>
      <c r="CE236" s="2">
        <v>0</v>
      </c>
      <c r="DU236" s="1"/>
      <c r="EX236" s="1" t="s">
        <v>1830</v>
      </c>
      <c r="GE236" s="1" t="s">
        <v>4352</v>
      </c>
      <c r="GF236" s="2">
        <v>0</v>
      </c>
      <c r="GG236" s="2">
        <v>0</v>
      </c>
      <c r="GH236" s="2">
        <v>0</v>
      </c>
      <c r="GI236" s="2">
        <v>0</v>
      </c>
      <c r="GJ236" s="2">
        <v>0</v>
      </c>
      <c r="GK236" s="2">
        <v>1</v>
      </c>
      <c r="GL236" s="2">
        <v>1</v>
      </c>
      <c r="GM236" s="2">
        <v>0</v>
      </c>
      <c r="GN236" s="2">
        <v>0</v>
      </c>
      <c r="GO236" s="2">
        <v>0</v>
      </c>
      <c r="GP236" s="2">
        <v>0</v>
      </c>
      <c r="GQ236" s="2">
        <v>0</v>
      </c>
      <c r="GR236" s="2">
        <v>0</v>
      </c>
      <c r="AAU236" s="1"/>
      <c r="ATY236"/>
      <c r="ATZ236" s="1" t="s">
        <v>4353</v>
      </c>
      <c r="AUB236" s="1" t="s">
        <v>3854</v>
      </c>
      <c r="AUC236" s="1" t="s">
        <v>3352</v>
      </c>
      <c r="AUD236" s="1" t="s">
        <v>3855</v>
      </c>
      <c r="AUG236" s="1" t="s">
        <v>4354</v>
      </c>
    </row>
    <row r="237" spans="1:942 1221:1229" ht="14.5" customHeight="1" x14ac:dyDescent="0.35">
      <c r="A237" s="1" t="s">
        <v>3356</v>
      </c>
      <c r="B237" s="1" t="s">
        <v>3353</v>
      </c>
      <c r="C237" s="1" t="s">
        <v>3354</v>
      </c>
      <c r="D237" s="1" t="s">
        <v>2131</v>
      </c>
      <c r="E237" s="1" t="s">
        <v>2025</v>
      </c>
      <c r="F237" s="1" t="s">
        <v>2131</v>
      </c>
      <c r="I237" s="1" t="s">
        <v>1942</v>
      </c>
      <c r="J237" s="1" t="s">
        <v>1943</v>
      </c>
      <c r="K237" s="1" t="s">
        <v>1943</v>
      </c>
      <c r="N237" s="1" t="s">
        <v>3846</v>
      </c>
      <c r="O237" s="2">
        <v>1</v>
      </c>
      <c r="P237" s="2">
        <v>0</v>
      </c>
      <c r="Q237" s="2">
        <v>0</v>
      </c>
      <c r="R237" s="2">
        <v>0</v>
      </c>
      <c r="S237" s="2">
        <v>0</v>
      </c>
      <c r="U237" s="1" t="s">
        <v>1831</v>
      </c>
      <c r="AC237" s="1" t="s">
        <v>3856</v>
      </c>
      <c r="AE237" s="1" t="s">
        <v>1830</v>
      </c>
      <c r="AF237" s="1" t="s">
        <v>1831</v>
      </c>
      <c r="AS237" s="1" t="s">
        <v>3887</v>
      </c>
      <c r="AT237" s="156">
        <v>130</v>
      </c>
      <c r="AU237" s="1" t="s">
        <v>3848</v>
      </c>
      <c r="AW237" s="1" t="s">
        <v>3849</v>
      </c>
      <c r="AX237" s="1" t="s">
        <v>3850</v>
      </c>
      <c r="AY237" s="1" t="s">
        <v>1831</v>
      </c>
      <c r="AZ237" s="1" t="s">
        <v>1838</v>
      </c>
      <c r="BA237" s="1" t="s">
        <v>4635</v>
      </c>
      <c r="BB237" s="2">
        <v>1</v>
      </c>
      <c r="BC237" s="2">
        <v>0</v>
      </c>
      <c r="BD237" s="2">
        <v>0</v>
      </c>
      <c r="BE237" s="2">
        <v>0</v>
      </c>
      <c r="BF237" s="2">
        <v>0</v>
      </c>
      <c r="BG237" s="2">
        <v>0</v>
      </c>
      <c r="BH237" s="2">
        <v>0</v>
      </c>
      <c r="BI237" s="2">
        <v>0</v>
      </c>
      <c r="BJ237" s="155" t="s">
        <v>3355</v>
      </c>
      <c r="BT237" s="1" t="s">
        <v>3874</v>
      </c>
      <c r="BU237" s="2">
        <v>0</v>
      </c>
      <c r="BV237" s="2">
        <v>0</v>
      </c>
      <c r="BW237" s="2">
        <v>0</v>
      </c>
      <c r="BX237" s="2">
        <v>0</v>
      </c>
      <c r="BY237" s="2">
        <v>1</v>
      </c>
      <c r="BZ237" s="2">
        <v>0</v>
      </c>
      <c r="CA237" s="2">
        <v>0</v>
      </c>
      <c r="CB237" s="2">
        <v>0</v>
      </c>
      <c r="CC237" s="2">
        <v>0</v>
      </c>
      <c r="CD237" s="2">
        <v>0</v>
      </c>
      <c r="CE237" s="2">
        <v>0</v>
      </c>
      <c r="CG237" s="1" t="s">
        <v>1830</v>
      </c>
      <c r="DU237" s="1" t="s">
        <v>4355</v>
      </c>
      <c r="DV237" s="2">
        <v>0</v>
      </c>
      <c r="DW237" s="2">
        <v>0</v>
      </c>
      <c r="DX237" s="2">
        <v>0</v>
      </c>
      <c r="DY237" s="2">
        <v>0</v>
      </c>
      <c r="DZ237" s="2">
        <v>0</v>
      </c>
      <c r="EA237" s="2">
        <v>1</v>
      </c>
      <c r="EB237" s="2">
        <v>0</v>
      </c>
      <c r="EC237" s="2">
        <v>1</v>
      </c>
      <c r="ED237" s="2">
        <v>0</v>
      </c>
      <c r="EE237" s="2">
        <v>0</v>
      </c>
      <c r="EF237" s="2">
        <v>0</v>
      </c>
      <c r="EG237" s="2">
        <v>0</v>
      </c>
      <c r="EI237" s="1" t="s">
        <v>1835</v>
      </c>
      <c r="EJ237" s="2">
        <v>0</v>
      </c>
      <c r="EK237" s="2">
        <v>0</v>
      </c>
      <c r="EL237" s="2">
        <v>0</v>
      </c>
      <c r="EM237" s="2">
        <v>0</v>
      </c>
      <c r="EN237" s="2">
        <v>0</v>
      </c>
      <c r="EO237" s="2">
        <v>0</v>
      </c>
      <c r="EP237" s="2">
        <v>0</v>
      </c>
      <c r="EQ237" s="2">
        <v>0</v>
      </c>
      <c r="ER237" s="2">
        <v>0</v>
      </c>
      <c r="ES237" s="2">
        <v>0</v>
      </c>
      <c r="ET237" s="2">
        <v>1</v>
      </c>
      <c r="EU237" s="2">
        <v>0</v>
      </c>
      <c r="EV237" s="2">
        <v>0</v>
      </c>
      <c r="EX237" s="1" t="s">
        <v>1830</v>
      </c>
      <c r="GE237" s="1" t="s">
        <v>4356</v>
      </c>
      <c r="GF237" s="2">
        <v>0</v>
      </c>
      <c r="GG237" s="2">
        <v>0</v>
      </c>
      <c r="GH237" s="2">
        <v>0</v>
      </c>
      <c r="GI237" s="2">
        <v>0</v>
      </c>
      <c r="GJ237" s="2">
        <v>0</v>
      </c>
      <c r="GK237" s="2">
        <v>0</v>
      </c>
      <c r="GL237" s="2">
        <v>1</v>
      </c>
      <c r="GM237" s="2">
        <v>1</v>
      </c>
      <c r="GN237" s="2">
        <v>1</v>
      </c>
      <c r="GO237" s="2">
        <v>0</v>
      </c>
      <c r="GP237" s="2">
        <v>0</v>
      </c>
      <c r="GQ237" s="2">
        <v>0</v>
      </c>
      <c r="GR237" s="2">
        <v>0</v>
      </c>
      <c r="AAU237" s="1"/>
      <c r="ATY237"/>
      <c r="ATZ237" s="1" t="s">
        <v>4357</v>
      </c>
      <c r="AUB237" s="1" t="s">
        <v>3854</v>
      </c>
      <c r="AUC237" s="1" t="s">
        <v>3352</v>
      </c>
      <c r="AUD237" s="1" t="s">
        <v>3855</v>
      </c>
      <c r="AUG237" s="1" t="s">
        <v>4358</v>
      </c>
    </row>
    <row r="238" spans="1:942 1221:1229" s="155" customFormat="1" ht="14.5" customHeight="1" x14ac:dyDescent="0.35">
      <c r="A238" s="155" t="s">
        <v>3359</v>
      </c>
      <c r="B238" s="155" t="s">
        <v>3357</v>
      </c>
      <c r="C238" s="155" t="s">
        <v>3358</v>
      </c>
      <c r="D238" s="155" t="s">
        <v>2131</v>
      </c>
      <c r="E238" s="155" t="s">
        <v>2025</v>
      </c>
      <c r="F238" s="155" t="s">
        <v>2131</v>
      </c>
      <c r="I238" s="155" t="s">
        <v>1942</v>
      </c>
      <c r="J238" s="155" t="s">
        <v>1943</v>
      </c>
      <c r="K238" s="155" t="s">
        <v>1943</v>
      </c>
      <c r="N238" s="155" t="s">
        <v>3846</v>
      </c>
      <c r="O238" s="156">
        <v>1</v>
      </c>
      <c r="P238" s="156">
        <v>0</v>
      </c>
      <c r="Q238" s="156">
        <v>0</v>
      </c>
      <c r="R238" s="156">
        <v>0</v>
      </c>
      <c r="S238" s="156">
        <v>0</v>
      </c>
      <c r="U238" s="155" t="s">
        <v>1831</v>
      </c>
      <c r="AC238" s="155" t="s">
        <v>3856</v>
      </c>
      <c r="AE238" s="155" t="s">
        <v>1830</v>
      </c>
      <c r="AF238" s="155" t="s">
        <v>1831</v>
      </c>
      <c r="AS238" s="155" t="s">
        <v>3887</v>
      </c>
      <c r="AT238" s="156">
        <v>90</v>
      </c>
      <c r="AU238" s="155" t="s">
        <v>3848</v>
      </c>
      <c r="AW238" s="155" t="s">
        <v>3849</v>
      </c>
      <c r="AX238" s="155" t="s">
        <v>3890</v>
      </c>
      <c r="AY238" s="155" t="s">
        <v>1830</v>
      </c>
      <c r="BT238" s="155" t="s">
        <v>3874</v>
      </c>
      <c r="BU238" s="156">
        <v>0</v>
      </c>
      <c r="BV238" s="156">
        <v>0</v>
      </c>
      <c r="BW238" s="156">
        <v>0</v>
      </c>
      <c r="BX238" s="156">
        <v>0</v>
      </c>
      <c r="BY238" s="156">
        <v>1</v>
      </c>
      <c r="BZ238" s="156">
        <v>0</v>
      </c>
      <c r="CA238" s="156">
        <v>0</v>
      </c>
      <c r="CB238" s="156">
        <v>0</v>
      </c>
      <c r="CC238" s="156">
        <v>0</v>
      </c>
      <c r="CD238" s="156">
        <v>0</v>
      </c>
      <c r="CE238" s="156">
        <v>0</v>
      </c>
      <c r="CG238" s="155" t="s">
        <v>1830</v>
      </c>
      <c r="DU238" s="155" t="s">
        <v>4645</v>
      </c>
      <c r="DV238" s="156">
        <v>0</v>
      </c>
      <c r="DW238" s="156">
        <v>1</v>
      </c>
      <c r="DX238" s="156">
        <v>0</v>
      </c>
      <c r="DY238" s="156">
        <v>0</v>
      </c>
      <c r="DZ238" s="156">
        <v>0</v>
      </c>
      <c r="EA238" s="156">
        <v>0</v>
      </c>
      <c r="EB238" s="156">
        <v>0</v>
      </c>
      <c r="EC238" s="156">
        <v>1</v>
      </c>
      <c r="ED238" s="156">
        <v>0</v>
      </c>
      <c r="EE238" s="156">
        <v>0</v>
      </c>
      <c r="EF238" s="156">
        <v>0</v>
      </c>
      <c r="EG238" s="156">
        <v>0</v>
      </c>
      <c r="EH238" s="155" t="s">
        <v>2693</v>
      </c>
      <c r="EI238" s="155" t="s">
        <v>1835</v>
      </c>
      <c r="EJ238" s="156">
        <v>0</v>
      </c>
      <c r="EK238" s="156">
        <v>0</v>
      </c>
      <c r="EL238" s="156">
        <v>0</v>
      </c>
      <c r="EM238" s="156">
        <v>0</v>
      </c>
      <c r="EN238" s="156">
        <v>0</v>
      </c>
      <c r="EO238" s="156">
        <v>0</v>
      </c>
      <c r="EP238" s="156">
        <v>0</v>
      </c>
      <c r="EQ238" s="156">
        <v>0</v>
      </c>
      <c r="ER238" s="156">
        <v>0</v>
      </c>
      <c r="ES238" s="156">
        <v>0</v>
      </c>
      <c r="ET238" s="156">
        <v>1</v>
      </c>
      <c r="EU238" s="156">
        <v>0</v>
      </c>
      <c r="EV238" s="156">
        <v>0</v>
      </c>
      <c r="EX238" s="155" t="s">
        <v>1830</v>
      </c>
      <c r="GE238" s="155" t="s">
        <v>4356</v>
      </c>
      <c r="GF238" s="156">
        <v>0</v>
      </c>
      <c r="GG238" s="156">
        <v>0</v>
      </c>
      <c r="GH238" s="156">
        <v>0</v>
      </c>
      <c r="GI238" s="156">
        <v>0</v>
      </c>
      <c r="GJ238" s="156">
        <v>0</v>
      </c>
      <c r="GK238" s="156">
        <v>0</v>
      </c>
      <c r="GL238" s="156">
        <v>1</v>
      </c>
      <c r="GM238" s="156">
        <v>1</v>
      </c>
      <c r="GN238" s="156">
        <v>1</v>
      </c>
      <c r="GO238" s="156">
        <v>0</v>
      </c>
      <c r="GP238" s="156">
        <v>0</v>
      </c>
      <c r="GQ238" s="156">
        <v>0</v>
      </c>
      <c r="GR238" s="156">
        <v>0</v>
      </c>
      <c r="ATY238"/>
      <c r="ATZ238" s="155" t="s">
        <v>4359</v>
      </c>
      <c r="AUB238" s="155" t="s">
        <v>3854</v>
      </c>
      <c r="AUC238" s="155" t="s">
        <v>3360</v>
      </c>
      <c r="AUD238" s="155" t="s">
        <v>3855</v>
      </c>
      <c r="AUG238" s="155" t="s">
        <v>4360</v>
      </c>
    </row>
    <row r="239" spans="1:942 1221:1229" ht="14.5" customHeight="1" x14ac:dyDescent="0.35">
      <c r="A239" s="1" t="s">
        <v>3364</v>
      </c>
      <c r="B239" s="1" t="s">
        <v>3361</v>
      </c>
      <c r="C239" s="1" t="s">
        <v>3362</v>
      </c>
      <c r="D239" s="1" t="s">
        <v>2131</v>
      </c>
      <c r="E239" s="1" t="s">
        <v>1982</v>
      </c>
      <c r="F239" s="1" t="s">
        <v>2131</v>
      </c>
      <c r="I239" s="1" t="s">
        <v>1942</v>
      </c>
      <c r="J239" s="1" t="s">
        <v>1943</v>
      </c>
      <c r="K239" s="1" t="s">
        <v>1943</v>
      </c>
      <c r="N239" s="1" t="s">
        <v>3846</v>
      </c>
      <c r="O239" s="2">
        <v>1</v>
      </c>
      <c r="P239" s="2">
        <v>0</v>
      </c>
      <c r="Q239" s="2">
        <v>0</v>
      </c>
      <c r="R239" s="2">
        <v>0</v>
      </c>
      <c r="S239" s="2">
        <v>0</v>
      </c>
      <c r="U239" s="1" t="s">
        <v>1831</v>
      </c>
      <c r="AC239" s="1" t="s">
        <v>3920</v>
      </c>
      <c r="AE239" s="1" t="s">
        <v>1830</v>
      </c>
      <c r="AF239" s="1" t="s">
        <v>1831</v>
      </c>
      <c r="AS239" s="1" t="s">
        <v>3895</v>
      </c>
      <c r="AT239" s="156" t="s">
        <v>1840</v>
      </c>
      <c r="AU239" s="1" t="s">
        <v>3888</v>
      </c>
      <c r="AW239" s="1" t="s">
        <v>3849</v>
      </c>
      <c r="AX239" s="1" t="s">
        <v>1835</v>
      </c>
      <c r="AY239" s="1" t="s">
        <v>1830</v>
      </c>
      <c r="BT239" s="1" t="s">
        <v>4072</v>
      </c>
      <c r="BU239" s="2">
        <v>0</v>
      </c>
      <c r="BV239" s="2">
        <v>0</v>
      </c>
      <c r="BW239" s="2">
        <v>0</v>
      </c>
      <c r="BX239" s="2">
        <v>0</v>
      </c>
      <c r="BY239" s="2">
        <v>0</v>
      </c>
      <c r="BZ239" s="2">
        <v>1</v>
      </c>
      <c r="CA239" s="2">
        <v>0</v>
      </c>
      <c r="CB239" s="2">
        <v>0</v>
      </c>
      <c r="CC239" s="2">
        <v>0</v>
      </c>
      <c r="CD239" s="2">
        <v>0</v>
      </c>
      <c r="CE239" s="2">
        <v>0</v>
      </c>
      <c r="CG239" s="1" t="s">
        <v>1830</v>
      </c>
      <c r="DU239" s="1" t="s">
        <v>4047</v>
      </c>
      <c r="DV239" s="2">
        <v>0</v>
      </c>
      <c r="DW239" s="2">
        <v>1</v>
      </c>
      <c r="DX239" s="2">
        <v>0</v>
      </c>
      <c r="DY239" s="2">
        <v>0</v>
      </c>
      <c r="DZ239" s="2">
        <v>0</v>
      </c>
      <c r="EA239" s="2">
        <v>0</v>
      </c>
      <c r="EB239" s="2">
        <v>0</v>
      </c>
      <c r="EC239" s="2">
        <v>0</v>
      </c>
      <c r="ED239" s="2">
        <v>0</v>
      </c>
      <c r="EE239" s="2">
        <v>0</v>
      </c>
      <c r="EF239" s="2">
        <v>0</v>
      </c>
      <c r="EG239" s="2">
        <v>0</v>
      </c>
      <c r="EI239" s="1" t="s">
        <v>1835</v>
      </c>
      <c r="EJ239" s="2">
        <v>0</v>
      </c>
      <c r="EK239" s="2">
        <v>0</v>
      </c>
      <c r="EL239" s="2">
        <v>0</v>
      </c>
      <c r="EM239" s="2">
        <v>0</v>
      </c>
      <c r="EN239" s="2">
        <v>0</v>
      </c>
      <c r="EO239" s="2">
        <v>0</v>
      </c>
      <c r="EP239" s="2">
        <v>0</v>
      </c>
      <c r="EQ239" s="2">
        <v>0</v>
      </c>
      <c r="ER239" s="2">
        <v>0</v>
      </c>
      <c r="ES239" s="2">
        <v>0</v>
      </c>
      <c r="ET239" s="2">
        <v>1</v>
      </c>
      <c r="EU239" s="2">
        <v>0</v>
      </c>
      <c r="EV239" s="2">
        <v>0</v>
      </c>
      <c r="EX239" s="1" t="s">
        <v>1830</v>
      </c>
      <c r="GE239" s="1" t="s">
        <v>4266</v>
      </c>
      <c r="GF239" s="2">
        <v>0</v>
      </c>
      <c r="GG239" s="2">
        <v>0</v>
      </c>
      <c r="GH239" s="2">
        <v>0</v>
      </c>
      <c r="GI239" s="2">
        <v>0</v>
      </c>
      <c r="GJ239" s="2">
        <v>0</v>
      </c>
      <c r="GK239" s="2">
        <v>1</v>
      </c>
      <c r="GL239" s="2">
        <v>0</v>
      </c>
      <c r="GM239" s="2">
        <v>0</v>
      </c>
      <c r="GN239" s="2">
        <v>0</v>
      </c>
      <c r="GO239" s="2">
        <v>0</v>
      </c>
      <c r="GP239" s="2">
        <v>0</v>
      </c>
      <c r="GQ239" s="2">
        <v>0</v>
      </c>
      <c r="GR239" s="2">
        <v>0</v>
      </c>
      <c r="AAU239" s="1"/>
      <c r="ATY239"/>
      <c r="ATZ239" s="1" t="s">
        <v>4361</v>
      </c>
      <c r="AUB239" s="1" t="s">
        <v>3854</v>
      </c>
      <c r="AUC239" s="1" t="s">
        <v>3365</v>
      </c>
      <c r="AUD239" s="1" t="s">
        <v>3855</v>
      </c>
      <c r="AUG239" s="1" t="s">
        <v>4362</v>
      </c>
    </row>
    <row r="240" spans="1:942 1221:1229" ht="14.5" customHeight="1" x14ac:dyDescent="0.35">
      <c r="A240" s="1" t="s">
        <v>3369</v>
      </c>
      <c r="B240" s="1" t="s">
        <v>3366</v>
      </c>
      <c r="C240" s="1" t="s">
        <v>3367</v>
      </c>
      <c r="D240" s="1" t="s">
        <v>2072</v>
      </c>
      <c r="E240" s="1" t="s">
        <v>1955</v>
      </c>
      <c r="F240" s="1" t="s">
        <v>2072</v>
      </c>
      <c r="I240" s="1" t="s">
        <v>1942</v>
      </c>
      <c r="J240" s="1" t="s">
        <v>1943</v>
      </c>
      <c r="K240" s="1" t="s">
        <v>1943</v>
      </c>
      <c r="N240" s="1" t="s">
        <v>3846</v>
      </c>
      <c r="O240" s="2">
        <v>1</v>
      </c>
      <c r="P240" s="2">
        <v>0</v>
      </c>
      <c r="Q240" s="2">
        <v>0</v>
      </c>
      <c r="R240" s="2">
        <v>0</v>
      </c>
      <c r="S240" s="2">
        <v>0</v>
      </c>
      <c r="U240" s="1" t="s">
        <v>1831</v>
      </c>
      <c r="AC240" s="1" t="s">
        <v>3856</v>
      </c>
      <c r="AE240" s="1" t="s">
        <v>1830</v>
      </c>
      <c r="AF240" s="1" t="s">
        <v>1831</v>
      </c>
      <c r="AS240" s="1" t="s">
        <v>3847</v>
      </c>
      <c r="AT240" s="156">
        <v>50</v>
      </c>
      <c r="AU240" s="1" t="s">
        <v>3857</v>
      </c>
      <c r="AW240" s="1" t="s">
        <v>3849</v>
      </c>
      <c r="AX240" s="1" t="s">
        <v>3890</v>
      </c>
      <c r="AY240" s="1" t="s">
        <v>1830</v>
      </c>
      <c r="BT240" s="1" t="s">
        <v>3874</v>
      </c>
      <c r="BU240" s="2">
        <v>0</v>
      </c>
      <c r="BV240" s="2">
        <v>0</v>
      </c>
      <c r="BW240" s="2">
        <v>0</v>
      </c>
      <c r="BX240" s="2">
        <v>0</v>
      </c>
      <c r="BY240" s="2">
        <v>1</v>
      </c>
      <c r="BZ240" s="2">
        <v>0</v>
      </c>
      <c r="CA240" s="2">
        <v>0</v>
      </c>
      <c r="CB240" s="2">
        <v>0</v>
      </c>
      <c r="CC240" s="2">
        <v>0</v>
      </c>
      <c r="CD240" s="2">
        <v>0</v>
      </c>
      <c r="CE240" s="2">
        <v>0</v>
      </c>
      <c r="CG240" s="1" t="s">
        <v>1830</v>
      </c>
      <c r="DU240" s="1" t="s">
        <v>1835</v>
      </c>
      <c r="DV240" s="2">
        <v>0</v>
      </c>
      <c r="DW240" s="2">
        <v>0</v>
      </c>
      <c r="DX240" s="2">
        <v>0</v>
      </c>
      <c r="DY240" s="2">
        <v>0</v>
      </c>
      <c r="DZ240" s="2">
        <v>0</v>
      </c>
      <c r="EA240" s="2">
        <v>0</v>
      </c>
      <c r="EB240" s="2">
        <v>0</v>
      </c>
      <c r="EC240" s="2">
        <v>0</v>
      </c>
      <c r="ED240" s="2">
        <v>0</v>
      </c>
      <c r="EE240" s="2">
        <v>1</v>
      </c>
      <c r="EF240" s="2">
        <v>0</v>
      </c>
      <c r="EG240" s="2">
        <v>0</v>
      </c>
      <c r="EI240" s="1" t="s">
        <v>1835</v>
      </c>
      <c r="EJ240" s="2">
        <v>0</v>
      </c>
      <c r="EK240" s="2">
        <v>0</v>
      </c>
      <c r="EL240" s="2">
        <v>0</v>
      </c>
      <c r="EM240" s="2">
        <v>0</v>
      </c>
      <c r="EN240" s="2">
        <v>0</v>
      </c>
      <c r="EO240" s="2">
        <v>0</v>
      </c>
      <c r="EP240" s="2">
        <v>0</v>
      </c>
      <c r="EQ240" s="2">
        <v>0</v>
      </c>
      <c r="ER240" s="2">
        <v>0</v>
      </c>
      <c r="ES240" s="2">
        <v>0</v>
      </c>
      <c r="ET240" s="2">
        <v>1</v>
      </c>
      <c r="EU240" s="2">
        <v>0</v>
      </c>
      <c r="EV240" s="2">
        <v>0</v>
      </c>
      <c r="EX240" s="1" t="s">
        <v>1830</v>
      </c>
      <c r="GE240" s="1" t="s">
        <v>4343</v>
      </c>
      <c r="GF240" s="2">
        <v>0</v>
      </c>
      <c r="GG240" s="2">
        <v>0</v>
      </c>
      <c r="GH240" s="2">
        <v>0</v>
      </c>
      <c r="GI240" s="2">
        <v>0</v>
      </c>
      <c r="GJ240" s="2">
        <v>0</v>
      </c>
      <c r="GK240" s="2">
        <v>0</v>
      </c>
      <c r="GL240" s="2">
        <v>0</v>
      </c>
      <c r="GM240" s="2">
        <v>1</v>
      </c>
      <c r="GN240" s="2">
        <v>1</v>
      </c>
      <c r="GO240" s="2">
        <v>0</v>
      </c>
      <c r="GP240" s="2">
        <v>0</v>
      </c>
      <c r="GQ240" s="2">
        <v>0</v>
      </c>
      <c r="GR240" s="2">
        <v>0</v>
      </c>
      <c r="AAU240" s="1"/>
      <c r="ATY240"/>
      <c r="ATZ240" s="1" t="s">
        <v>4363</v>
      </c>
      <c r="AUB240" s="1" t="s">
        <v>3854</v>
      </c>
      <c r="AUC240" s="1" t="s">
        <v>3365</v>
      </c>
      <c r="AUD240" s="1" t="s">
        <v>3855</v>
      </c>
      <c r="AUG240" s="1" t="s">
        <v>4364</v>
      </c>
    </row>
    <row r="241" spans="1:723 1221:1229" s="155" customFormat="1" ht="14.5" customHeight="1" x14ac:dyDescent="0.35">
      <c r="A241" s="155" t="s">
        <v>3373</v>
      </c>
      <c r="B241" s="155" t="s">
        <v>3370</v>
      </c>
      <c r="C241" s="155" t="s">
        <v>3371</v>
      </c>
      <c r="D241" s="155" t="s">
        <v>2072</v>
      </c>
      <c r="E241" s="155" t="s">
        <v>1955</v>
      </c>
      <c r="F241" s="155" t="s">
        <v>2072</v>
      </c>
      <c r="I241" s="155" t="s">
        <v>1942</v>
      </c>
      <c r="J241" s="155" t="s">
        <v>1943</v>
      </c>
      <c r="K241" s="155" t="s">
        <v>1943</v>
      </c>
      <c r="N241" s="155" t="s">
        <v>3846</v>
      </c>
      <c r="O241" s="156">
        <v>1</v>
      </c>
      <c r="P241" s="156">
        <v>0</v>
      </c>
      <c r="Q241" s="156">
        <v>0</v>
      </c>
      <c r="R241" s="156">
        <v>0</v>
      </c>
      <c r="S241" s="156">
        <v>0</v>
      </c>
      <c r="U241" s="155" t="s">
        <v>1831</v>
      </c>
      <c r="AC241" s="155" t="s">
        <v>3856</v>
      </c>
      <c r="AE241" s="155" t="s">
        <v>1830</v>
      </c>
      <c r="AF241" s="155" t="s">
        <v>4113</v>
      </c>
      <c r="AG241" s="155" t="s">
        <v>4118</v>
      </c>
      <c r="AI241" s="155" t="s">
        <v>4083</v>
      </c>
      <c r="AS241" s="155" t="s">
        <v>3887</v>
      </c>
      <c r="AT241" s="156">
        <v>130</v>
      </c>
      <c r="AU241" s="155" t="s">
        <v>3848</v>
      </c>
      <c r="AW241" s="155" t="s">
        <v>3849</v>
      </c>
      <c r="AX241" s="155" t="s">
        <v>3850</v>
      </c>
      <c r="AY241" s="155" t="s">
        <v>1830</v>
      </c>
      <c r="BT241" s="155" t="s">
        <v>3874</v>
      </c>
      <c r="BU241" s="156">
        <v>0</v>
      </c>
      <c r="BV241" s="156">
        <v>0</v>
      </c>
      <c r="BW241" s="156">
        <v>0</v>
      </c>
      <c r="BX241" s="156">
        <v>0</v>
      </c>
      <c r="BY241" s="156">
        <v>1</v>
      </c>
      <c r="BZ241" s="156">
        <v>0</v>
      </c>
      <c r="CA241" s="156">
        <v>0</v>
      </c>
      <c r="CB241" s="156">
        <v>0</v>
      </c>
      <c r="CC241" s="156">
        <v>0</v>
      </c>
      <c r="CD241" s="156">
        <v>0</v>
      </c>
      <c r="CE241" s="156">
        <v>0</v>
      </c>
      <c r="CG241" s="155" t="s">
        <v>1830</v>
      </c>
      <c r="DU241" s="155" t="s">
        <v>4326</v>
      </c>
      <c r="DV241" s="156">
        <v>0</v>
      </c>
      <c r="DW241" s="156">
        <v>0</v>
      </c>
      <c r="DX241" s="156">
        <v>0</v>
      </c>
      <c r="DY241" s="156">
        <v>0</v>
      </c>
      <c r="DZ241" s="156">
        <v>0</v>
      </c>
      <c r="EA241" s="156">
        <v>0</v>
      </c>
      <c r="EB241" s="156">
        <v>1</v>
      </c>
      <c r="EC241" s="156">
        <v>1</v>
      </c>
      <c r="ED241" s="156">
        <v>0</v>
      </c>
      <c r="EE241" s="156">
        <v>0</v>
      </c>
      <c r="EF241" s="156">
        <v>0</v>
      </c>
      <c r="EG241" s="156">
        <v>0</v>
      </c>
      <c r="EI241" s="155" t="s">
        <v>1835</v>
      </c>
      <c r="EJ241" s="156">
        <v>0</v>
      </c>
      <c r="EK241" s="156">
        <v>0</v>
      </c>
      <c r="EL241" s="156">
        <v>0</v>
      </c>
      <c r="EM241" s="156">
        <v>0</v>
      </c>
      <c r="EN241" s="156">
        <v>0</v>
      </c>
      <c r="EO241" s="156">
        <v>0</v>
      </c>
      <c r="EP241" s="156">
        <v>0</v>
      </c>
      <c r="EQ241" s="156">
        <v>0</v>
      </c>
      <c r="ER241" s="156">
        <v>0</v>
      </c>
      <c r="ES241" s="156">
        <v>0</v>
      </c>
      <c r="ET241" s="156">
        <v>1</v>
      </c>
      <c r="EU241" s="156">
        <v>0</v>
      </c>
      <c r="EV241" s="156">
        <v>0</v>
      </c>
      <c r="EX241" s="155" t="s">
        <v>1830</v>
      </c>
      <c r="GE241" s="167" t="s">
        <v>4670</v>
      </c>
      <c r="GF241" s="156">
        <v>0</v>
      </c>
      <c r="GG241" s="156">
        <v>0</v>
      </c>
      <c r="GH241" s="156">
        <v>1</v>
      </c>
      <c r="GI241" s="156">
        <v>0</v>
      </c>
      <c r="GJ241" s="156">
        <v>0</v>
      </c>
      <c r="GK241" s="156">
        <v>0</v>
      </c>
      <c r="GL241" s="156">
        <v>1</v>
      </c>
      <c r="GM241" s="156">
        <v>1</v>
      </c>
      <c r="GN241" s="156">
        <v>0</v>
      </c>
      <c r="GO241" s="156">
        <v>0</v>
      </c>
      <c r="GP241" s="156">
        <v>0</v>
      </c>
      <c r="GQ241" s="156">
        <v>0</v>
      </c>
      <c r="GR241" s="156">
        <v>0</v>
      </c>
      <c r="GS241" s="155" t="s">
        <v>3372</v>
      </c>
      <c r="ATY241"/>
      <c r="ATZ241" s="155" t="s">
        <v>4365</v>
      </c>
      <c r="AUB241" s="155" t="s">
        <v>3854</v>
      </c>
      <c r="AUC241" s="155" t="s">
        <v>3374</v>
      </c>
      <c r="AUD241" s="155" t="s">
        <v>3855</v>
      </c>
      <c r="AUG241" s="155" t="s">
        <v>4366</v>
      </c>
    </row>
    <row r="242" spans="1:723 1221:1229" s="155" customFormat="1" ht="14.5" customHeight="1" x14ac:dyDescent="0.35">
      <c r="A242" s="155" t="s">
        <v>3378</v>
      </c>
      <c r="B242" s="155" t="s">
        <v>3375</v>
      </c>
      <c r="C242" s="155" t="s">
        <v>3376</v>
      </c>
      <c r="D242" s="155" t="s">
        <v>2131</v>
      </c>
      <c r="E242" s="155" t="s">
        <v>2025</v>
      </c>
      <c r="F242" s="155" t="s">
        <v>2131</v>
      </c>
      <c r="I242" s="155" t="s">
        <v>1942</v>
      </c>
      <c r="J242" s="155" t="s">
        <v>1943</v>
      </c>
      <c r="K242" s="155" t="s">
        <v>1943</v>
      </c>
      <c r="N242" s="155" t="s">
        <v>3846</v>
      </c>
      <c r="O242" s="156">
        <v>1</v>
      </c>
      <c r="P242" s="156">
        <v>0</v>
      </c>
      <c r="Q242" s="156">
        <v>0</v>
      </c>
      <c r="R242" s="156">
        <v>0</v>
      </c>
      <c r="S242" s="156">
        <v>0</v>
      </c>
      <c r="U242" s="155" t="s">
        <v>1831</v>
      </c>
      <c r="AC242" s="155" t="s">
        <v>3856</v>
      </c>
      <c r="AE242" s="155" t="s">
        <v>1830</v>
      </c>
      <c r="AF242" s="155" t="s">
        <v>1831</v>
      </c>
      <c r="AS242" s="155" t="s">
        <v>3847</v>
      </c>
      <c r="AT242" s="156">
        <v>90</v>
      </c>
      <c r="AU242" s="155" t="s">
        <v>3848</v>
      </c>
      <c r="AW242" s="155" t="s">
        <v>3889</v>
      </c>
      <c r="AX242" s="155" t="s">
        <v>3890</v>
      </c>
      <c r="AY242" s="155" t="s">
        <v>1830</v>
      </c>
      <c r="BT242" s="155" t="s">
        <v>3874</v>
      </c>
      <c r="BU242" s="156">
        <v>0</v>
      </c>
      <c r="BV242" s="156">
        <v>0</v>
      </c>
      <c r="BW242" s="156">
        <v>0</v>
      </c>
      <c r="BX242" s="156">
        <v>0</v>
      </c>
      <c r="BY242" s="156">
        <v>1</v>
      </c>
      <c r="BZ242" s="156">
        <v>0</v>
      </c>
      <c r="CA242" s="156">
        <v>0</v>
      </c>
      <c r="CB242" s="156">
        <v>0</v>
      </c>
      <c r="CC242" s="156">
        <v>0</v>
      </c>
      <c r="CD242" s="156">
        <v>0</v>
      </c>
      <c r="CE242" s="156">
        <v>0</v>
      </c>
      <c r="CG242" s="155" t="s">
        <v>1830</v>
      </c>
      <c r="DU242" s="155" t="s">
        <v>4644</v>
      </c>
      <c r="DV242" s="156">
        <v>0</v>
      </c>
      <c r="DW242" s="156">
        <v>1</v>
      </c>
      <c r="DX242" s="156">
        <v>0</v>
      </c>
      <c r="DY242" s="156">
        <v>0</v>
      </c>
      <c r="DZ242" s="156">
        <v>0</v>
      </c>
      <c r="EA242" s="156">
        <v>0</v>
      </c>
      <c r="EB242" s="156">
        <v>0</v>
      </c>
      <c r="EC242" s="156">
        <v>0</v>
      </c>
      <c r="ED242" s="156">
        <v>0</v>
      </c>
      <c r="EE242" s="156">
        <v>0</v>
      </c>
      <c r="EF242" s="156">
        <v>0</v>
      </c>
      <c r="EG242" s="156">
        <v>0</v>
      </c>
      <c r="EH242" s="155" t="s">
        <v>3377</v>
      </c>
      <c r="EI242" s="155" t="s">
        <v>1857</v>
      </c>
      <c r="EJ242" s="156">
        <v>0</v>
      </c>
      <c r="EK242" s="156">
        <v>0</v>
      </c>
      <c r="EL242" s="156">
        <v>0</v>
      </c>
      <c r="EM242" s="156">
        <v>0</v>
      </c>
      <c r="EN242" s="156">
        <v>1</v>
      </c>
      <c r="EO242" s="156">
        <v>0</v>
      </c>
      <c r="EP242" s="156">
        <v>0</v>
      </c>
      <c r="EQ242" s="156">
        <v>0</v>
      </c>
      <c r="ER242" s="156">
        <v>0</v>
      </c>
      <c r="ES242" s="156">
        <v>0</v>
      </c>
      <c r="ET242" s="156">
        <v>0</v>
      </c>
      <c r="EU242" s="156">
        <v>0</v>
      </c>
      <c r="EV242" s="156">
        <v>0</v>
      </c>
      <c r="EX242" s="155" t="s">
        <v>1831</v>
      </c>
      <c r="EY242" s="155" t="s">
        <v>1834</v>
      </c>
      <c r="EZ242" s="156">
        <v>0</v>
      </c>
      <c r="FA242" s="156">
        <v>0</v>
      </c>
      <c r="FB242" s="156">
        <v>0</v>
      </c>
      <c r="FC242" s="156">
        <v>0</v>
      </c>
      <c r="FD242" s="156">
        <v>1</v>
      </c>
      <c r="FE242" s="156">
        <v>0</v>
      </c>
      <c r="FF242" s="156">
        <v>0</v>
      </c>
      <c r="FH242" s="155" t="s">
        <v>1836</v>
      </c>
      <c r="FI242" s="156">
        <v>0</v>
      </c>
      <c r="FJ242" s="156">
        <v>0</v>
      </c>
      <c r="FK242" s="156">
        <v>1</v>
      </c>
      <c r="FL242" s="156">
        <v>0</v>
      </c>
      <c r="FM242" s="156">
        <v>0</v>
      </c>
      <c r="FN242" s="156">
        <v>0</v>
      </c>
      <c r="FO242" s="156">
        <v>0</v>
      </c>
      <c r="FP242" s="156">
        <v>0</v>
      </c>
      <c r="FQ242" s="156">
        <v>0</v>
      </c>
      <c r="FR242" s="156">
        <v>0</v>
      </c>
      <c r="FS242" s="156">
        <v>0</v>
      </c>
      <c r="FT242" s="156">
        <v>0</v>
      </c>
      <c r="FU242" s="156">
        <v>0</v>
      </c>
      <c r="FV242" s="155" t="s">
        <v>3008</v>
      </c>
      <c r="FW242" s="155" t="s">
        <v>1831</v>
      </c>
      <c r="GE242" s="155" t="s">
        <v>4356</v>
      </c>
      <c r="GF242" s="156">
        <v>0</v>
      </c>
      <c r="GG242" s="156">
        <v>0</v>
      </c>
      <c r="GH242" s="156">
        <v>0</v>
      </c>
      <c r="GI242" s="156">
        <v>0</v>
      </c>
      <c r="GJ242" s="156">
        <v>0</v>
      </c>
      <c r="GK242" s="156">
        <v>0</v>
      </c>
      <c r="GL242" s="156">
        <v>1</v>
      </c>
      <c r="GM242" s="156">
        <v>1</v>
      </c>
      <c r="GN242" s="156">
        <v>1</v>
      </c>
      <c r="GO242" s="156">
        <v>0</v>
      </c>
      <c r="GP242" s="156">
        <v>0</v>
      </c>
      <c r="GQ242" s="156">
        <v>0</v>
      </c>
      <c r="GR242" s="156">
        <v>0</v>
      </c>
      <c r="ATY242"/>
      <c r="ATZ242" s="155" t="s">
        <v>4367</v>
      </c>
      <c r="AUB242" s="155" t="s">
        <v>3854</v>
      </c>
      <c r="AUC242" s="155" t="s">
        <v>3374</v>
      </c>
      <c r="AUD242" s="155" t="s">
        <v>3855</v>
      </c>
      <c r="AUG242" s="155" t="s">
        <v>2770</v>
      </c>
    </row>
    <row r="243" spans="1:723 1221:1229" ht="14.5" customHeight="1" x14ac:dyDescent="0.35">
      <c r="A243" s="1" t="s">
        <v>3381</v>
      </c>
      <c r="B243" s="1" t="s">
        <v>3379</v>
      </c>
      <c r="C243" s="1" t="s">
        <v>3380</v>
      </c>
      <c r="D243" s="1" t="s">
        <v>2131</v>
      </c>
      <c r="E243" s="1" t="s">
        <v>1982</v>
      </c>
      <c r="F243" s="1" t="s">
        <v>2131</v>
      </c>
      <c r="I243" s="1" t="s">
        <v>1942</v>
      </c>
      <c r="J243" s="1" t="s">
        <v>1943</v>
      </c>
      <c r="K243" s="1" t="s">
        <v>1943</v>
      </c>
      <c r="N243" s="1" t="s">
        <v>3846</v>
      </c>
      <c r="O243" s="2">
        <v>1</v>
      </c>
      <c r="P243" s="2">
        <v>0</v>
      </c>
      <c r="Q243" s="2">
        <v>0</v>
      </c>
      <c r="R243" s="2">
        <v>0</v>
      </c>
      <c r="S243" s="2">
        <v>0</v>
      </c>
      <c r="U243" s="1" t="s">
        <v>1831</v>
      </c>
      <c r="AC243" s="1" t="s">
        <v>3920</v>
      </c>
      <c r="AE243" s="1" t="s">
        <v>1830</v>
      </c>
      <c r="AF243" s="1" t="s">
        <v>1831</v>
      </c>
      <c r="AS243" s="1" t="s">
        <v>1830</v>
      </c>
      <c r="AT243" s="156" t="s">
        <v>1840</v>
      </c>
      <c r="AU243" s="1" t="s">
        <v>3914</v>
      </c>
      <c r="AW243" s="1" t="s">
        <v>3849</v>
      </c>
      <c r="AX243" s="1" t="s">
        <v>1835</v>
      </c>
      <c r="AY243" s="1" t="s">
        <v>1831</v>
      </c>
      <c r="AZ243" s="1" t="s">
        <v>1832</v>
      </c>
      <c r="BK243" s="1" t="s">
        <v>3891</v>
      </c>
      <c r="BL243" s="2">
        <v>0</v>
      </c>
      <c r="BM243" s="2">
        <v>0</v>
      </c>
      <c r="BN243" s="2">
        <v>0</v>
      </c>
      <c r="BO243" s="2">
        <v>0</v>
      </c>
      <c r="BP243" s="2">
        <v>1</v>
      </c>
      <c r="BQ243" s="2">
        <v>0</v>
      </c>
      <c r="BR243" s="2">
        <v>0</v>
      </c>
      <c r="BT243" s="1" t="s">
        <v>4072</v>
      </c>
      <c r="BU243" s="2">
        <v>0</v>
      </c>
      <c r="BV243" s="2">
        <v>0</v>
      </c>
      <c r="BW243" s="2">
        <v>0</v>
      </c>
      <c r="BX243" s="2">
        <v>0</v>
      </c>
      <c r="BY243" s="2">
        <v>0</v>
      </c>
      <c r="BZ243" s="2">
        <v>1</v>
      </c>
      <c r="CA243" s="2">
        <v>0</v>
      </c>
      <c r="CB243" s="2">
        <v>0</v>
      </c>
      <c r="CC243" s="2">
        <v>0</v>
      </c>
      <c r="CD243" s="2">
        <v>0</v>
      </c>
      <c r="CE243" s="2">
        <v>0</v>
      </c>
      <c r="CG243" s="1" t="s">
        <v>1830</v>
      </c>
      <c r="DU243" s="1" t="s">
        <v>1852</v>
      </c>
      <c r="DV243" s="2">
        <v>0</v>
      </c>
      <c r="DW243" s="2">
        <v>0</v>
      </c>
      <c r="DX243" s="2">
        <v>0</v>
      </c>
      <c r="DY243" s="2">
        <v>1</v>
      </c>
      <c r="DZ243" s="2">
        <v>0</v>
      </c>
      <c r="EA243" s="2">
        <v>0</v>
      </c>
      <c r="EB243" s="2">
        <v>0</v>
      </c>
      <c r="EC243" s="2">
        <v>0</v>
      </c>
      <c r="ED243" s="2">
        <v>0</v>
      </c>
      <c r="EE243" s="2">
        <v>0</v>
      </c>
      <c r="EF243" s="2">
        <v>0</v>
      </c>
      <c r="EG243" s="2">
        <v>0</v>
      </c>
      <c r="EI243" s="1" t="s">
        <v>4109</v>
      </c>
      <c r="EJ243" s="2">
        <v>0</v>
      </c>
      <c r="EK243" s="2">
        <v>0</v>
      </c>
      <c r="EL243" s="2">
        <v>1</v>
      </c>
      <c r="EM243" s="2">
        <v>0</v>
      </c>
      <c r="EN243" s="2">
        <v>0</v>
      </c>
      <c r="EO243" s="2">
        <v>0</v>
      </c>
      <c r="EP243" s="2">
        <v>0</v>
      </c>
      <c r="EQ243" s="2">
        <v>0</v>
      </c>
      <c r="ER243" s="2">
        <v>0</v>
      </c>
      <c r="ES243" s="2">
        <v>0</v>
      </c>
      <c r="ET243" s="2">
        <v>0</v>
      </c>
      <c r="EU243" s="2">
        <v>0</v>
      </c>
      <c r="EV243" s="2">
        <v>0</v>
      </c>
      <c r="EX243" s="1" t="s">
        <v>1831</v>
      </c>
      <c r="EY243" s="1" t="s">
        <v>4109</v>
      </c>
      <c r="EZ243" s="2">
        <v>0</v>
      </c>
      <c r="FA243" s="2">
        <v>0</v>
      </c>
      <c r="FB243" s="2">
        <v>0</v>
      </c>
      <c r="FC243" s="2">
        <v>1</v>
      </c>
      <c r="FD243" s="2">
        <v>0</v>
      </c>
      <c r="FE243" s="2">
        <v>0</v>
      </c>
      <c r="FF243" s="2">
        <v>0</v>
      </c>
      <c r="FH243" s="1" t="s">
        <v>3906</v>
      </c>
      <c r="FI243" s="2">
        <v>0</v>
      </c>
      <c r="FJ243" s="2">
        <v>0</v>
      </c>
      <c r="FK243" s="2">
        <v>0</v>
      </c>
      <c r="FL243" s="2">
        <v>0</v>
      </c>
      <c r="FM243" s="2">
        <v>0</v>
      </c>
      <c r="FN243" s="2">
        <v>0</v>
      </c>
      <c r="FO243" s="2">
        <v>0</v>
      </c>
      <c r="FP243" s="2">
        <v>1</v>
      </c>
      <c r="FQ243" s="2">
        <v>0</v>
      </c>
      <c r="FR243" s="2">
        <v>0</v>
      </c>
      <c r="FS243" s="2">
        <v>0</v>
      </c>
      <c r="FT243" s="2">
        <v>0</v>
      </c>
      <c r="FU243" s="2">
        <v>0</v>
      </c>
      <c r="FW243" s="155" t="s">
        <v>1830</v>
      </c>
      <c r="FX243" s="1" t="s">
        <v>1846</v>
      </c>
      <c r="FY243" s="2">
        <v>1</v>
      </c>
      <c r="FZ243" s="2">
        <v>0</v>
      </c>
      <c r="GA243" s="2">
        <v>0</v>
      </c>
      <c r="GB243" s="2">
        <v>0</v>
      </c>
      <c r="GC243" s="2">
        <v>0</v>
      </c>
      <c r="GE243" s="1" t="s">
        <v>3893</v>
      </c>
      <c r="GF243" s="2">
        <v>0</v>
      </c>
      <c r="GG243" s="2">
        <v>0</v>
      </c>
      <c r="GH243" s="2">
        <v>0</v>
      </c>
      <c r="GI243" s="2">
        <v>0</v>
      </c>
      <c r="GJ243" s="2">
        <v>0</v>
      </c>
      <c r="GK243" s="2">
        <v>0</v>
      </c>
      <c r="GL243" s="2">
        <v>1</v>
      </c>
      <c r="GM243" s="2">
        <v>0</v>
      </c>
      <c r="GN243" s="2">
        <v>0</v>
      </c>
      <c r="GO243" s="2">
        <v>0</v>
      </c>
      <c r="GP243" s="2">
        <v>0</v>
      </c>
      <c r="GQ243" s="2">
        <v>0</v>
      </c>
      <c r="GR243" s="2">
        <v>0</v>
      </c>
      <c r="AAU243" s="1"/>
      <c r="ATY243"/>
      <c r="ATZ243" s="1" t="s">
        <v>4368</v>
      </c>
      <c r="AUB243" s="1" t="s">
        <v>3854</v>
      </c>
      <c r="AUC243" s="1" t="s">
        <v>3382</v>
      </c>
      <c r="AUD243" s="1" t="s">
        <v>3855</v>
      </c>
      <c r="AUG243" s="1" t="s">
        <v>4369</v>
      </c>
    </row>
    <row r="244" spans="1:723 1221:1229" s="155" customFormat="1" ht="14.5" customHeight="1" x14ac:dyDescent="0.35">
      <c r="A244" s="155" t="s">
        <v>3388</v>
      </c>
      <c r="B244" s="155" t="s">
        <v>3383</v>
      </c>
      <c r="C244" s="155" t="s">
        <v>3384</v>
      </c>
      <c r="D244" s="155" t="s">
        <v>2131</v>
      </c>
      <c r="E244" s="155" t="s">
        <v>2025</v>
      </c>
      <c r="F244" s="155" t="s">
        <v>2131</v>
      </c>
      <c r="I244" s="155" t="s">
        <v>1942</v>
      </c>
      <c r="J244" s="155" t="s">
        <v>1943</v>
      </c>
      <c r="K244" s="155" t="s">
        <v>1943</v>
      </c>
      <c r="N244" s="155" t="s">
        <v>3846</v>
      </c>
      <c r="O244" s="156">
        <v>1</v>
      </c>
      <c r="P244" s="156">
        <v>0</v>
      </c>
      <c r="Q244" s="156">
        <v>0</v>
      </c>
      <c r="R244" s="156">
        <v>0</v>
      </c>
      <c r="S244" s="156">
        <v>0</v>
      </c>
      <c r="U244" s="155" t="s">
        <v>1831</v>
      </c>
      <c r="AC244" s="155" t="s">
        <v>3856</v>
      </c>
      <c r="AE244" s="155" t="s">
        <v>1830</v>
      </c>
      <c r="AF244" s="155" t="s">
        <v>1831</v>
      </c>
      <c r="AS244" s="155" t="s">
        <v>3847</v>
      </c>
      <c r="AT244" s="156">
        <v>115</v>
      </c>
      <c r="AU244" s="155" t="s">
        <v>3848</v>
      </c>
      <c r="AW244" s="155" t="s">
        <v>3849</v>
      </c>
      <c r="AX244" s="155" t="s">
        <v>3890</v>
      </c>
      <c r="AY244" s="155" t="s">
        <v>1830</v>
      </c>
      <c r="BT244" s="155" t="s">
        <v>3874</v>
      </c>
      <c r="BU244" s="156">
        <v>0</v>
      </c>
      <c r="BV244" s="156">
        <v>0</v>
      </c>
      <c r="BW244" s="156">
        <v>0</v>
      </c>
      <c r="BX244" s="156">
        <v>0</v>
      </c>
      <c r="BY244" s="156">
        <v>1</v>
      </c>
      <c r="BZ244" s="156">
        <v>0</v>
      </c>
      <c r="CA244" s="156">
        <v>0</v>
      </c>
      <c r="CB244" s="156">
        <v>0</v>
      </c>
      <c r="CC244" s="156">
        <v>0</v>
      </c>
      <c r="CD244" s="156">
        <v>0</v>
      </c>
      <c r="CE244" s="156">
        <v>0</v>
      </c>
      <c r="CG244" s="155" t="s">
        <v>1830</v>
      </c>
      <c r="DU244" s="155" t="s">
        <v>3858</v>
      </c>
      <c r="DV244" s="156">
        <v>0</v>
      </c>
      <c r="DW244" s="156">
        <v>0</v>
      </c>
      <c r="DX244" s="156">
        <v>0</v>
      </c>
      <c r="DY244" s="156">
        <v>0</v>
      </c>
      <c r="DZ244" s="156">
        <v>0</v>
      </c>
      <c r="EA244" s="156">
        <v>0</v>
      </c>
      <c r="EB244" s="156">
        <v>1</v>
      </c>
      <c r="EC244" s="156">
        <v>0</v>
      </c>
      <c r="ED244" s="156">
        <v>0</v>
      </c>
      <c r="EE244" s="156">
        <v>0</v>
      </c>
      <c r="EF244" s="156">
        <v>0</v>
      </c>
      <c r="EG244" s="156">
        <v>0</v>
      </c>
      <c r="EI244" s="155" t="s">
        <v>1857</v>
      </c>
      <c r="EJ244" s="156">
        <v>0</v>
      </c>
      <c r="EK244" s="156">
        <v>0</v>
      </c>
      <c r="EL244" s="156">
        <v>0</v>
      </c>
      <c r="EM244" s="156">
        <v>0</v>
      </c>
      <c r="EN244" s="156">
        <v>1</v>
      </c>
      <c r="EO244" s="156">
        <v>0</v>
      </c>
      <c r="EP244" s="156">
        <v>0</v>
      </c>
      <c r="EQ244" s="156">
        <v>0</v>
      </c>
      <c r="ER244" s="156">
        <v>0</v>
      </c>
      <c r="ES244" s="156">
        <v>0</v>
      </c>
      <c r="ET244" s="156">
        <v>0</v>
      </c>
      <c r="EU244" s="156">
        <v>0</v>
      </c>
      <c r="EV244" s="156">
        <v>0</v>
      </c>
      <c r="EX244" s="155" t="s">
        <v>1831</v>
      </c>
      <c r="EY244" s="155" t="s">
        <v>1834</v>
      </c>
      <c r="EZ244" s="156">
        <v>0</v>
      </c>
      <c r="FA244" s="156">
        <v>0</v>
      </c>
      <c r="FB244" s="156">
        <v>0</v>
      </c>
      <c r="FC244" s="156">
        <v>0</v>
      </c>
      <c r="FD244" s="156">
        <v>1</v>
      </c>
      <c r="FE244" s="156">
        <v>0</v>
      </c>
      <c r="FF244" s="156">
        <v>0</v>
      </c>
      <c r="FH244" s="155" t="s">
        <v>1836</v>
      </c>
      <c r="FI244" s="156">
        <v>0</v>
      </c>
      <c r="FJ244" s="156">
        <v>0</v>
      </c>
      <c r="FK244" s="156">
        <v>1</v>
      </c>
      <c r="FL244" s="156">
        <v>0</v>
      </c>
      <c r="FM244" s="156">
        <v>0</v>
      </c>
      <c r="FN244" s="156">
        <v>0</v>
      </c>
      <c r="FO244" s="156">
        <v>0</v>
      </c>
      <c r="FP244" s="156">
        <v>0</v>
      </c>
      <c r="FQ244" s="156">
        <v>0</v>
      </c>
      <c r="FR244" s="156">
        <v>0</v>
      </c>
      <c r="FS244" s="156">
        <v>0</v>
      </c>
      <c r="FT244" s="156">
        <v>0</v>
      </c>
      <c r="FU244" s="156">
        <v>0</v>
      </c>
      <c r="FV244" s="155" t="s">
        <v>3386</v>
      </c>
      <c r="FW244" s="155" t="s">
        <v>1831</v>
      </c>
      <c r="GE244" s="155" t="s">
        <v>4282</v>
      </c>
      <c r="GF244" s="156">
        <v>0</v>
      </c>
      <c r="GG244" s="156">
        <v>0</v>
      </c>
      <c r="GH244" s="156">
        <v>0</v>
      </c>
      <c r="GI244" s="156">
        <v>0</v>
      </c>
      <c r="GJ244" s="156">
        <v>0</v>
      </c>
      <c r="GK244" s="156">
        <v>0</v>
      </c>
      <c r="GL244" s="156">
        <v>1</v>
      </c>
      <c r="GM244" s="156">
        <v>1</v>
      </c>
      <c r="GN244" s="156">
        <v>0</v>
      </c>
      <c r="GO244" s="156">
        <v>0</v>
      </c>
      <c r="GP244" s="156">
        <v>0</v>
      </c>
      <c r="GQ244" s="156">
        <v>0</v>
      </c>
      <c r="GR244" s="156">
        <v>0</v>
      </c>
      <c r="GS244" s="155" t="s">
        <v>3387</v>
      </c>
      <c r="ATY244"/>
      <c r="ATZ244" s="155" t="s">
        <v>4370</v>
      </c>
      <c r="AUB244" s="155" t="s">
        <v>3854</v>
      </c>
      <c r="AUC244" s="155" t="s">
        <v>3389</v>
      </c>
      <c r="AUD244" s="155" t="s">
        <v>3855</v>
      </c>
      <c r="AUG244" s="155" t="s">
        <v>4371</v>
      </c>
    </row>
    <row r="245" spans="1:723 1221:1229" ht="14.5" customHeight="1" x14ac:dyDescent="0.35">
      <c r="A245" s="1" t="s">
        <v>3392</v>
      </c>
      <c r="B245" s="1" t="s">
        <v>3390</v>
      </c>
      <c r="C245" s="1" t="s">
        <v>3391</v>
      </c>
      <c r="D245" s="1" t="s">
        <v>2444</v>
      </c>
      <c r="E245" s="1" t="s">
        <v>1982</v>
      </c>
      <c r="F245" s="1" t="s">
        <v>2444</v>
      </c>
      <c r="I245" s="1" t="s">
        <v>1942</v>
      </c>
      <c r="J245" s="1" t="s">
        <v>1943</v>
      </c>
      <c r="K245" s="1" t="s">
        <v>1943</v>
      </c>
      <c r="N245" s="1" t="s">
        <v>3846</v>
      </c>
      <c r="O245" s="2">
        <v>1</v>
      </c>
      <c r="P245" s="2">
        <v>0</v>
      </c>
      <c r="Q245" s="2">
        <v>0</v>
      </c>
      <c r="R245" s="2">
        <v>0</v>
      </c>
      <c r="S245" s="2">
        <v>0</v>
      </c>
      <c r="U245" s="1" t="s">
        <v>1831</v>
      </c>
      <c r="AC245" s="1" t="s">
        <v>3920</v>
      </c>
      <c r="AE245" s="1" t="s">
        <v>1830</v>
      </c>
      <c r="AF245" s="1" t="s">
        <v>1831</v>
      </c>
      <c r="AS245" s="1" t="s">
        <v>1830</v>
      </c>
      <c r="AT245" s="156" t="s">
        <v>1840</v>
      </c>
      <c r="AU245" s="1" t="s">
        <v>3888</v>
      </c>
      <c r="AW245" s="1" t="s">
        <v>3849</v>
      </c>
      <c r="AX245" s="1" t="s">
        <v>3890</v>
      </c>
      <c r="AY245" s="1" t="s">
        <v>1831</v>
      </c>
      <c r="AZ245" s="1" t="s">
        <v>1832</v>
      </c>
      <c r="BK245" s="1" t="s">
        <v>3891</v>
      </c>
      <c r="BL245" s="2">
        <v>0</v>
      </c>
      <c r="BM245" s="2">
        <v>0</v>
      </c>
      <c r="BN245" s="2">
        <v>0</v>
      </c>
      <c r="BO245" s="2">
        <v>0</v>
      </c>
      <c r="BP245" s="2">
        <v>1</v>
      </c>
      <c r="BQ245" s="2">
        <v>0</v>
      </c>
      <c r="BR245" s="2">
        <v>0</v>
      </c>
      <c r="BT245" s="1" t="s">
        <v>4072</v>
      </c>
      <c r="BU245" s="2">
        <v>0</v>
      </c>
      <c r="BV245" s="2">
        <v>0</v>
      </c>
      <c r="BW245" s="2">
        <v>0</v>
      </c>
      <c r="BX245" s="2">
        <v>0</v>
      </c>
      <c r="BY245" s="2">
        <v>0</v>
      </c>
      <c r="BZ245" s="2">
        <v>1</v>
      </c>
      <c r="CA245" s="2">
        <v>0</v>
      </c>
      <c r="CB245" s="2">
        <v>0</v>
      </c>
      <c r="CC245" s="2">
        <v>0</v>
      </c>
      <c r="CD245" s="2">
        <v>0</v>
      </c>
      <c r="CE245" s="2">
        <v>0</v>
      </c>
      <c r="CG245" s="1" t="s">
        <v>1830</v>
      </c>
      <c r="DU245" s="1" t="s">
        <v>1852</v>
      </c>
      <c r="DV245" s="2">
        <v>0</v>
      </c>
      <c r="DW245" s="2">
        <v>0</v>
      </c>
      <c r="DX245" s="2">
        <v>0</v>
      </c>
      <c r="DY245" s="2">
        <v>1</v>
      </c>
      <c r="DZ245" s="2">
        <v>0</v>
      </c>
      <c r="EA245" s="2">
        <v>0</v>
      </c>
      <c r="EB245" s="2">
        <v>0</v>
      </c>
      <c r="EC245" s="2">
        <v>0</v>
      </c>
      <c r="ED245" s="2">
        <v>0</v>
      </c>
      <c r="EE245" s="2">
        <v>0</v>
      </c>
      <c r="EF245" s="2">
        <v>0</v>
      </c>
      <c r="EG245" s="2">
        <v>0</v>
      </c>
      <c r="EI245" s="1" t="s">
        <v>1835</v>
      </c>
      <c r="EJ245" s="2">
        <v>0</v>
      </c>
      <c r="EK245" s="2">
        <v>0</v>
      </c>
      <c r="EL245" s="2">
        <v>0</v>
      </c>
      <c r="EM245" s="2">
        <v>0</v>
      </c>
      <c r="EN245" s="2">
        <v>0</v>
      </c>
      <c r="EO245" s="2">
        <v>0</v>
      </c>
      <c r="EP245" s="2">
        <v>0</v>
      </c>
      <c r="EQ245" s="2">
        <v>0</v>
      </c>
      <c r="ER245" s="2">
        <v>0</v>
      </c>
      <c r="ES245" s="2">
        <v>0</v>
      </c>
      <c r="ET245" s="2">
        <v>1</v>
      </c>
      <c r="EU245" s="2">
        <v>0</v>
      </c>
      <c r="EV245" s="2">
        <v>0</v>
      </c>
      <c r="EX245" s="1" t="s">
        <v>1830</v>
      </c>
      <c r="GE245" s="1" t="s">
        <v>4266</v>
      </c>
      <c r="GF245" s="2">
        <v>0</v>
      </c>
      <c r="GG245" s="2">
        <v>0</v>
      </c>
      <c r="GH245" s="2">
        <v>0</v>
      </c>
      <c r="GI245" s="2">
        <v>0</v>
      </c>
      <c r="GJ245" s="2">
        <v>0</v>
      </c>
      <c r="GK245" s="2">
        <v>1</v>
      </c>
      <c r="GL245" s="2">
        <v>0</v>
      </c>
      <c r="GM245" s="2">
        <v>0</v>
      </c>
      <c r="GN245" s="2">
        <v>0</v>
      </c>
      <c r="GO245" s="2">
        <v>0</v>
      </c>
      <c r="GP245" s="2">
        <v>0</v>
      </c>
      <c r="GQ245" s="2">
        <v>0</v>
      </c>
      <c r="GR245" s="2">
        <v>0</v>
      </c>
      <c r="AAU245" s="1"/>
      <c r="ATY245"/>
      <c r="ATZ245" s="1" t="s">
        <v>4372</v>
      </c>
      <c r="AUB245" s="1" t="s">
        <v>3854</v>
      </c>
      <c r="AUC245" s="1" t="s">
        <v>3393</v>
      </c>
      <c r="AUD245" s="1" t="s">
        <v>3855</v>
      </c>
      <c r="AUG245" s="1" t="s">
        <v>4373</v>
      </c>
    </row>
    <row r="246" spans="1:723 1221:1229" ht="14.5" customHeight="1" x14ac:dyDescent="0.35">
      <c r="A246" s="1" t="s">
        <v>3396</v>
      </c>
      <c r="B246" s="1" t="s">
        <v>3394</v>
      </c>
      <c r="C246" s="1" t="s">
        <v>3395</v>
      </c>
      <c r="D246" s="1" t="s">
        <v>2131</v>
      </c>
      <c r="E246" s="1" t="s">
        <v>2025</v>
      </c>
      <c r="F246" s="1" t="s">
        <v>2131</v>
      </c>
      <c r="I246" s="1" t="s">
        <v>1942</v>
      </c>
      <c r="J246" s="1" t="s">
        <v>1943</v>
      </c>
      <c r="K246" s="1" t="s">
        <v>1943</v>
      </c>
      <c r="N246" s="1" t="s">
        <v>3846</v>
      </c>
      <c r="O246" s="2">
        <v>1</v>
      </c>
      <c r="P246" s="2">
        <v>0</v>
      </c>
      <c r="Q246" s="2">
        <v>0</v>
      </c>
      <c r="R246" s="2">
        <v>0</v>
      </c>
      <c r="S246" s="2">
        <v>0</v>
      </c>
      <c r="U246" s="1" t="s">
        <v>1831</v>
      </c>
      <c r="AC246" s="1" t="s">
        <v>4631</v>
      </c>
      <c r="AE246" s="1" t="s">
        <v>1831</v>
      </c>
      <c r="AF246" s="1" t="s">
        <v>1831</v>
      </c>
      <c r="AS246" s="1" t="s">
        <v>3847</v>
      </c>
      <c r="AT246" s="156">
        <v>200</v>
      </c>
      <c r="AU246" s="1" t="s">
        <v>3848</v>
      </c>
      <c r="AW246" s="1" t="s">
        <v>3849</v>
      </c>
      <c r="AX246" s="1" t="s">
        <v>3890</v>
      </c>
      <c r="AY246" s="1" t="s">
        <v>1831</v>
      </c>
      <c r="AZ246" s="1" t="s">
        <v>1837</v>
      </c>
      <c r="BK246" s="1" t="s">
        <v>4374</v>
      </c>
      <c r="BL246" s="2">
        <v>0</v>
      </c>
      <c r="BM246" s="2">
        <v>0</v>
      </c>
      <c r="BN246" s="2">
        <v>0</v>
      </c>
      <c r="BO246" s="2">
        <v>1</v>
      </c>
      <c r="BP246" s="2">
        <v>0</v>
      </c>
      <c r="BQ246" s="2">
        <v>0</v>
      </c>
      <c r="BR246" s="2">
        <v>0</v>
      </c>
      <c r="BT246" s="1" t="s">
        <v>4375</v>
      </c>
      <c r="BU246" s="2">
        <v>0</v>
      </c>
      <c r="BV246" s="2">
        <v>0</v>
      </c>
      <c r="BW246" s="2">
        <v>0</v>
      </c>
      <c r="BX246" s="2">
        <v>0</v>
      </c>
      <c r="BY246" s="2">
        <v>1</v>
      </c>
      <c r="BZ246" s="2">
        <v>0</v>
      </c>
      <c r="CA246" s="2">
        <v>0</v>
      </c>
      <c r="CB246" s="2">
        <v>1</v>
      </c>
      <c r="CC246" s="2">
        <v>0</v>
      </c>
      <c r="CD246" s="2">
        <v>0</v>
      </c>
      <c r="CE246" s="2">
        <v>0</v>
      </c>
      <c r="CF246" s="1" t="s">
        <v>3214</v>
      </c>
      <c r="CG246" s="1" t="s">
        <v>1831</v>
      </c>
      <c r="CH246" s="1" t="s">
        <v>3948</v>
      </c>
      <c r="CJ246" s="2">
        <v>25</v>
      </c>
      <c r="CK246" s="1" t="s">
        <v>1830</v>
      </c>
      <c r="DC246" s="1" t="s">
        <v>3949</v>
      </c>
      <c r="DD246" s="2">
        <v>0</v>
      </c>
      <c r="DE246" s="2">
        <v>0</v>
      </c>
      <c r="DF246" s="2">
        <v>0</v>
      </c>
      <c r="DG246" s="2">
        <v>0</v>
      </c>
      <c r="DH246" s="2">
        <v>1</v>
      </c>
      <c r="DI246" s="2">
        <v>0</v>
      </c>
      <c r="DJ246" s="2">
        <v>0</v>
      </c>
      <c r="DK246" s="2">
        <v>0</v>
      </c>
      <c r="DM246" s="1" t="s">
        <v>1830</v>
      </c>
      <c r="DU246" s="1" t="s">
        <v>3958</v>
      </c>
      <c r="DV246" s="2">
        <v>0</v>
      </c>
      <c r="DW246" s="2">
        <v>0</v>
      </c>
      <c r="DX246" s="2">
        <v>0</v>
      </c>
      <c r="DY246" s="2">
        <v>0</v>
      </c>
      <c r="DZ246" s="2">
        <v>0</v>
      </c>
      <c r="EA246" s="2">
        <v>0</v>
      </c>
      <c r="EB246" s="2">
        <v>0</v>
      </c>
      <c r="EC246" s="2">
        <v>0</v>
      </c>
      <c r="ED246" s="2">
        <v>1</v>
      </c>
      <c r="EE246" s="2">
        <v>0</v>
      </c>
      <c r="EF246" s="2">
        <v>0</v>
      </c>
      <c r="EG246" s="2">
        <v>0</v>
      </c>
      <c r="EI246" s="1" t="s">
        <v>1857</v>
      </c>
      <c r="EJ246" s="2">
        <v>0</v>
      </c>
      <c r="EK246" s="2">
        <v>0</v>
      </c>
      <c r="EL246" s="2">
        <v>0</v>
      </c>
      <c r="EM246" s="2">
        <v>0</v>
      </c>
      <c r="EN246" s="2">
        <v>1</v>
      </c>
      <c r="EO246" s="2">
        <v>0</v>
      </c>
      <c r="EP246" s="2">
        <v>0</v>
      </c>
      <c r="EQ246" s="2">
        <v>0</v>
      </c>
      <c r="ER246" s="2">
        <v>0</v>
      </c>
      <c r="ES246" s="2">
        <v>0</v>
      </c>
      <c r="ET246" s="2">
        <v>0</v>
      </c>
      <c r="EU246" s="2">
        <v>0</v>
      </c>
      <c r="EV246" s="2">
        <v>0</v>
      </c>
      <c r="EX246" s="1" t="s">
        <v>1831</v>
      </c>
      <c r="EY246" s="1" t="s">
        <v>1834</v>
      </c>
      <c r="EZ246" s="2">
        <v>0</v>
      </c>
      <c r="FA246" s="2">
        <v>0</v>
      </c>
      <c r="FB246" s="2">
        <v>0</v>
      </c>
      <c r="FC246" s="2">
        <v>0</v>
      </c>
      <c r="FD246" s="2">
        <v>1</v>
      </c>
      <c r="FE246" s="2">
        <v>0</v>
      </c>
      <c r="FF246" s="2">
        <v>0</v>
      </c>
      <c r="FH246" s="1" t="s">
        <v>3893</v>
      </c>
      <c r="FI246" s="2">
        <v>0</v>
      </c>
      <c r="FJ246" s="2">
        <v>0</v>
      </c>
      <c r="FK246" s="2">
        <v>0</v>
      </c>
      <c r="FL246" s="2">
        <v>0</v>
      </c>
      <c r="FM246" s="2">
        <v>0</v>
      </c>
      <c r="FN246" s="2">
        <v>0</v>
      </c>
      <c r="FO246" s="2">
        <v>1</v>
      </c>
      <c r="FP246" s="2">
        <v>0</v>
      </c>
      <c r="FQ246" s="2">
        <v>0</v>
      </c>
      <c r="FR246" s="2">
        <v>0</v>
      </c>
      <c r="FS246" s="2">
        <v>0</v>
      </c>
      <c r="FT246" s="2">
        <v>0</v>
      </c>
      <c r="FU246" s="2">
        <v>0</v>
      </c>
      <c r="FW246" s="1" t="s">
        <v>1831</v>
      </c>
      <c r="GE246" s="1" t="s">
        <v>3906</v>
      </c>
      <c r="GF246" s="2">
        <v>0</v>
      </c>
      <c r="GG246" s="2">
        <v>0</v>
      </c>
      <c r="GH246" s="2">
        <v>0</v>
      </c>
      <c r="GI246" s="2">
        <v>0</v>
      </c>
      <c r="GJ246" s="2">
        <v>0</v>
      </c>
      <c r="GK246" s="2">
        <v>0</v>
      </c>
      <c r="GL246" s="2">
        <v>0</v>
      </c>
      <c r="GM246" s="2">
        <v>1</v>
      </c>
      <c r="GN246" s="2">
        <v>0</v>
      </c>
      <c r="GO246" s="2">
        <v>0</v>
      </c>
      <c r="GP246" s="2">
        <v>0</v>
      </c>
      <c r="GQ246" s="2">
        <v>0</v>
      </c>
      <c r="GR246" s="2">
        <v>0</v>
      </c>
      <c r="AAU246" s="1"/>
      <c r="ATY246"/>
      <c r="ATZ246" s="1" t="s">
        <v>4376</v>
      </c>
      <c r="AUB246" s="1" t="s">
        <v>3854</v>
      </c>
      <c r="AUC246" s="1" t="s">
        <v>3397</v>
      </c>
      <c r="AUD246" s="1" t="s">
        <v>3855</v>
      </c>
      <c r="AUG246" s="1" t="s">
        <v>4377</v>
      </c>
    </row>
    <row r="247" spans="1:723 1221:1229" s="155" customFormat="1" ht="14.5" customHeight="1" x14ac:dyDescent="0.35">
      <c r="A247" s="155" t="s">
        <v>3401</v>
      </c>
      <c r="B247" s="155" t="s">
        <v>3398</v>
      </c>
      <c r="C247" s="155" t="s">
        <v>3399</v>
      </c>
      <c r="D247" s="155" t="s">
        <v>2072</v>
      </c>
      <c r="E247" s="155" t="s">
        <v>1955</v>
      </c>
      <c r="F247" s="155" t="s">
        <v>2072</v>
      </c>
      <c r="I247" s="155" t="s">
        <v>1942</v>
      </c>
      <c r="J247" s="155" t="s">
        <v>1943</v>
      </c>
      <c r="K247" s="155" t="s">
        <v>1943</v>
      </c>
      <c r="N247" s="155" t="s">
        <v>3846</v>
      </c>
      <c r="O247" s="156">
        <v>1</v>
      </c>
      <c r="P247" s="156">
        <v>0</v>
      </c>
      <c r="Q247" s="156">
        <v>0</v>
      </c>
      <c r="R247" s="156">
        <v>0</v>
      </c>
      <c r="S247" s="156">
        <v>0</v>
      </c>
      <c r="U247" s="155" t="s">
        <v>1831</v>
      </c>
      <c r="AC247" s="155" t="s">
        <v>3856</v>
      </c>
      <c r="AE247" s="155" t="s">
        <v>1830</v>
      </c>
      <c r="AF247" s="155" t="s">
        <v>1831</v>
      </c>
      <c r="AS247" s="155" t="s">
        <v>3847</v>
      </c>
      <c r="AT247" s="156">
        <v>100</v>
      </c>
      <c r="AU247" s="155" t="s">
        <v>3857</v>
      </c>
      <c r="AW247" s="155" t="s">
        <v>3849</v>
      </c>
      <c r="AX247" s="155" t="s">
        <v>3890</v>
      </c>
      <c r="AY247" s="155" t="s">
        <v>1830</v>
      </c>
      <c r="BT247" s="155" t="s">
        <v>3874</v>
      </c>
      <c r="BU247" s="156">
        <v>0</v>
      </c>
      <c r="BV247" s="156">
        <v>0</v>
      </c>
      <c r="BW247" s="156">
        <v>0</v>
      </c>
      <c r="BX247" s="156">
        <v>0</v>
      </c>
      <c r="BY247" s="156">
        <v>1</v>
      </c>
      <c r="BZ247" s="156">
        <v>0</v>
      </c>
      <c r="CA247" s="156">
        <v>0</v>
      </c>
      <c r="CB247" s="156">
        <v>0</v>
      </c>
      <c r="CC247" s="156">
        <v>0</v>
      </c>
      <c r="CD247" s="156">
        <v>0</v>
      </c>
      <c r="CE247" s="156">
        <v>0</v>
      </c>
      <c r="CG247" s="155" t="s">
        <v>1830</v>
      </c>
      <c r="DU247" s="155" t="s">
        <v>4432</v>
      </c>
      <c r="DV247" s="156">
        <v>0</v>
      </c>
      <c r="DW247" s="156">
        <v>1</v>
      </c>
      <c r="DX247" s="156">
        <v>0</v>
      </c>
      <c r="DY247" s="156">
        <v>0</v>
      </c>
      <c r="DZ247" s="156">
        <v>0</v>
      </c>
      <c r="EA247" s="156">
        <v>0</v>
      </c>
      <c r="EB247" s="156">
        <v>1</v>
      </c>
      <c r="EC247" s="156">
        <v>0</v>
      </c>
      <c r="ED247" s="156">
        <v>0</v>
      </c>
      <c r="EE247" s="156">
        <v>0</v>
      </c>
      <c r="EF247" s="156">
        <v>0</v>
      </c>
      <c r="EG247" s="156">
        <v>0</v>
      </c>
      <c r="EH247" s="155" t="s">
        <v>3400</v>
      </c>
      <c r="EI247" s="155" t="s">
        <v>1835</v>
      </c>
      <c r="EJ247" s="156">
        <v>0</v>
      </c>
      <c r="EK247" s="156">
        <v>0</v>
      </c>
      <c r="EL247" s="156">
        <v>0</v>
      </c>
      <c r="EM247" s="156">
        <v>0</v>
      </c>
      <c r="EN247" s="156">
        <v>0</v>
      </c>
      <c r="EO247" s="156">
        <v>0</v>
      </c>
      <c r="EP247" s="156">
        <v>0</v>
      </c>
      <c r="EQ247" s="156">
        <v>0</v>
      </c>
      <c r="ER247" s="156">
        <v>0</v>
      </c>
      <c r="ES247" s="156">
        <v>0</v>
      </c>
      <c r="ET247" s="156">
        <v>1</v>
      </c>
      <c r="EU247" s="156">
        <v>0</v>
      </c>
      <c r="EV247" s="156">
        <v>0</v>
      </c>
      <c r="EX247" s="155" t="s">
        <v>1830</v>
      </c>
      <c r="GE247" s="167" t="s">
        <v>4670</v>
      </c>
      <c r="GF247" s="156">
        <v>0</v>
      </c>
      <c r="GG247" s="156">
        <v>0</v>
      </c>
      <c r="GH247" s="156">
        <v>1</v>
      </c>
      <c r="GI247" s="156">
        <v>0</v>
      </c>
      <c r="GJ247" s="156">
        <v>0</v>
      </c>
      <c r="GK247" s="156">
        <v>0</v>
      </c>
      <c r="GL247" s="156">
        <v>1</v>
      </c>
      <c r="GM247" s="156">
        <v>1</v>
      </c>
      <c r="GN247" s="156">
        <v>0</v>
      </c>
      <c r="GO247" s="156">
        <v>0</v>
      </c>
      <c r="GP247" s="156">
        <v>0</v>
      </c>
      <c r="GQ247" s="156">
        <v>0</v>
      </c>
      <c r="GR247" s="156">
        <v>0</v>
      </c>
      <c r="GS247" s="155" t="s">
        <v>2417</v>
      </c>
      <c r="ATY247"/>
      <c r="ATZ247" s="155" t="s">
        <v>4378</v>
      </c>
      <c r="AUB247" s="155" t="s">
        <v>3854</v>
      </c>
      <c r="AUC247" s="155" t="s">
        <v>3402</v>
      </c>
      <c r="AUD247" s="155" t="s">
        <v>3855</v>
      </c>
      <c r="AUG247" s="155" t="s">
        <v>4379</v>
      </c>
    </row>
    <row r="248" spans="1:723 1221:1229" ht="14.5" customHeight="1" x14ac:dyDescent="0.35">
      <c r="A248" s="1" t="s">
        <v>3406</v>
      </c>
      <c r="B248" s="1" t="s">
        <v>3403</v>
      </c>
      <c r="C248" s="1" t="s">
        <v>3404</v>
      </c>
      <c r="D248" s="1" t="s">
        <v>2444</v>
      </c>
      <c r="E248" s="1" t="s">
        <v>1982</v>
      </c>
      <c r="F248" s="1" t="s">
        <v>2444</v>
      </c>
      <c r="I248" s="1" t="s">
        <v>1942</v>
      </c>
      <c r="J248" s="1" t="s">
        <v>1943</v>
      </c>
      <c r="K248" s="1" t="s">
        <v>1943</v>
      </c>
      <c r="N248" s="1" t="s">
        <v>3846</v>
      </c>
      <c r="O248" s="2">
        <v>1</v>
      </c>
      <c r="P248" s="2">
        <v>0</v>
      </c>
      <c r="Q248" s="2">
        <v>0</v>
      </c>
      <c r="R248" s="2">
        <v>0</v>
      </c>
      <c r="S248" s="2">
        <v>0</v>
      </c>
      <c r="U248" s="1" t="s">
        <v>1831</v>
      </c>
      <c r="AC248" s="1" t="s">
        <v>3920</v>
      </c>
      <c r="AE248" s="1" t="s">
        <v>1830</v>
      </c>
      <c r="AF248" s="1" t="s">
        <v>1831</v>
      </c>
      <c r="AS248" s="1" t="s">
        <v>1830</v>
      </c>
      <c r="AT248" s="156">
        <v>25</v>
      </c>
      <c r="AU248" s="1" t="s">
        <v>3914</v>
      </c>
      <c r="AW248" s="1" t="s">
        <v>1840</v>
      </c>
      <c r="AX248" s="1" t="s">
        <v>1835</v>
      </c>
      <c r="AY248" s="1" t="s">
        <v>1831</v>
      </c>
      <c r="AZ248" s="1" t="s">
        <v>1837</v>
      </c>
      <c r="BK248" s="1" t="s">
        <v>3891</v>
      </c>
      <c r="BL248" s="2">
        <v>0</v>
      </c>
      <c r="BM248" s="2">
        <v>0</v>
      </c>
      <c r="BN248" s="2">
        <v>0</v>
      </c>
      <c r="BO248" s="2">
        <v>0</v>
      </c>
      <c r="BP248" s="2">
        <v>1</v>
      </c>
      <c r="BQ248" s="2">
        <v>0</v>
      </c>
      <c r="BR248" s="2">
        <v>0</v>
      </c>
      <c r="BT248" s="1" t="s">
        <v>4072</v>
      </c>
      <c r="BU248" s="2">
        <v>0</v>
      </c>
      <c r="BV248" s="2">
        <v>0</v>
      </c>
      <c r="BW248" s="2">
        <v>0</v>
      </c>
      <c r="BX248" s="2">
        <v>0</v>
      </c>
      <c r="BY248" s="2">
        <v>0</v>
      </c>
      <c r="BZ248" s="2">
        <v>1</v>
      </c>
      <c r="CA248" s="2">
        <v>0</v>
      </c>
      <c r="CB248" s="2">
        <v>0</v>
      </c>
      <c r="CC248" s="2">
        <v>0</v>
      </c>
      <c r="CD248" s="2">
        <v>0</v>
      </c>
      <c r="CE248" s="2">
        <v>0</v>
      </c>
      <c r="CG248" s="1" t="s">
        <v>1830</v>
      </c>
      <c r="DU248" s="1" t="s">
        <v>1852</v>
      </c>
      <c r="DV248" s="2">
        <v>0</v>
      </c>
      <c r="DW248" s="2">
        <v>0</v>
      </c>
      <c r="DX248" s="2">
        <v>0</v>
      </c>
      <c r="DY248" s="2">
        <v>1</v>
      </c>
      <c r="DZ248" s="2">
        <v>0</v>
      </c>
      <c r="EA248" s="2">
        <v>0</v>
      </c>
      <c r="EB248" s="2">
        <v>0</v>
      </c>
      <c r="EC248" s="2">
        <v>0</v>
      </c>
      <c r="ED248" s="2">
        <v>0</v>
      </c>
      <c r="EE248" s="2">
        <v>0</v>
      </c>
      <c r="EF248" s="2">
        <v>0</v>
      </c>
      <c r="EG248" s="2">
        <v>0</v>
      </c>
      <c r="EI248" s="1" t="s">
        <v>1835</v>
      </c>
      <c r="EJ248" s="2">
        <v>0</v>
      </c>
      <c r="EK248" s="2">
        <v>0</v>
      </c>
      <c r="EL248" s="2">
        <v>0</v>
      </c>
      <c r="EM248" s="2">
        <v>0</v>
      </c>
      <c r="EN248" s="2">
        <v>0</v>
      </c>
      <c r="EO248" s="2">
        <v>0</v>
      </c>
      <c r="EP248" s="2">
        <v>0</v>
      </c>
      <c r="EQ248" s="2">
        <v>0</v>
      </c>
      <c r="ER248" s="2">
        <v>0</v>
      </c>
      <c r="ES248" s="2">
        <v>0</v>
      </c>
      <c r="ET248" s="2">
        <v>1</v>
      </c>
      <c r="EU248" s="2">
        <v>0</v>
      </c>
      <c r="EV248" s="2">
        <v>0</v>
      </c>
      <c r="EX248" s="1" t="s">
        <v>1830</v>
      </c>
      <c r="GE248" s="1" t="s">
        <v>4266</v>
      </c>
      <c r="GF248" s="2">
        <v>0</v>
      </c>
      <c r="GG248" s="2">
        <v>0</v>
      </c>
      <c r="GH248" s="2">
        <v>0</v>
      </c>
      <c r="GI248" s="2">
        <v>0</v>
      </c>
      <c r="GJ248" s="2">
        <v>0</v>
      </c>
      <c r="GK248" s="2">
        <v>1</v>
      </c>
      <c r="GL248" s="2">
        <v>0</v>
      </c>
      <c r="GM248" s="2">
        <v>0</v>
      </c>
      <c r="GN248" s="2">
        <v>0</v>
      </c>
      <c r="GO248" s="2">
        <v>0</v>
      </c>
      <c r="GP248" s="2">
        <v>0</v>
      </c>
      <c r="GQ248" s="2">
        <v>0</v>
      </c>
      <c r="GR248" s="2">
        <v>0</v>
      </c>
      <c r="AAU248" s="1"/>
      <c r="ATY248"/>
      <c r="ATZ248" s="1" t="s">
        <v>4380</v>
      </c>
      <c r="AUB248" s="1" t="s">
        <v>3854</v>
      </c>
      <c r="AUC248" s="1" t="s">
        <v>3407</v>
      </c>
      <c r="AUD248" s="1" t="s">
        <v>3855</v>
      </c>
      <c r="AUG248" s="1" t="s">
        <v>4381</v>
      </c>
    </row>
    <row r="249" spans="1:723 1221:1229" ht="14.5" customHeight="1" x14ac:dyDescent="0.35">
      <c r="A249" s="1" t="s">
        <v>3411</v>
      </c>
      <c r="B249" s="1" t="s">
        <v>3408</v>
      </c>
      <c r="C249" s="1" t="s">
        <v>3409</v>
      </c>
      <c r="D249" s="1" t="s">
        <v>2131</v>
      </c>
      <c r="E249" s="1" t="s">
        <v>2025</v>
      </c>
      <c r="F249" s="1" t="s">
        <v>2131</v>
      </c>
      <c r="I249" s="1" t="s">
        <v>1942</v>
      </c>
      <c r="J249" s="1" t="s">
        <v>1943</v>
      </c>
      <c r="K249" s="1" t="s">
        <v>1943</v>
      </c>
      <c r="N249" s="1" t="s">
        <v>4087</v>
      </c>
      <c r="O249" s="2">
        <v>0</v>
      </c>
      <c r="P249" s="2">
        <v>1</v>
      </c>
      <c r="Q249" s="2">
        <v>0</v>
      </c>
      <c r="R249" s="2">
        <v>0</v>
      </c>
      <c r="S249" s="2">
        <v>0</v>
      </c>
      <c r="U249" s="1" t="s">
        <v>1831</v>
      </c>
      <c r="AT249" s="1"/>
      <c r="BJ249" s="1"/>
      <c r="DU249" s="1"/>
      <c r="GS249" s="1"/>
      <c r="GT249" s="1" t="s">
        <v>4088</v>
      </c>
      <c r="GV249" s="1" t="s">
        <v>3917</v>
      </c>
      <c r="GX249" s="1" t="s">
        <v>1831</v>
      </c>
      <c r="GY249" s="1" t="s">
        <v>1831</v>
      </c>
      <c r="HL249" s="1" t="s">
        <v>1831</v>
      </c>
      <c r="HM249" s="1" t="s">
        <v>1831</v>
      </c>
      <c r="HN249" s="2">
        <v>4</v>
      </c>
      <c r="HO249" s="2">
        <v>7</v>
      </c>
      <c r="HP249" s="1" t="s">
        <v>1830</v>
      </c>
      <c r="HQ249" s="1" t="s">
        <v>1831</v>
      </c>
      <c r="HT249" s="1" t="s">
        <v>1831</v>
      </c>
      <c r="HU249" s="2">
        <v>150</v>
      </c>
      <c r="HV249" s="1" t="s">
        <v>1835</v>
      </c>
      <c r="HW249" s="1" t="s">
        <v>3888</v>
      </c>
      <c r="HY249" s="1" t="s">
        <v>1830</v>
      </c>
      <c r="IT249" s="1" t="s">
        <v>1834</v>
      </c>
      <c r="IU249" s="2">
        <v>0</v>
      </c>
      <c r="IV249" s="2">
        <v>0</v>
      </c>
      <c r="IW249" s="2">
        <v>0</v>
      </c>
      <c r="IX249" s="2">
        <v>0</v>
      </c>
      <c r="IY249" s="2">
        <v>0</v>
      </c>
      <c r="IZ249" s="2">
        <v>0</v>
      </c>
      <c r="JA249" s="2">
        <v>0</v>
      </c>
      <c r="JB249" s="2">
        <v>1</v>
      </c>
      <c r="JC249" s="2">
        <v>0</v>
      </c>
      <c r="JD249" s="2">
        <v>0</v>
      </c>
      <c r="JE249" s="2">
        <v>0</v>
      </c>
      <c r="JG249" s="1" t="s">
        <v>1830</v>
      </c>
      <c r="KU249" s="1" t="s">
        <v>4126</v>
      </c>
      <c r="KV249" s="2">
        <v>0</v>
      </c>
      <c r="KW249" s="2">
        <v>0</v>
      </c>
      <c r="KX249" s="2">
        <v>0</v>
      </c>
      <c r="KY249" s="2">
        <v>0</v>
      </c>
      <c r="KZ249" s="2">
        <v>1</v>
      </c>
      <c r="LA249" s="2">
        <v>0</v>
      </c>
      <c r="LB249" s="2">
        <v>1</v>
      </c>
      <c r="LC249" s="2">
        <v>0</v>
      </c>
      <c r="LD249" s="2">
        <v>0</v>
      </c>
      <c r="LE249" s="2">
        <v>0</v>
      </c>
      <c r="LF249" s="2">
        <v>0</v>
      </c>
      <c r="LG249" s="2">
        <v>0</v>
      </c>
      <c r="LI249" s="1" t="s">
        <v>1857</v>
      </c>
      <c r="LJ249" s="2">
        <v>0</v>
      </c>
      <c r="LK249" s="2">
        <v>0</v>
      </c>
      <c r="LL249" s="2">
        <v>0</v>
      </c>
      <c r="LM249" s="2">
        <v>0</v>
      </c>
      <c r="LN249" s="2">
        <v>1</v>
      </c>
      <c r="LO249" s="2">
        <v>0</v>
      </c>
      <c r="LP249" s="2">
        <v>0</v>
      </c>
      <c r="LQ249" s="2">
        <v>0</v>
      </c>
      <c r="LR249" s="2">
        <v>0</v>
      </c>
      <c r="LS249" s="2">
        <v>0</v>
      </c>
      <c r="LT249" s="2">
        <v>0</v>
      </c>
      <c r="LU249" s="2">
        <v>0</v>
      </c>
      <c r="LV249" s="2">
        <v>0</v>
      </c>
      <c r="LX249" s="1" t="s">
        <v>1831</v>
      </c>
      <c r="LY249" s="1" t="s">
        <v>1834</v>
      </c>
      <c r="LZ249" s="2">
        <v>0</v>
      </c>
      <c r="MA249" s="2">
        <v>0</v>
      </c>
      <c r="MB249" s="2">
        <v>0</v>
      </c>
      <c r="MC249" s="2">
        <v>0</v>
      </c>
      <c r="MD249" s="2">
        <v>1</v>
      </c>
      <c r="ME249" s="2">
        <v>0</v>
      </c>
      <c r="MF249" s="2">
        <v>0</v>
      </c>
      <c r="MH249" s="1" t="s">
        <v>4179</v>
      </c>
      <c r="MI249" s="2">
        <v>0</v>
      </c>
      <c r="MJ249" s="2">
        <v>0</v>
      </c>
      <c r="MK249" s="2">
        <v>1</v>
      </c>
      <c r="ML249" s="2">
        <v>0</v>
      </c>
      <c r="MM249" s="2">
        <v>0</v>
      </c>
      <c r="MN249" s="2">
        <v>0</v>
      </c>
      <c r="MO249" s="2">
        <v>0</v>
      </c>
      <c r="MP249" s="2">
        <v>0</v>
      </c>
      <c r="MQ249" s="2">
        <v>0</v>
      </c>
      <c r="MR249" s="2">
        <v>1</v>
      </c>
      <c r="MS249" s="2">
        <v>0</v>
      </c>
      <c r="MT249" s="2">
        <v>0</v>
      </c>
      <c r="MU249" s="2">
        <v>0</v>
      </c>
      <c r="MV249" s="1" t="s">
        <v>3410</v>
      </c>
      <c r="MW249" s="1" t="s">
        <v>1831</v>
      </c>
      <c r="NE249" s="1" t="s">
        <v>3906</v>
      </c>
      <c r="NF249" s="2">
        <v>0</v>
      </c>
      <c r="NG249" s="2">
        <v>0</v>
      </c>
      <c r="NH249" s="2">
        <v>0</v>
      </c>
      <c r="NI249" s="2">
        <v>0</v>
      </c>
      <c r="NJ249" s="2">
        <v>0</v>
      </c>
      <c r="NK249" s="2">
        <v>0</v>
      </c>
      <c r="NL249" s="2">
        <v>0</v>
      </c>
      <c r="NM249" s="2">
        <v>1</v>
      </c>
      <c r="NN249" s="2">
        <v>0</v>
      </c>
      <c r="NO249" s="2">
        <v>0</v>
      </c>
      <c r="NP249" s="2">
        <v>0</v>
      </c>
      <c r="NQ249" s="2">
        <v>0</v>
      </c>
      <c r="NR249" s="2">
        <v>0</v>
      </c>
      <c r="AAU249" s="1"/>
      <c r="ATY249"/>
      <c r="ATZ249" s="1" t="s">
        <v>4382</v>
      </c>
      <c r="AUB249" s="1" t="s">
        <v>3854</v>
      </c>
      <c r="AUC249" s="1" t="s">
        <v>3412</v>
      </c>
      <c r="AUD249" s="1" t="s">
        <v>3855</v>
      </c>
      <c r="AUG249" s="1" t="s">
        <v>4383</v>
      </c>
    </row>
    <row r="250" spans="1:723 1221:1229" ht="14.5" customHeight="1" x14ac:dyDescent="0.35">
      <c r="A250" s="1" t="s">
        <v>3415</v>
      </c>
      <c r="B250" s="1" t="s">
        <v>3413</v>
      </c>
      <c r="C250" s="1" t="s">
        <v>3414</v>
      </c>
      <c r="D250" s="1" t="s">
        <v>2444</v>
      </c>
      <c r="E250" s="1" t="s">
        <v>1982</v>
      </c>
      <c r="F250" s="1" t="s">
        <v>2444</v>
      </c>
      <c r="I250" s="1" t="s">
        <v>1942</v>
      </c>
      <c r="J250" s="1" t="s">
        <v>1943</v>
      </c>
      <c r="K250" s="1" t="s">
        <v>1943</v>
      </c>
      <c r="N250" s="1" t="s">
        <v>3846</v>
      </c>
      <c r="O250" s="2">
        <v>1</v>
      </c>
      <c r="P250" s="2">
        <v>0</v>
      </c>
      <c r="Q250" s="2">
        <v>0</v>
      </c>
      <c r="R250" s="2">
        <v>0</v>
      </c>
      <c r="S250" s="2">
        <v>0</v>
      </c>
      <c r="U250" s="1" t="s">
        <v>1831</v>
      </c>
      <c r="AC250" s="1" t="s">
        <v>3920</v>
      </c>
      <c r="AE250" s="1" t="s">
        <v>1830</v>
      </c>
      <c r="AF250" s="1" t="s">
        <v>1831</v>
      </c>
      <c r="AS250" s="1" t="s">
        <v>3895</v>
      </c>
      <c r="AT250" s="156">
        <v>30</v>
      </c>
      <c r="AU250" s="1" t="s">
        <v>3888</v>
      </c>
      <c r="AW250" s="1" t="s">
        <v>1840</v>
      </c>
      <c r="AX250" s="1" t="s">
        <v>1835</v>
      </c>
      <c r="AY250" s="1" t="s">
        <v>1830</v>
      </c>
      <c r="BT250" s="1" t="s">
        <v>4072</v>
      </c>
      <c r="BU250" s="2">
        <v>0</v>
      </c>
      <c r="BV250" s="2">
        <v>0</v>
      </c>
      <c r="BW250" s="2">
        <v>0</v>
      </c>
      <c r="BX250" s="2">
        <v>0</v>
      </c>
      <c r="BY250" s="2">
        <v>0</v>
      </c>
      <c r="BZ250" s="2">
        <v>1</v>
      </c>
      <c r="CA250" s="2">
        <v>0</v>
      </c>
      <c r="CB250" s="2">
        <v>0</v>
      </c>
      <c r="CC250" s="2">
        <v>0</v>
      </c>
      <c r="CD250" s="2">
        <v>0</v>
      </c>
      <c r="CE250" s="2">
        <v>0</v>
      </c>
      <c r="CG250" s="1" t="s">
        <v>1830</v>
      </c>
      <c r="DU250" s="1" t="s">
        <v>4047</v>
      </c>
      <c r="DV250" s="2">
        <v>0</v>
      </c>
      <c r="DW250" s="2">
        <v>1</v>
      </c>
      <c r="DX250" s="2">
        <v>0</v>
      </c>
      <c r="DY250" s="2">
        <v>0</v>
      </c>
      <c r="DZ250" s="2">
        <v>0</v>
      </c>
      <c r="EA250" s="2">
        <v>0</v>
      </c>
      <c r="EB250" s="2">
        <v>0</v>
      </c>
      <c r="EC250" s="2">
        <v>0</v>
      </c>
      <c r="ED250" s="2">
        <v>0</v>
      </c>
      <c r="EE250" s="2">
        <v>0</v>
      </c>
      <c r="EF250" s="2">
        <v>0</v>
      </c>
      <c r="EG250" s="2">
        <v>0</v>
      </c>
      <c r="EI250" s="1" t="s">
        <v>4109</v>
      </c>
      <c r="EJ250" s="2">
        <v>0</v>
      </c>
      <c r="EK250" s="2">
        <v>0</v>
      </c>
      <c r="EL250" s="2">
        <v>1</v>
      </c>
      <c r="EM250" s="2">
        <v>0</v>
      </c>
      <c r="EN250" s="2">
        <v>0</v>
      </c>
      <c r="EO250" s="2">
        <v>0</v>
      </c>
      <c r="EP250" s="2">
        <v>0</v>
      </c>
      <c r="EQ250" s="2">
        <v>0</v>
      </c>
      <c r="ER250" s="2">
        <v>0</v>
      </c>
      <c r="ES250" s="2">
        <v>0</v>
      </c>
      <c r="ET250" s="2">
        <v>0</v>
      </c>
      <c r="EU250" s="2">
        <v>0</v>
      </c>
      <c r="EV250" s="2">
        <v>0</v>
      </c>
      <c r="EX250" s="1" t="s">
        <v>1830</v>
      </c>
      <c r="GE250" s="1" t="s">
        <v>4115</v>
      </c>
      <c r="GF250" s="2">
        <v>0</v>
      </c>
      <c r="GG250" s="2">
        <v>1</v>
      </c>
      <c r="GH250" s="2">
        <v>0</v>
      </c>
      <c r="GI250" s="2">
        <v>0</v>
      </c>
      <c r="GJ250" s="2">
        <v>0</v>
      </c>
      <c r="GK250" s="2">
        <v>0</v>
      </c>
      <c r="GL250" s="2">
        <v>0</v>
      </c>
      <c r="GM250" s="2">
        <v>0</v>
      </c>
      <c r="GN250" s="2">
        <v>0</v>
      </c>
      <c r="GO250" s="2">
        <v>0</v>
      </c>
      <c r="GP250" s="2">
        <v>0</v>
      </c>
      <c r="GQ250" s="2">
        <v>0</v>
      </c>
      <c r="GR250" s="2">
        <v>0</v>
      </c>
      <c r="AAU250" s="1"/>
      <c r="ATY250"/>
      <c r="ATZ250" s="1" t="s">
        <v>4384</v>
      </c>
      <c r="AUB250" s="1" t="s">
        <v>3854</v>
      </c>
      <c r="AUC250" s="1" t="s">
        <v>3416</v>
      </c>
      <c r="AUD250" s="1" t="s">
        <v>3855</v>
      </c>
      <c r="AUG250" s="1" t="s">
        <v>2291</v>
      </c>
    </row>
    <row r="251" spans="1:723 1221:1229" s="155" customFormat="1" ht="14.5" customHeight="1" x14ac:dyDescent="0.35">
      <c r="A251" s="155" t="s">
        <v>3419</v>
      </c>
      <c r="B251" s="155" t="s">
        <v>3417</v>
      </c>
      <c r="C251" s="155" t="s">
        <v>3418</v>
      </c>
      <c r="D251" s="155" t="s">
        <v>2131</v>
      </c>
      <c r="E251" s="155" t="s">
        <v>2025</v>
      </c>
      <c r="F251" s="155" t="s">
        <v>2131</v>
      </c>
      <c r="I251" s="155" t="s">
        <v>1942</v>
      </c>
      <c r="J251" s="155" t="s">
        <v>1943</v>
      </c>
      <c r="K251" s="155" t="s">
        <v>1943</v>
      </c>
      <c r="N251" s="155" t="s">
        <v>3846</v>
      </c>
      <c r="O251" s="156">
        <v>1</v>
      </c>
      <c r="P251" s="156">
        <v>0</v>
      </c>
      <c r="Q251" s="156">
        <v>0</v>
      </c>
      <c r="R251" s="156">
        <v>0</v>
      </c>
      <c r="S251" s="156">
        <v>0</v>
      </c>
      <c r="U251" s="155" t="s">
        <v>1831</v>
      </c>
      <c r="AC251" s="155" t="s">
        <v>4631</v>
      </c>
      <c r="AE251" s="155" t="s">
        <v>1831</v>
      </c>
      <c r="AF251" s="155" t="s">
        <v>1831</v>
      </c>
      <c r="AS251" s="155" t="s">
        <v>3847</v>
      </c>
      <c r="AT251" s="156">
        <v>50</v>
      </c>
      <c r="AU251" s="155" t="s">
        <v>3848</v>
      </c>
      <c r="AW251" s="155" t="s">
        <v>3849</v>
      </c>
      <c r="AX251" s="155" t="s">
        <v>1835</v>
      </c>
      <c r="AY251" s="155" t="s">
        <v>1830</v>
      </c>
      <c r="BT251" s="155" t="s">
        <v>4299</v>
      </c>
      <c r="BU251" s="156">
        <v>0</v>
      </c>
      <c r="BV251" s="156">
        <v>0</v>
      </c>
      <c r="BW251" s="156">
        <v>1</v>
      </c>
      <c r="BX251" s="156">
        <v>0</v>
      </c>
      <c r="BY251" s="156">
        <v>0</v>
      </c>
      <c r="BZ251" s="156">
        <v>0</v>
      </c>
      <c r="CA251" s="156">
        <v>0</v>
      </c>
      <c r="CB251" s="156">
        <v>1</v>
      </c>
      <c r="CC251" s="156">
        <v>0</v>
      </c>
      <c r="CD251" s="156">
        <v>0</v>
      </c>
      <c r="CE251" s="156">
        <v>0</v>
      </c>
      <c r="CF251" s="155" t="s">
        <v>3214</v>
      </c>
      <c r="CG251" s="155" t="s">
        <v>1831</v>
      </c>
      <c r="CH251" s="155" t="s">
        <v>3948</v>
      </c>
      <c r="CI251" s="156"/>
      <c r="CJ251" s="156">
        <v>12.5</v>
      </c>
      <c r="CK251" s="155" t="s">
        <v>1830</v>
      </c>
      <c r="DC251" s="155" t="s">
        <v>3949</v>
      </c>
      <c r="DD251" s="156">
        <v>0</v>
      </c>
      <c r="DE251" s="156">
        <v>0</v>
      </c>
      <c r="DF251" s="156">
        <v>0</v>
      </c>
      <c r="DG251" s="156">
        <v>0</v>
      </c>
      <c r="DH251" s="156">
        <v>1</v>
      </c>
      <c r="DI251" s="156">
        <v>0</v>
      </c>
      <c r="DJ251" s="156">
        <v>0</v>
      </c>
      <c r="DK251" s="156">
        <v>0</v>
      </c>
      <c r="DM251" s="155" t="s">
        <v>1830</v>
      </c>
      <c r="DU251" s="155" t="s">
        <v>1835</v>
      </c>
      <c r="DV251" s="156">
        <v>0</v>
      </c>
      <c r="DW251" s="156">
        <v>0</v>
      </c>
      <c r="DX251" s="156">
        <v>0</v>
      </c>
      <c r="DY251" s="156">
        <v>0</v>
      </c>
      <c r="DZ251" s="156">
        <v>0</v>
      </c>
      <c r="EA251" s="156">
        <v>0</v>
      </c>
      <c r="EB251" s="156">
        <v>0</v>
      </c>
      <c r="EC251" s="156">
        <v>0</v>
      </c>
      <c r="ED251" s="156">
        <v>0</v>
      </c>
      <c r="EE251" s="156">
        <v>1</v>
      </c>
      <c r="EF251" s="156">
        <v>0</v>
      </c>
      <c r="EG251" s="156">
        <v>0</v>
      </c>
      <c r="EI251" s="155" t="s">
        <v>1857</v>
      </c>
      <c r="EJ251" s="156">
        <v>0</v>
      </c>
      <c r="EK251" s="156">
        <v>0</v>
      </c>
      <c r="EL251" s="156">
        <v>0</v>
      </c>
      <c r="EM251" s="156">
        <v>0</v>
      </c>
      <c r="EN251" s="156">
        <v>1</v>
      </c>
      <c r="EO251" s="156">
        <v>0</v>
      </c>
      <c r="EP251" s="156">
        <v>0</v>
      </c>
      <c r="EQ251" s="156">
        <v>0</v>
      </c>
      <c r="ER251" s="156">
        <v>0</v>
      </c>
      <c r="ES251" s="156">
        <v>0</v>
      </c>
      <c r="ET251" s="156">
        <v>0</v>
      </c>
      <c r="EU251" s="156">
        <v>0</v>
      </c>
      <c r="EV251" s="156">
        <v>0</v>
      </c>
      <c r="EX251" s="155" t="s">
        <v>1831</v>
      </c>
      <c r="EY251" s="155" t="s">
        <v>1834</v>
      </c>
      <c r="EZ251" s="156">
        <v>0</v>
      </c>
      <c r="FA251" s="156">
        <v>0</v>
      </c>
      <c r="FB251" s="156">
        <v>0</v>
      </c>
      <c r="FC251" s="156">
        <v>0</v>
      </c>
      <c r="FD251" s="156">
        <v>1</v>
      </c>
      <c r="FE251" s="156">
        <v>0</v>
      </c>
      <c r="FF251" s="156">
        <v>0</v>
      </c>
      <c r="FH251" s="155" t="s">
        <v>3893</v>
      </c>
      <c r="FI251" s="156">
        <v>0</v>
      </c>
      <c r="FJ251" s="156">
        <v>0</v>
      </c>
      <c r="FK251" s="156">
        <v>0</v>
      </c>
      <c r="FL251" s="156">
        <v>0</v>
      </c>
      <c r="FM251" s="156">
        <v>0</v>
      </c>
      <c r="FN251" s="156">
        <v>0</v>
      </c>
      <c r="FO251" s="156">
        <v>1</v>
      </c>
      <c r="FP251" s="156">
        <v>0</v>
      </c>
      <c r="FQ251" s="156">
        <v>0</v>
      </c>
      <c r="FR251" s="156">
        <v>0</v>
      </c>
      <c r="FS251" s="156">
        <v>0</v>
      </c>
      <c r="FT251" s="156">
        <v>0</v>
      </c>
      <c r="FU251" s="156">
        <v>0</v>
      </c>
      <c r="FW251" s="155" t="s">
        <v>1831</v>
      </c>
      <c r="GE251" s="155" t="s">
        <v>3926</v>
      </c>
      <c r="GF251" s="156">
        <v>0</v>
      </c>
      <c r="GG251" s="156">
        <v>0</v>
      </c>
      <c r="GH251" s="156">
        <v>0</v>
      </c>
      <c r="GI251" s="156">
        <v>0</v>
      </c>
      <c r="GJ251" s="156">
        <v>0</v>
      </c>
      <c r="GK251" s="156">
        <v>0</v>
      </c>
      <c r="GL251" s="156">
        <v>0</v>
      </c>
      <c r="GM251" s="156">
        <v>1</v>
      </c>
      <c r="GN251" s="156">
        <v>0</v>
      </c>
      <c r="GO251" s="156">
        <v>0</v>
      </c>
      <c r="GP251" s="156">
        <v>0</v>
      </c>
      <c r="GQ251" s="156">
        <v>0</v>
      </c>
      <c r="GR251" s="156">
        <v>1</v>
      </c>
      <c r="GS251" s="155" t="s">
        <v>4673</v>
      </c>
      <c r="ATY251"/>
      <c r="ATZ251" s="155" t="s">
        <v>4385</v>
      </c>
      <c r="AUB251" s="155" t="s">
        <v>3854</v>
      </c>
      <c r="AUC251" s="155" t="s">
        <v>3420</v>
      </c>
      <c r="AUD251" s="155" t="s">
        <v>3855</v>
      </c>
      <c r="AUG251" s="155" t="s">
        <v>4386</v>
      </c>
    </row>
    <row r="252" spans="1:723 1221:1229" ht="14.5" customHeight="1" x14ac:dyDescent="0.35">
      <c r="A252" s="1" t="s">
        <v>3424</v>
      </c>
      <c r="B252" s="1" t="s">
        <v>3421</v>
      </c>
      <c r="C252" s="1" t="s">
        <v>3422</v>
      </c>
      <c r="D252" s="1" t="s">
        <v>2444</v>
      </c>
      <c r="E252" s="1" t="s">
        <v>1982</v>
      </c>
      <c r="F252" s="1" t="s">
        <v>2444</v>
      </c>
      <c r="I252" s="1" t="s">
        <v>1942</v>
      </c>
      <c r="J252" s="1" t="s">
        <v>1943</v>
      </c>
      <c r="K252" s="1" t="s">
        <v>1943</v>
      </c>
      <c r="N252" s="1" t="s">
        <v>3846</v>
      </c>
      <c r="O252" s="2">
        <v>1</v>
      </c>
      <c r="P252" s="2">
        <v>0</v>
      </c>
      <c r="Q252" s="2">
        <v>0</v>
      </c>
      <c r="R252" s="2">
        <v>0</v>
      </c>
      <c r="S252" s="2">
        <v>0</v>
      </c>
      <c r="U252" s="1" t="s">
        <v>1831</v>
      </c>
      <c r="AC252" s="1" t="s">
        <v>3908</v>
      </c>
      <c r="AE252" s="1" t="s">
        <v>1831</v>
      </c>
      <c r="AF252" s="1" t="s">
        <v>1831</v>
      </c>
      <c r="AS252" s="1" t="s">
        <v>3847</v>
      </c>
      <c r="AT252" s="156" t="s">
        <v>1840</v>
      </c>
      <c r="AU252" s="1" t="s">
        <v>3857</v>
      </c>
      <c r="AW252" s="1" t="s">
        <v>3849</v>
      </c>
      <c r="AX252" s="1" t="s">
        <v>3890</v>
      </c>
      <c r="AY252" s="1" t="s">
        <v>1830</v>
      </c>
      <c r="BT252" s="1" t="s">
        <v>1973</v>
      </c>
      <c r="BU252" s="2">
        <v>0</v>
      </c>
      <c r="BV252" s="2">
        <v>0</v>
      </c>
      <c r="BW252" s="2">
        <v>0</v>
      </c>
      <c r="BX252" s="2">
        <v>0</v>
      </c>
      <c r="BY252" s="2">
        <v>0</v>
      </c>
      <c r="BZ252" s="2">
        <v>0</v>
      </c>
      <c r="CA252" s="2">
        <v>1</v>
      </c>
      <c r="CB252" s="2">
        <v>0</v>
      </c>
      <c r="CC252" s="2">
        <v>0</v>
      </c>
      <c r="CD252" s="2">
        <v>0</v>
      </c>
      <c r="CE252" s="2">
        <v>0</v>
      </c>
      <c r="CG252" s="1" t="s">
        <v>1831</v>
      </c>
      <c r="CH252" s="1" t="s">
        <v>3948</v>
      </c>
      <c r="CJ252" s="2">
        <v>25</v>
      </c>
      <c r="CK252" s="1" t="s">
        <v>1830</v>
      </c>
      <c r="DC252" s="1" t="s">
        <v>4229</v>
      </c>
      <c r="DD252" s="2">
        <v>0</v>
      </c>
      <c r="DE252" s="2">
        <v>0</v>
      </c>
      <c r="DF252" s="2">
        <v>0</v>
      </c>
      <c r="DG252" s="2">
        <v>0</v>
      </c>
      <c r="DH252" s="2">
        <v>0</v>
      </c>
      <c r="DI252" s="2">
        <v>1</v>
      </c>
      <c r="DJ252" s="2">
        <v>0</v>
      </c>
      <c r="DK252" s="2">
        <v>0</v>
      </c>
      <c r="DM252" s="1" t="s">
        <v>1830</v>
      </c>
      <c r="DU252" s="1" t="s">
        <v>1835</v>
      </c>
      <c r="DV252" s="2">
        <v>0</v>
      </c>
      <c r="DW252" s="2">
        <v>0</v>
      </c>
      <c r="DX252" s="2">
        <v>0</v>
      </c>
      <c r="DY252" s="2">
        <v>0</v>
      </c>
      <c r="DZ252" s="2">
        <v>0</v>
      </c>
      <c r="EA252" s="2">
        <v>0</v>
      </c>
      <c r="EB252" s="2">
        <v>0</v>
      </c>
      <c r="EC252" s="2">
        <v>0</v>
      </c>
      <c r="ED252" s="2">
        <v>0</v>
      </c>
      <c r="EE252" s="2">
        <v>1</v>
      </c>
      <c r="EF252" s="2">
        <v>0</v>
      </c>
      <c r="EG252" s="2">
        <v>0</v>
      </c>
      <c r="EI252" s="1" t="s">
        <v>4109</v>
      </c>
      <c r="EJ252" s="2">
        <v>0</v>
      </c>
      <c r="EK252" s="2">
        <v>0</v>
      </c>
      <c r="EL252" s="2">
        <v>1</v>
      </c>
      <c r="EM252" s="2">
        <v>0</v>
      </c>
      <c r="EN252" s="2">
        <v>0</v>
      </c>
      <c r="EO252" s="2">
        <v>0</v>
      </c>
      <c r="EP252" s="2">
        <v>0</v>
      </c>
      <c r="EQ252" s="2">
        <v>0</v>
      </c>
      <c r="ER252" s="2">
        <v>0</v>
      </c>
      <c r="ES252" s="2">
        <v>0</v>
      </c>
      <c r="ET252" s="2">
        <v>0</v>
      </c>
      <c r="EU252" s="2">
        <v>0</v>
      </c>
      <c r="EV252" s="2">
        <v>0</v>
      </c>
      <c r="EX252" s="1" t="s">
        <v>1830</v>
      </c>
      <c r="GE252" s="1" t="s">
        <v>3987</v>
      </c>
      <c r="GF252" s="2">
        <v>0</v>
      </c>
      <c r="GG252" s="2">
        <v>0</v>
      </c>
      <c r="GH252" s="2">
        <v>0</v>
      </c>
      <c r="GI252" s="2">
        <v>0</v>
      </c>
      <c r="GJ252" s="2">
        <v>1</v>
      </c>
      <c r="GK252" s="2">
        <v>0</v>
      </c>
      <c r="GL252" s="2">
        <v>0</v>
      </c>
      <c r="GM252" s="2">
        <v>0</v>
      </c>
      <c r="GN252" s="2">
        <v>0</v>
      </c>
      <c r="GO252" s="2">
        <v>0</v>
      </c>
      <c r="GP252" s="2">
        <v>0</v>
      </c>
      <c r="GQ252" s="2">
        <v>0</v>
      </c>
      <c r="GR252" s="2">
        <v>0</v>
      </c>
      <c r="AAU252" s="1"/>
      <c r="ATY252"/>
      <c r="ATZ252" s="1" t="s">
        <v>4387</v>
      </c>
      <c r="AUB252" s="1" t="s">
        <v>3854</v>
      </c>
      <c r="AUC252" s="1" t="s">
        <v>3425</v>
      </c>
      <c r="AUD252" s="1" t="s">
        <v>3855</v>
      </c>
      <c r="AUG252" s="1" t="s">
        <v>4388</v>
      </c>
    </row>
    <row r="253" spans="1:723 1221:1229" s="155" customFormat="1" ht="14.5" customHeight="1" x14ac:dyDescent="0.35">
      <c r="A253" s="155" t="s">
        <v>3428</v>
      </c>
      <c r="B253" s="155" t="s">
        <v>3426</v>
      </c>
      <c r="C253" s="155" t="s">
        <v>3427</v>
      </c>
      <c r="D253" s="155" t="s">
        <v>2444</v>
      </c>
      <c r="E253" s="155" t="s">
        <v>2025</v>
      </c>
      <c r="F253" s="155" t="s">
        <v>2444</v>
      </c>
      <c r="I253" s="155" t="s">
        <v>1942</v>
      </c>
      <c r="J253" s="155" t="s">
        <v>1943</v>
      </c>
      <c r="K253" s="155" t="s">
        <v>1943</v>
      </c>
      <c r="N253" s="155" t="s">
        <v>3846</v>
      </c>
      <c r="O253" s="156">
        <v>1</v>
      </c>
      <c r="P253" s="156">
        <v>0</v>
      </c>
      <c r="Q253" s="156">
        <v>0</v>
      </c>
      <c r="R253" s="156">
        <v>0</v>
      </c>
      <c r="S253" s="156">
        <v>0</v>
      </c>
      <c r="U253" s="155" t="s">
        <v>1831</v>
      </c>
      <c r="AC253" s="155" t="s">
        <v>3856</v>
      </c>
      <c r="AE253" s="155" t="s">
        <v>1830</v>
      </c>
      <c r="AF253" s="155" t="s">
        <v>1831</v>
      </c>
      <c r="AS253" s="155" t="s">
        <v>3887</v>
      </c>
      <c r="AT253" s="156">
        <v>90</v>
      </c>
      <c r="AU253" s="155" t="s">
        <v>3848</v>
      </c>
      <c r="AW253" s="155" t="s">
        <v>3849</v>
      </c>
      <c r="AX253" s="155" t="s">
        <v>3890</v>
      </c>
      <c r="AY253" s="155" t="s">
        <v>1830</v>
      </c>
      <c r="BT253" s="155" t="s">
        <v>3874</v>
      </c>
      <c r="BU253" s="156">
        <v>0</v>
      </c>
      <c r="BV253" s="156">
        <v>0</v>
      </c>
      <c r="BW253" s="156">
        <v>0</v>
      </c>
      <c r="BX253" s="156">
        <v>0</v>
      </c>
      <c r="BY253" s="156">
        <v>1</v>
      </c>
      <c r="BZ253" s="156">
        <v>0</v>
      </c>
      <c r="CA253" s="156">
        <v>0</v>
      </c>
      <c r="CB253" s="156">
        <v>0</v>
      </c>
      <c r="CC253" s="156">
        <v>0</v>
      </c>
      <c r="CD253" s="156">
        <v>0</v>
      </c>
      <c r="CE253" s="156">
        <v>0</v>
      </c>
      <c r="CG253" s="155" t="s">
        <v>1830</v>
      </c>
      <c r="DU253" s="155" t="s">
        <v>3851</v>
      </c>
      <c r="DV253" s="156">
        <v>0</v>
      </c>
      <c r="DW253" s="156">
        <v>0</v>
      </c>
      <c r="DX253" s="156">
        <v>0</v>
      </c>
      <c r="DY253" s="156">
        <v>0</v>
      </c>
      <c r="DZ253" s="156">
        <v>0</v>
      </c>
      <c r="EA253" s="156">
        <v>1</v>
      </c>
      <c r="EB253" s="156">
        <v>0</v>
      </c>
      <c r="EC253" s="156">
        <v>0</v>
      </c>
      <c r="ED253" s="156">
        <v>0</v>
      </c>
      <c r="EE253" s="156">
        <v>0</v>
      </c>
      <c r="EF253" s="156">
        <v>0</v>
      </c>
      <c r="EG253" s="156">
        <v>0</v>
      </c>
      <c r="EI253" s="155" t="s">
        <v>4176</v>
      </c>
      <c r="EJ253" s="156">
        <v>0</v>
      </c>
      <c r="EK253" s="156">
        <v>0</v>
      </c>
      <c r="EL253" s="156">
        <v>0</v>
      </c>
      <c r="EM253" s="156">
        <v>0</v>
      </c>
      <c r="EN253" s="156">
        <v>0</v>
      </c>
      <c r="EO253" s="156">
        <v>1</v>
      </c>
      <c r="EP253" s="156">
        <v>0</v>
      </c>
      <c r="EQ253" s="156">
        <v>0</v>
      </c>
      <c r="ER253" s="156">
        <v>0</v>
      </c>
      <c r="ES253" s="156">
        <v>0</v>
      </c>
      <c r="ET253" s="156">
        <v>0</v>
      </c>
      <c r="EU253" s="156">
        <v>0</v>
      </c>
      <c r="EV253" s="156">
        <v>0</v>
      </c>
      <c r="EX253" s="155" t="s">
        <v>1830</v>
      </c>
      <c r="GE253" s="167" t="s">
        <v>4668</v>
      </c>
      <c r="GF253" s="156">
        <v>0</v>
      </c>
      <c r="GG253" s="156">
        <v>0</v>
      </c>
      <c r="GH253" s="156">
        <v>1</v>
      </c>
      <c r="GI253" s="156">
        <v>0</v>
      </c>
      <c r="GJ253" s="156">
        <v>0</v>
      </c>
      <c r="GK253" s="156">
        <v>0</v>
      </c>
      <c r="GL253" s="156">
        <v>1</v>
      </c>
      <c r="GM253" s="156">
        <v>0</v>
      </c>
      <c r="GN253" s="156">
        <v>0</v>
      </c>
      <c r="GO253" s="156">
        <v>0</v>
      </c>
      <c r="GP253" s="156">
        <v>0</v>
      </c>
      <c r="GQ253" s="156">
        <v>0</v>
      </c>
      <c r="GR253" s="156">
        <v>0</v>
      </c>
      <c r="GS253" s="155" t="s">
        <v>3329</v>
      </c>
      <c r="ATY253"/>
      <c r="ATZ253" s="155" t="s">
        <v>4389</v>
      </c>
      <c r="AUB253" s="155" t="s">
        <v>3854</v>
      </c>
      <c r="AUC253" s="155" t="s">
        <v>3429</v>
      </c>
      <c r="AUD253" s="155" t="s">
        <v>3855</v>
      </c>
      <c r="AUG253" s="155" t="s">
        <v>4390</v>
      </c>
    </row>
    <row r="254" spans="1:723 1221:1229" ht="14.5" customHeight="1" x14ac:dyDescent="0.35">
      <c r="A254" s="1" t="s">
        <v>3432</v>
      </c>
      <c r="B254" s="1" t="s">
        <v>3430</v>
      </c>
      <c r="C254" s="1" t="s">
        <v>3431</v>
      </c>
      <c r="D254" s="1" t="s">
        <v>2444</v>
      </c>
      <c r="E254" s="1" t="s">
        <v>2025</v>
      </c>
      <c r="F254" s="1" t="s">
        <v>2444</v>
      </c>
      <c r="I254" s="1" t="s">
        <v>1942</v>
      </c>
      <c r="J254" s="1" t="s">
        <v>1943</v>
      </c>
      <c r="K254" s="1" t="s">
        <v>1943</v>
      </c>
      <c r="N254" s="1" t="s">
        <v>3846</v>
      </c>
      <c r="O254" s="2">
        <v>1</v>
      </c>
      <c r="P254" s="2">
        <v>0</v>
      </c>
      <c r="Q254" s="2">
        <v>0</v>
      </c>
      <c r="R254" s="2">
        <v>0</v>
      </c>
      <c r="S254" s="2">
        <v>0</v>
      </c>
      <c r="U254" s="1" t="s">
        <v>1831</v>
      </c>
      <c r="AC254" s="1" t="s">
        <v>3856</v>
      </c>
      <c r="AE254" s="1" t="s">
        <v>1830</v>
      </c>
      <c r="AF254" s="1" t="s">
        <v>1831</v>
      </c>
      <c r="AS254" s="1" t="s">
        <v>3887</v>
      </c>
      <c r="AT254" s="156">
        <v>80</v>
      </c>
      <c r="AU254" s="1" t="s">
        <v>3848</v>
      </c>
      <c r="AW254" s="1" t="s">
        <v>3849</v>
      </c>
      <c r="AX254" s="1" t="s">
        <v>1835</v>
      </c>
      <c r="AY254" s="1" t="s">
        <v>1830</v>
      </c>
      <c r="BT254" s="1" t="s">
        <v>3874</v>
      </c>
      <c r="BU254" s="2">
        <v>0</v>
      </c>
      <c r="BV254" s="2">
        <v>0</v>
      </c>
      <c r="BW254" s="2">
        <v>0</v>
      </c>
      <c r="BX254" s="2">
        <v>0</v>
      </c>
      <c r="BY254" s="2">
        <v>1</v>
      </c>
      <c r="BZ254" s="2">
        <v>0</v>
      </c>
      <c r="CA254" s="2">
        <v>0</v>
      </c>
      <c r="CB254" s="2">
        <v>0</v>
      </c>
      <c r="CC254" s="2">
        <v>0</v>
      </c>
      <c r="CD254" s="2">
        <v>0</v>
      </c>
      <c r="CE254" s="2">
        <v>0</v>
      </c>
      <c r="CG254" s="1" t="s">
        <v>1830</v>
      </c>
      <c r="DU254" s="1" t="s">
        <v>3858</v>
      </c>
      <c r="DV254" s="2">
        <v>0</v>
      </c>
      <c r="DW254" s="2">
        <v>0</v>
      </c>
      <c r="DX254" s="2">
        <v>0</v>
      </c>
      <c r="DY254" s="2">
        <v>0</v>
      </c>
      <c r="DZ254" s="2">
        <v>0</v>
      </c>
      <c r="EA254" s="2">
        <v>0</v>
      </c>
      <c r="EB254" s="2">
        <v>1</v>
      </c>
      <c r="EC254" s="2">
        <v>0</v>
      </c>
      <c r="ED254" s="2">
        <v>0</v>
      </c>
      <c r="EE254" s="2">
        <v>0</v>
      </c>
      <c r="EF254" s="2">
        <v>0</v>
      </c>
      <c r="EG254" s="2">
        <v>0</v>
      </c>
      <c r="EI254" s="1" t="s">
        <v>1857</v>
      </c>
      <c r="EJ254" s="2">
        <v>0</v>
      </c>
      <c r="EK254" s="2">
        <v>0</v>
      </c>
      <c r="EL254" s="2">
        <v>0</v>
      </c>
      <c r="EM254" s="2">
        <v>0</v>
      </c>
      <c r="EN254" s="2">
        <v>1</v>
      </c>
      <c r="EO254" s="2">
        <v>0</v>
      </c>
      <c r="EP254" s="2">
        <v>0</v>
      </c>
      <c r="EQ254" s="2">
        <v>0</v>
      </c>
      <c r="ER254" s="2">
        <v>0</v>
      </c>
      <c r="ES254" s="2">
        <v>0</v>
      </c>
      <c r="ET254" s="2">
        <v>0</v>
      </c>
      <c r="EU254" s="2">
        <v>0</v>
      </c>
      <c r="EV254" s="2">
        <v>0</v>
      </c>
      <c r="EX254" s="1" t="s">
        <v>1830</v>
      </c>
      <c r="GE254" s="1" t="s">
        <v>4129</v>
      </c>
      <c r="GF254" s="2">
        <v>0</v>
      </c>
      <c r="GG254" s="2">
        <v>0</v>
      </c>
      <c r="GH254" s="2">
        <v>0</v>
      </c>
      <c r="GI254" s="2">
        <v>0</v>
      </c>
      <c r="GJ254" s="2">
        <v>0</v>
      </c>
      <c r="GK254" s="2">
        <v>0</v>
      </c>
      <c r="GL254" s="2">
        <v>1</v>
      </c>
      <c r="GM254" s="2">
        <v>0</v>
      </c>
      <c r="GN254" s="2">
        <v>1</v>
      </c>
      <c r="GO254" s="2">
        <v>0</v>
      </c>
      <c r="GP254" s="2">
        <v>0</v>
      </c>
      <c r="GQ254" s="2">
        <v>0</v>
      </c>
      <c r="GR254" s="2">
        <v>0</v>
      </c>
      <c r="AAU254" s="1"/>
      <c r="ATY254"/>
      <c r="ATZ254" s="1" t="s">
        <v>4391</v>
      </c>
      <c r="AUB254" s="1" t="s">
        <v>3854</v>
      </c>
      <c r="AUC254" s="1" t="s">
        <v>3433</v>
      </c>
      <c r="AUD254" s="1" t="s">
        <v>3855</v>
      </c>
      <c r="AUG254" s="1" t="s">
        <v>4392</v>
      </c>
    </row>
    <row r="255" spans="1:723 1221:1229" ht="14.5" customHeight="1" x14ac:dyDescent="0.35">
      <c r="A255" s="1" t="s">
        <v>3437</v>
      </c>
      <c r="B255" s="1" t="s">
        <v>3434</v>
      </c>
      <c r="C255" s="1" t="s">
        <v>3435</v>
      </c>
      <c r="D255" s="1" t="s">
        <v>2444</v>
      </c>
      <c r="E255" s="1" t="s">
        <v>1982</v>
      </c>
      <c r="F255" s="1" t="s">
        <v>2444</v>
      </c>
      <c r="I255" s="1" t="s">
        <v>1942</v>
      </c>
      <c r="J255" s="1" t="s">
        <v>1943</v>
      </c>
      <c r="K255" s="1" t="s">
        <v>1943</v>
      </c>
      <c r="N255" s="1" t="s">
        <v>3846</v>
      </c>
      <c r="O255" s="2">
        <v>1</v>
      </c>
      <c r="P255" s="2">
        <v>0</v>
      </c>
      <c r="Q255" s="2">
        <v>0</v>
      </c>
      <c r="R255" s="2">
        <v>0</v>
      </c>
      <c r="S255" s="2">
        <v>0</v>
      </c>
      <c r="U255" s="1" t="s">
        <v>1831</v>
      </c>
      <c r="AC255" s="1" t="s">
        <v>3920</v>
      </c>
      <c r="AE255" s="1" t="s">
        <v>1830</v>
      </c>
      <c r="AF255" s="1" t="s">
        <v>1830</v>
      </c>
      <c r="AJ255" s="1" t="s">
        <v>3904</v>
      </c>
      <c r="AK255" s="2">
        <v>0</v>
      </c>
      <c r="AL255" s="2">
        <v>1</v>
      </c>
      <c r="AM255" s="2">
        <v>0</v>
      </c>
      <c r="AN255" s="2">
        <v>0</v>
      </c>
      <c r="AO255" s="2">
        <v>0</v>
      </c>
      <c r="AP255" s="2">
        <v>0</v>
      </c>
      <c r="AR255" s="1" t="s">
        <v>4006</v>
      </c>
      <c r="BT255" s="1" t="s">
        <v>4072</v>
      </c>
      <c r="BU255" s="2">
        <v>0</v>
      </c>
      <c r="BV255" s="2">
        <v>0</v>
      </c>
      <c r="BW255" s="2">
        <v>0</v>
      </c>
      <c r="BX255" s="2">
        <v>0</v>
      </c>
      <c r="BY255" s="2">
        <v>0</v>
      </c>
      <c r="BZ255" s="2">
        <v>1</v>
      </c>
      <c r="CA255" s="2">
        <v>0</v>
      </c>
      <c r="CB255" s="2">
        <v>0</v>
      </c>
      <c r="CC255" s="2">
        <v>0</v>
      </c>
      <c r="CD255" s="2">
        <v>0</v>
      </c>
      <c r="CE255" s="2">
        <v>0</v>
      </c>
      <c r="DU255" s="1"/>
      <c r="EX255" s="1" t="s">
        <v>1830</v>
      </c>
      <c r="GE255" s="1" t="s">
        <v>3893</v>
      </c>
      <c r="GF255" s="2">
        <v>0</v>
      </c>
      <c r="GG255" s="2">
        <v>0</v>
      </c>
      <c r="GH255" s="2">
        <v>0</v>
      </c>
      <c r="GI255" s="2">
        <v>0</v>
      </c>
      <c r="GJ255" s="2">
        <v>0</v>
      </c>
      <c r="GK255" s="2">
        <v>0</v>
      </c>
      <c r="GL255" s="2">
        <v>1</v>
      </c>
      <c r="GM255" s="2">
        <v>0</v>
      </c>
      <c r="GN255" s="2">
        <v>0</v>
      </c>
      <c r="GO255" s="2">
        <v>0</v>
      </c>
      <c r="GP255" s="2">
        <v>0</v>
      </c>
      <c r="GQ255" s="2">
        <v>0</v>
      </c>
      <c r="GR255" s="2">
        <v>0</v>
      </c>
      <c r="AAU255" s="1"/>
      <c r="ATY255"/>
      <c r="ATZ255" s="1" t="s">
        <v>4393</v>
      </c>
      <c r="AUB255" s="1" t="s">
        <v>3854</v>
      </c>
      <c r="AUC255" s="1" t="s">
        <v>3438</v>
      </c>
      <c r="AUD255" s="1" t="s">
        <v>3855</v>
      </c>
      <c r="AUG255" s="1" t="s">
        <v>4394</v>
      </c>
    </row>
    <row r="256" spans="1:723 1221:1229" s="155" customFormat="1" ht="14.5" customHeight="1" x14ac:dyDescent="0.35">
      <c r="A256" s="155" t="s">
        <v>3441</v>
      </c>
      <c r="B256" s="155" t="s">
        <v>3439</v>
      </c>
      <c r="C256" s="155" t="s">
        <v>3440</v>
      </c>
      <c r="D256" s="155" t="s">
        <v>2072</v>
      </c>
      <c r="E256" s="155" t="s">
        <v>1955</v>
      </c>
      <c r="F256" s="155" t="s">
        <v>2072</v>
      </c>
      <c r="I256" s="155" t="s">
        <v>1942</v>
      </c>
      <c r="J256" s="155" t="s">
        <v>1943</v>
      </c>
      <c r="K256" s="155" t="s">
        <v>1943</v>
      </c>
      <c r="N256" s="155" t="s">
        <v>3846</v>
      </c>
      <c r="O256" s="156">
        <v>1</v>
      </c>
      <c r="P256" s="156">
        <v>0</v>
      </c>
      <c r="Q256" s="156">
        <v>0</v>
      </c>
      <c r="R256" s="156">
        <v>0</v>
      </c>
      <c r="S256" s="156">
        <v>0</v>
      </c>
      <c r="U256" s="155" t="s">
        <v>1831</v>
      </c>
      <c r="AC256" s="155" t="s">
        <v>3856</v>
      </c>
      <c r="AE256" s="155" t="s">
        <v>1830</v>
      </c>
      <c r="AF256" s="155" t="s">
        <v>1831</v>
      </c>
      <c r="AS256" s="155" t="s">
        <v>3847</v>
      </c>
      <c r="AT256" s="156">
        <v>180</v>
      </c>
      <c r="AU256" s="155" t="s">
        <v>3848</v>
      </c>
      <c r="AW256" s="155" t="s">
        <v>3849</v>
      </c>
      <c r="AX256" s="155" t="s">
        <v>3890</v>
      </c>
      <c r="AY256" s="155" t="s">
        <v>1830</v>
      </c>
      <c r="BT256" s="155" t="s">
        <v>3874</v>
      </c>
      <c r="BU256" s="156">
        <v>0</v>
      </c>
      <c r="BV256" s="156">
        <v>0</v>
      </c>
      <c r="BW256" s="156">
        <v>0</v>
      </c>
      <c r="BX256" s="156">
        <v>0</v>
      </c>
      <c r="BY256" s="156">
        <v>1</v>
      </c>
      <c r="BZ256" s="156">
        <v>0</v>
      </c>
      <c r="CA256" s="156">
        <v>0</v>
      </c>
      <c r="CB256" s="156">
        <v>0</v>
      </c>
      <c r="CC256" s="156">
        <v>0</v>
      </c>
      <c r="CD256" s="156">
        <v>0</v>
      </c>
      <c r="CE256" s="156">
        <v>0</v>
      </c>
      <c r="CG256" s="155" t="s">
        <v>1830</v>
      </c>
      <c r="DU256" s="155" t="s">
        <v>3858</v>
      </c>
      <c r="DV256" s="156">
        <v>0</v>
      </c>
      <c r="DW256" s="156">
        <v>0</v>
      </c>
      <c r="DX256" s="156">
        <v>0</v>
      </c>
      <c r="DY256" s="156">
        <v>0</v>
      </c>
      <c r="DZ256" s="156">
        <v>0</v>
      </c>
      <c r="EA256" s="156">
        <v>0</v>
      </c>
      <c r="EB256" s="156">
        <v>1</v>
      </c>
      <c r="EC256" s="156">
        <v>0</v>
      </c>
      <c r="ED256" s="156">
        <v>0</v>
      </c>
      <c r="EE256" s="156">
        <v>0</v>
      </c>
      <c r="EF256" s="156">
        <v>0</v>
      </c>
      <c r="EG256" s="156">
        <v>0</v>
      </c>
      <c r="EI256" s="155" t="s">
        <v>1857</v>
      </c>
      <c r="EJ256" s="156">
        <v>0</v>
      </c>
      <c r="EK256" s="156">
        <v>0</v>
      </c>
      <c r="EL256" s="156">
        <v>0</v>
      </c>
      <c r="EM256" s="156">
        <v>0</v>
      </c>
      <c r="EN256" s="156">
        <v>1</v>
      </c>
      <c r="EO256" s="156">
        <v>0</v>
      </c>
      <c r="EP256" s="156">
        <v>0</v>
      </c>
      <c r="EQ256" s="156">
        <v>0</v>
      </c>
      <c r="ER256" s="156">
        <v>0</v>
      </c>
      <c r="ES256" s="156">
        <v>0</v>
      </c>
      <c r="ET256" s="156">
        <v>0</v>
      </c>
      <c r="EU256" s="156">
        <v>0</v>
      </c>
      <c r="EV256" s="156">
        <v>0</v>
      </c>
      <c r="EX256" s="155" t="s">
        <v>1831</v>
      </c>
      <c r="EY256" s="155" t="s">
        <v>1834</v>
      </c>
      <c r="EZ256" s="156">
        <v>0</v>
      </c>
      <c r="FA256" s="156">
        <v>0</v>
      </c>
      <c r="FB256" s="156">
        <v>0</v>
      </c>
      <c r="FC256" s="156">
        <v>0</v>
      </c>
      <c r="FD256" s="156">
        <v>1</v>
      </c>
      <c r="FE256" s="156">
        <v>0</v>
      </c>
      <c r="FF256" s="156">
        <v>0</v>
      </c>
      <c r="FH256" s="155" t="s">
        <v>1836</v>
      </c>
      <c r="FI256" s="156">
        <v>0</v>
      </c>
      <c r="FJ256" s="156">
        <v>0</v>
      </c>
      <c r="FK256" s="156">
        <v>1</v>
      </c>
      <c r="FL256" s="156">
        <v>0</v>
      </c>
      <c r="FM256" s="156">
        <v>0</v>
      </c>
      <c r="FN256" s="156">
        <v>0</v>
      </c>
      <c r="FO256" s="156">
        <v>0</v>
      </c>
      <c r="FP256" s="156">
        <v>0</v>
      </c>
      <c r="FQ256" s="156">
        <v>0</v>
      </c>
      <c r="FR256" s="156">
        <v>0</v>
      </c>
      <c r="FS256" s="156">
        <v>0</v>
      </c>
      <c r="FT256" s="156">
        <v>0</v>
      </c>
      <c r="FU256" s="156">
        <v>0</v>
      </c>
      <c r="FV256" s="155" t="s">
        <v>3329</v>
      </c>
      <c r="FW256" s="155" t="s">
        <v>1831</v>
      </c>
      <c r="GE256" s="155" t="s">
        <v>4036</v>
      </c>
      <c r="GF256" s="156">
        <v>0</v>
      </c>
      <c r="GG256" s="156">
        <v>0</v>
      </c>
      <c r="GH256" s="156">
        <v>0</v>
      </c>
      <c r="GI256" s="156">
        <v>0</v>
      </c>
      <c r="GJ256" s="156">
        <v>0</v>
      </c>
      <c r="GK256" s="156">
        <v>0</v>
      </c>
      <c r="GL256" s="156">
        <v>1</v>
      </c>
      <c r="GM256" s="156">
        <v>1</v>
      </c>
      <c r="GN256" s="156">
        <v>0</v>
      </c>
      <c r="GO256" s="156">
        <v>0</v>
      </c>
      <c r="GP256" s="156">
        <v>0</v>
      </c>
      <c r="GQ256" s="156">
        <v>0</v>
      </c>
      <c r="GR256" s="156">
        <v>0</v>
      </c>
      <c r="ATY256"/>
      <c r="ATZ256" s="155" t="s">
        <v>4395</v>
      </c>
      <c r="AUB256" s="155" t="s">
        <v>3854</v>
      </c>
      <c r="AUC256" s="155" t="s">
        <v>3438</v>
      </c>
      <c r="AUD256" s="155" t="s">
        <v>3855</v>
      </c>
      <c r="AUG256" s="155" t="s">
        <v>3204</v>
      </c>
    </row>
    <row r="257" spans="1:723 1221:1229" ht="14.5" customHeight="1" x14ac:dyDescent="0.35">
      <c r="A257" s="1" t="s">
        <v>3444</v>
      </c>
      <c r="B257" s="1" t="s">
        <v>3442</v>
      </c>
      <c r="C257" s="1" t="s">
        <v>3443</v>
      </c>
      <c r="D257" s="1" t="s">
        <v>2444</v>
      </c>
      <c r="E257" s="1" t="s">
        <v>2025</v>
      </c>
      <c r="F257" s="1" t="s">
        <v>2444</v>
      </c>
      <c r="I257" s="1" t="s">
        <v>1942</v>
      </c>
      <c r="J257" s="1" t="s">
        <v>1943</v>
      </c>
      <c r="K257" s="1" t="s">
        <v>1943</v>
      </c>
      <c r="N257" s="1" t="s">
        <v>3846</v>
      </c>
      <c r="O257" s="2">
        <v>1</v>
      </c>
      <c r="P257" s="2">
        <v>0</v>
      </c>
      <c r="Q257" s="2">
        <v>0</v>
      </c>
      <c r="R257" s="2">
        <v>0</v>
      </c>
      <c r="S257" s="2">
        <v>0</v>
      </c>
      <c r="U257" s="1" t="s">
        <v>1831</v>
      </c>
      <c r="AC257" s="1" t="s">
        <v>3856</v>
      </c>
      <c r="AE257" s="1" t="s">
        <v>1830</v>
      </c>
      <c r="AF257" s="1" t="s">
        <v>1831</v>
      </c>
      <c r="AS257" s="1" t="s">
        <v>3847</v>
      </c>
      <c r="AT257" s="156">
        <v>120</v>
      </c>
      <c r="AU257" s="1" t="s">
        <v>3848</v>
      </c>
      <c r="AW257" s="1" t="s">
        <v>3849</v>
      </c>
      <c r="AX257" s="1" t="s">
        <v>3890</v>
      </c>
      <c r="AY257" s="1" t="s">
        <v>1830</v>
      </c>
      <c r="BT257" s="1" t="s">
        <v>3874</v>
      </c>
      <c r="BU257" s="2">
        <v>0</v>
      </c>
      <c r="BV257" s="2">
        <v>0</v>
      </c>
      <c r="BW257" s="2">
        <v>0</v>
      </c>
      <c r="BX257" s="2">
        <v>0</v>
      </c>
      <c r="BY257" s="2">
        <v>1</v>
      </c>
      <c r="BZ257" s="2">
        <v>0</v>
      </c>
      <c r="CA257" s="2">
        <v>0</v>
      </c>
      <c r="CB257" s="2">
        <v>0</v>
      </c>
      <c r="CC257" s="2">
        <v>0</v>
      </c>
      <c r="CD257" s="2">
        <v>0</v>
      </c>
      <c r="CE257" s="2">
        <v>0</v>
      </c>
      <c r="CG257" s="1" t="s">
        <v>1830</v>
      </c>
      <c r="DU257" s="1" t="s">
        <v>4070</v>
      </c>
      <c r="DV257" s="2">
        <v>0</v>
      </c>
      <c r="DW257" s="2">
        <v>0</v>
      </c>
      <c r="DX257" s="2">
        <v>0</v>
      </c>
      <c r="DY257" s="2">
        <v>0</v>
      </c>
      <c r="DZ257" s="2">
        <v>0</v>
      </c>
      <c r="EA257" s="2">
        <v>1</v>
      </c>
      <c r="EB257" s="2">
        <v>1</v>
      </c>
      <c r="EC257" s="2">
        <v>0</v>
      </c>
      <c r="ED257" s="2">
        <v>0</v>
      </c>
      <c r="EE257" s="2">
        <v>0</v>
      </c>
      <c r="EF257" s="2">
        <v>0</v>
      </c>
      <c r="EG257" s="2">
        <v>0</v>
      </c>
      <c r="EI257" s="1" t="s">
        <v>1835</v>
      </c>
      <c r="EJ257" s="2">
        <v>0</v>
      </c>
      <c r="EK257" s="2">
        <v>0</v>
      </c>
      <c r="EL257" s="2">
        <v>0</v>
      </c>
      <c r="EM257" s="2">
        <v>0</v>
      </c>
      <c r="EN257" s="2">
        <v>0</v>
      </c>
      <c r="EO257" s="2">
        <v>0</v>
      </c>
      <c r="EP257" s="2">
        <v>0</v>
      </c>
      <c r="EQ257" s="2">
        <v>0</v>
      </c>
      <c r="ER257" s="2">
        <v>0</v>
      </c>
      <c r="ES257" s="2">
        <v>0</v>
      </c>
      <c r="ET257" s="2">
        <v>1</v>
      </c>
      <c r="EU257" s="2">
        <v>0</v>
      </c>
      <c r="EV257" s="2">
        <v>0</v>
      </c>
      <c r="EX257" s="1" t="s">
        <v>1830</v>
      </c>
      <c r="GE257" s="1" t="s">
        <v>3970</v>
      </c>
      <c r="GF257" s="2">
        <v>0</v>
      </c>
      <c r="GG257" s="2">
        <v>0</v>
      </c>
      <c r="GH257" s="2">
        <v>0</v>
      </c>
      <c r="GI257" s="2">
        <v>0</v>
      </c>
      <c r="GJ257" s="2">
        <v>0</v>
      </c>
      <c r="GK257" s="2">
        <v>0</v>
      </c>
      <c r="GL257" s="2">
        <v>0</v>
      </c>
      <c r="GM257" s="2">
        <v>0</v>
      </c>
      <c r="GN257" s="2">
        <v>1</v>
      </c>
      <c r="GO257" s="2">
        <v>0</v>
      </c>
      <c r="GP257" s="2">
        <v>0</v>
      </c>
      <c r="GQ257" s="2">
        <v>0</v>
      </c>
      <c r="GR257" s="2">
        <v>0</v>
      </c>
      <c r="AAU257" s="1"/>
      <c r="ATY257"/>
      <c r="ATZ257" s="1" t="s">
        <v>4396</v>
      </c>
      <c r="AUB257" s="1" t="s">
        <v>3854</v>
      </c>
      <c r="AUC257" s="1" t="s">
        <v>3445</v>
      </c>
      <c r="AUD257" s="1" t="s">
        <v>3855</v>
      </c>
      <c r="AUG257" s="1" t="s">
        <v>4397</v>
      </c>
    </row>
    <row r="258" spans="1:723 1221:1229" ht="14.5" customHeight="1" x14ac:dyDescent="0.35">
      <c r="A258" s="1" t="s">
        <v>3448</v>
      </c>
      <c r="B258" s="1" t="s">
        <v>3446</v>
      </c>
      <c r="C258" s="1" t="s">
        <v>3447</v>
      </c>
      <c r="D258" s="1" t="s">
        <v>2444</v>
      </c>
      <c r="E258" s="1" t="s">
        <v>1982</v>
      </c>
      <c r="F258" s="1" t="s">
        <v>2444</v>
      </c>
      <c r="I258" s="1" t="s">
        <v>1942</v>
      </c>
      <c r="J258" s="1" t="s">
        <v>1943</v>
      </c>
      <c r="K258" s="1" t="s">
        <v>1943</v>
      </c>
      <c r="N258" s="1" t="s">
        <v>3846</v>
      </c>
      <c r="O258" s="2">
        <v>1</v>
      </c>
      <c r="P258" s="2">
        <v>0</v>
      </c>
      <c r="Q258" s="2">
        <v>0</v>
      </c>
      <c r="R258" s="2">
        <v>0</v>
      </c>
      <c r="S258" s="2">
        <v>0</v>
      </c>
      <c r="U258" s="1" t="s">
        <v>1831</v>
      </c>
      <c r="AC258" s="1" t="s">
        <v>3920</v>
      </c>
      <c r="AE258" s="1" t="s">
        <v>1830</v>
      </c>
      <c r="AF258" s="1" t="s">
        <v>1831</v>
      </c>
      <c r="AS258" s="1" t="s">
        <v>3887</v>
      </c>
      <c r="AT258" s="156" t="s">
        <v>1840</v>
      </c>
      <c r="AU258" s="1" t="s">
        <v>3888</v>
      </c>
      <c r="AW258" s="1" t="s">
        <v>3849</v>
      </c>
      <c r="AX258" s="1" t="s">
        <v>1835</v>
      </c>
      <c r="AY258" s="1" t="s">
        <v>1831</v>
      </c>
      <c r="AZ258" s="1" t="s">
        <v>1837</v>
      </c>
      <c r="BK258" s="1" t="s">
        <v>3891</v>
      </c>
      <c r="BL258" s="2">
        <v>0</v>
      </c>
      <c r="BM258" s="2">
        <v>0</v>
      </c>
      <c r="BN258" s="2">
        <v>0</v>
      </c>
      <c r="BO258" s="2">
        <v>0</v>
      </c>
      <c r="BP258" s="2">
        <v>1</v>
      </c>
      <c r="BQ258" s="2">
        <v>0</v>
      </c>
      <c r="BR258" s="2">
        <v>0</v>
      </c>
      <c r="BT258" s="1" t="s">
        <v>4072</v>
      </c>
      <c r="BU258" s="2">
        <v>0</v>
      </c>
      <c r="BV258" s="2">
        <v>0</v>
      </c>
      <c r="BW258" s="2">
        <v>0</v>
      </c>
      <c r="BX258" s="2">
        <v>0</v>
      </c>
      <c r="BY258" s="2">
        <v>0</v>
      </c>
      <c r="BZ258" s="2">
        <v>1</v>
      </c>
      <c r="CA258" s="2">
        <v>0</v>
      </c>
      <c r="CB258" s="2">
        <v>0</v>
      </c>
      <c r="CC258" s="2">
        <v>0</v>
      </c>
      <c r="CD258" s="2">
        <v>0</v>
      </c>
      <c r="CE258" s="2">
        <v>0</v>
      </c>
      <c r="CG258" s="1" t="s">
        <v>1830</v>
      </c>
      <c r="DU258" s="1" t="s">
        <v>4047</v>
      </c>
      <c r="DV258" s="2">
        <v>0</v>
      </c>
      <c r="DW258" s="2">
        <v>1</v>
      </c>
      <c r="DX258" s="2">
        <v>0</v>
      </c>
      <c r="DY258" s="2">
        <v>0</v>
      </c>
      <c r="DZ258" s="2">
        <v>0</v>
      </c>
      <c r="EA258" s="2">
        <v>0</v>
      </c>
      <c r="EB258" s="2">
        <v>0</v>
      </c>
      <c r="EC258" s="2">
        <v>0</v>
      </c>
      <c r="ED258" s="2">
        <v>0</v>
      </c>
      <c r="EE258" s="2">
        <v>0</v>
      </c>
      <c r="EF258" s="2">
        <v>0</v>
      </c>
      <c r="EG258" s="2">
        <v>0</v>
      </c>
      <c r="EI258" s="1" t="s">
        <v>4109</v>
      </c>
      <c r="EJ258" s="2">
        <v>0</v>
      </c>
      <c r="EK258" s="2">
        <v>0</v>
      </c>
      <c r="EL258" s="2">
        <v>1</v>
      </c>
      <c r="EM258" s="2">
        <v>0</v>
      </c>
      <c r="EN258" s="2">
        <v>0</v>
      </c>
      <c r="EO258" s="2">
        <v>0</v>
      </c>
      <c r="EP258" s="2">
        <v>0</v>
      </c>
      <c r="EQ258" s="2">
        <v>0</v>
      </c>
      <c r="ER258" s="2">
        <v>0</v>
      </c>
      <c r="ES258" s="2">
        <v>0</v>
      </c>
      <c r="ET258" s="2">
        <v>0</v>
      </c>
      <c r="EU258" s="2">
        <v>0</v>
      </c>
      <c r="EV258" s="2">
        <v>0</v>
      </c>
      <c r="EX258" s="1" t="s">
        <v>1830</v>
      </c>
      <c r="GE258" s="1" t="s">
        <v>4115</v>
      </c>
      <c r="GF258" s="2">
        <v>0</v>
      </c>
      <c r="GG258" s="2">
        <v>1</v>
      </c>
      <c r="GH258" s="2">
        <v>0</v>
      </c>
      <c r="GI258" s="2">
        <v>0</v>
      </c>
      <c r="GJ258" s="2">
        <v>0</v>
      </c>
      <c r="GK258" s="2">
        <v>0</v>
      </c>
      <c r="GL258" s="2">
        <v>0</v>
      </c>
      <c r="GM258" s="2">
        <v>0</v>
      </c>
      <c r="GN258" s="2">
        <v>0</v>
      </c>
      <c r="GO258" s="2">
        <v>0</v>
      </c>
      <c r="GP258" s="2">
        <v>0</v>
      </c>
      <c r="GQ258" s="2">
        <v>0</v>
      </c>
      <c r="GR258" s="2">
        <v>0</v>
      </c>
      <c r="AAU258" s="1"/>
      <c r="ATY258"/>
      <c r="ATZ258" s="1" t="s">
        <v>4398</v>
      </c>
      <c r="AUB258" s="1" t="s">
        <v>3854</v>
      </c>
      <c r="AUC258" s="1" t="s">
        <v>3449</v>
      </c>
      <c r="AUD258" s="1" t="s">
        <v>3855</v>
      </c>
      <c r="AUG258" s="1" t="s">
        <v>4399</v>
      </c>
    </row>
    <row r="259" spans="1:723 1221:1229" ht="14.5" customHeight="1" x14ac:dyDescent="0.35">
      <c r="A259" s="1" t="s">
        <v>3452</v>
      </c>
      <c r="B259" s="1" t="s">
        <v>3450</v>
      </c>
      <c r="C259" s="1" t="s">
        <v>3451</v>
      </c>
      <c r="D259" s="1" t="s">
        <v>2072</v>
      </c>
      <c r="E259" s="1" t="s">
        <v>1955</v>
      </c>
      <c r="F259" s="1" t="s">
        <v>2072</v>
      </c>
      <c r="I259" s="1" t="s">
        <v>1942</v>
      </c>
      <c r="J259" s="1" t="s">
        <v>1943</v>
      </c>
      <c r="K259" s="1" t="s">
        <v>1943</v>
      </c>
      <c r="N259" s="1" t="s">
        <v>3846</v>
      </c>
      <c r="O259" s="2">
        <v>1</v>
      </c>
      <c r="P259" s="2">
        <v>0</v>
      </c>
      <c r="Q259" s="2">
        <v>0</v>
      </c>
      <c r="R259" s="2">
        <v>0</v>
      </c>
      <c r="S259" s="2">
        <v>0</v>
      </c>
      <c r="U259" s="1" t="s">
        <v>1831</v>
      </c>
      <c r="AC259" s="1" t="s">
        <v>3856</v>
      </c>
      <c r="AE259" s="1" t="s">
        <v>1830</v>
      </c>
      <c r="AF259" s="1" t="s">
        <v>1831</v>
      </c>
      <c r="AS259" s="1" t="s">
        <v>3847</v>
      </c>
      <c r="AT259" s="156">
        <v>250</v>
      </c>
      <c r="AU259" s="1" t="s">
        <v>3848</v>
      </c>
      <c r="AW259" s="1" t="s">
        <v>3849</v>
      </c>
      <c r="AX259" s="1" t="s">
        <v>3890</v>
      </c>
      <c r="AY259" s="1" t="s">
        <v>1830</v>
      </c>
      <c r="BT259" s="1" t="s">
        <v>3874</v>
      </c>
      <c r="BU259" s="2">
        <v>0</v>
      </c>
      <c r="BV259" s="2">
        <v>0</v>
      </c>
      <c r="BW259" s="2">
        <v>0</v>
      </c>
      <c r="BX259" s="2">
        <v>0</v>
      </c>
      <c r="BY259" s="2">
        <v>1</v>
      </c>
      <c r="BZ259" s="2">
        <v>0</v>
      </c>
      <c r="CA259" s="2">
        <v>0</v>
      </c>
      <c r="CB259" s="2">
        <v>0</v>
      </c>
      <c r="CC259" s="2">
        <v>0</v>
      </c>
      <c r="CD259" s="2">
        <v>0</v>
      </c>
      <c r="CE259" s="2">
        <v>0</v>
      </c>
      <c r="CG259" s="1" t="s">
        <v>1830</v>
      </c>
      <c r="DU259" s="1" t="s">
        <v>3858</v>
      </c>
      <c r="DV259" s="2">
        <v>0</v>
      </c>
      <c r="DW259" s="2">
        <v>0</v>
      </c>
      <c r="DX259" s="2">
        <v>0</v>
      </c>
      <c r="DY259" s="2">
        <v>0</v>
      </c>
      <c r="DZ259" s="2">
        <v>0</v>
      </c>
      <c r="EA259" s="2">
        <v>0</v>
      </c>
      <c r="EB259" s="2">
        <v>1</v>
      </c>
      <c r="EC259" s="2">
        <v>0</v>
      </c>
      <c r="ED259" s="2">
        <v>0</v>
      </c>
      <c r="EE259" s="2">
        <v>0</v>
      </c>
      <c r="EF259" s="2">
        <v>0</v>
      </c>
      <c r="EG259" s="2">
        <v>0</v>
      </c>
      <c r="EI259" s="1" t="s">
        <v>1835</v>
      </c>
      <c r="EJ259" s="2">
        <v>0</v>
      </c>
      <c r="EK259" s="2">
        <v>0</v>
      </c>
      <c r="EL259" s="2">
        <v>0</v>
      </c>
      <c r="EM259" s="2">
        <v>0</v>
      </c>
      <c r="EN259" s="2">
        <v>0</v>
      </c>
      <c r="EO259" s="2">
        <v>0</v>
      </c>
      <c r="EP259" s="2">
        <v>0</v>
      </c>
      <c r="EQ259" s="2">
        <v>0</v>
      </c>
      <c r="ER259" s="2">
        <v>0</v>
      </c>
      <c r="ES259" s="2">
        <v>0</v>
      </c>
      <c r="ET259" s="2">
        <v>1</v>
      </c>
      <c r="EU259" s="2">
        <v>0</v>
      </c>
      <c r="EV259" s="2">
        <v>0</v>
      </c>
      <c r="EX259" s="1" t="s">
        <v>1830</v>
      </c>
      <c r="GE259" s="1" t="s">
        <v>3906</v>
      </c>
      <c r="GF259" s="2">
        <v>0</v>
      </c>
      <c r="GG259" s="2">
        <v>0</v>
      </c>
      <c r="GH259" s="2">
        <v>0</v>
      </c>
      <c r="GI259" s="2">
        <v>0</v>
      </c>
      <c r="GJ259" s="2">
        <v>0</v>
      </c>
      <c r="GK259" s="2">
        <v>0</v>
      </c>
      <c r="GL259" s="2">
        <v>0</v>
      </c>
      <c r="GM259" s="2">
        <v>1</v>
      </c>
      <c r="GN259" s="2">
        <v>0</v>
      </c>
      <c r="GO259" s="2">
        <v>0</v>
      </c>
      <c r="GP259" s="2">
        <v>0</v>
      </c>
      <c r="GQ259" s="2">
        <v>0</v>
      </c>
      <c r="GR259" s="2">
        <v>0</v>
      </c>
      <c r="AAU259" s="1"/>
      <c r="ATY259"/>
      <c r="ATZ259" s="1" t="s">
        <v>4400</v>
      </c>
      <c r="AUB259" s="1" t="s">
        <v>3854</v>
      </c>
      <c r="AUC259" s="1" t="s">
        <v>3453</v>
      </c>
      <c r="AUD259" s="1" t="s">
        <v>3855</v>
      </c>
      <c r="AUG259" s="1" t="s">
        <v>2243</v>
      </c>
    </row>
    <row r="260" spans="1:723 1221:1229" ht="14.5" customHeight="1" x14ac:dyDescent="0.35">
      <c r="A260" s="1" t="s">
        <v>3457</v>
      </c>
      <c r="B260" s="1" t="s">
        <v>3454</v>
      </c>
      <c r="C260" s="1" t="s">
        <v>3455</v>
      </c>
      <c r="D260" s="1" t="s">
        <v>2444</v>
      </c>
      <c r="E260" s="1" t="s">
        <v>1982</v>
      </c>
      <c r="F260" s="1" t="s">
        <v>2444</v>
      </c>
      <c r="I260" s="1" t="s">
        <v>1942</v>
      </c>
      <c r="J260" s="1" t="s">
        <v>1943</v>
      </c>
      <c r="K260" s="1" t="s">
        <v>1943</v>
      </c>
      <c r="N260" s="1" t="s">
        <v>3846</v>
      </c>
      <c r="O260" s="2">
        <v>1</v>
      </c>
      <c r="P260" s="2">
        <v>0</v>
      </c>
      <c r="Q260" s="2">
        <v>0</v>
      </c>
      <c r="R260" s="2">
        <v>0</v>
      </c>
      <c r="S260" s="2">
        <v>0</v>
      </c>
      <c r="U260" s="1" t="s">
        <v>1831</v>
      </c>
      <c r="AC260" s="1" t="s">
        <v>3920</v>
      </c>
      <c r="AE260" s="1" t="s">
        <v>1830</v>
      </c>
      <c r="AF260" s="1" t="s">
        <v>1831</v>
      </c>
      <c r="AS260" s="1" t="s">
        <v>1830</v>
      </c>
      <c r="AT260" s="156">
        <v>15</v>
      </c>
      <c r="AU260" s="1" t="s">
        <v>3888</v>
      </c>
      <c r="AW260" s="1" t="s">
        <v>1840</v>
      </c>
      <c r="AX260" s="1" t="s">
        <v>1840</v>
      </c>
      <c r="AY260" s="1" t="s">
        <v>1831</v>
      </c>
      <c r="AZ260" s="1" t="s">
        <v>1832</v>
      </c>
      <c r="BK260" s="1" t="s">
        <v>3891</v>
      </c>
      <c r="BL260" s="2">
        <v>0</v>
      </c>
      <c r="BM260" s="2">
        <v>0</v>
      </c>
      <c r="BN260" s="2">
        <v>0</v>
      </c>
      <c r="BO260" s="2">
        <v>0</v>
      </c>
      <c r="BP260" s="2">
        <v>1</v>
      </c>
      <c r="BQ260" s="2">
        <v>0</v>
      </c>
      <c r="BR260" s="2">
        <v>0</v>
      </c>
      <c r="BT260" s="1" t="s">
        <v>4072</v>
      </c>
      <c r="BU260" s="2">
        <v>0</v>
      </c>
      <c r="BV260" s="2">
        <v>0</v>
      </c>
      <c r="BW260" s="2">
        <v>0</v>
      </c>
      <c r="BX260" s="2">
        <v>0</v>
      </c>
      <c r="BY260" s="2">
        <v>0</v>
      </c>
      <c r="BZ260" s="2">
        <v>1</v>
      </c>
      <c r="CA260" s="2">
        <v>0</v>
      </c>
      <c r="CB260" s="2">
        <v>0</v>
      </c>
      <c r="CC260" s="2">
        <v>0</v>
      </c>
      <c r="CD260" s="2">
        <v>0</v>
      </c>
      <c r="CE260" s="2">
        <v>0</v>
      </c>
      <c r="CG260" s="1" t="s">
        <v>1830</v>
      </c>
      <c r="DU260" s="1" t="s">
        <v>4047</v>
      </c>
      <c r="DV260" s="2">
        <v>0</v>
      </c>
      <c r="DW260" s="2">
        <v>1</v>
      </c>
      <c r="DX260" s="2">
        <v>0</v>
      </c>
      <c r="DY260" s="2">
        <v>0</v>
      </c>
      <c r="DZ260" s="2">
        <v>0</v>
      </c>
      <c r="EA260" s="2">
        <v>0</v>
      </c>
      <c r="EB260" s="2">
        <v>0</v>
      </c>
      <c r="EC260" s="2">
        <v>0</v>
      </c>
      <c r="ED260" s="2">
        <v>0</v>
      </c>
      <c r="EE260" s="2">
        <v>0</v>
      </c>
      <c r="EF260" s="2">
        <v>0</v>
      </c>
      <c r="EG260" s="2">
        <v>0</v>
      </c>
      <c r="EI260" s="1" t="s">
        <v>1835</v>
      </c>
      <c r="EJ260" s="2">
        <v>0</v>
      </c>
      <c r="EK260" s="2">
        <v>0</v>
      </c>
      <c r="EL260" s="2">
        <v>0</v>
      </c>
      <c r="EM260" s="2">
        <v>0</v>
      </c>
      <c r="EN260" s="2">
        <v>0</v>
      </c>
      <c r="EO260" s="2">
        <v>0</v>
      </c>
      <c r="EP260" s="2">
        <v>0</v>
      </c>
      <c r="EQ260" s="2">
        <v>0</v>
      </c>
      <c r="ER260" s="2">
        <v>0</v>
      </c>
      <c r="ES260" s="2">
        <v>0</v>
      </c>
      <c r="ET260" s="2">
        <v>1</v>
      </c>
      <c r="EU260" s="2">
        <v>0</v>
      </c>
      <c r="EV260" s="2">
        <v>0</v>
      </c>
      <c r="EX260" s="1" t="s">
        <v>1830</v>
      </c>
      <c r="GE260" s="1" t="s">
        <v>4115</v>
      </c>
      <c r="GF260" s="2">
        <v>0</v>
      </c>
      <c r="GG260" s="2">
        <v>1</v>
      </c>
      <c r="GH260" s="2">
        <v>0</v>
      </c>
      <c r="GI260" s="2">
        <v>0</v>
      </c>
      <c r="GJ260" s="2">
        <v>0</v>
      </c>
      <c r="GK260" s="2">
        <v>0</v>
      </c>
      <c r="GL260" s="2">
        <v>0</v>
      </c>
      <c r="GM260" s="2">
        <v>0</v>
      </c>
      <c r="GN260" s="2">
        <v>0</v>
      </c>
      <c r="GO260" s="2">
        <v>0</v>
      </c>
      <c r="GP260" s="2">
        <v>0</v>
      </c>
      <c r="GQ260" s="2">
        <v>0</v>
      </c>
      <c r="GR260" s="2">
        <v>0</v>
      </c>
      <c r="AAU260" s="1"/>
      <c r="ATY260"/>
      <c r="ATZ260" s="1" t="s">
        <v>4401</v>
      </c>
      <c r="AUB260" s="1" t="s">
        <v>3854</v>
      </c>
      <c r="AUC260" s="1" t="s">
        <v>3458</v>
      </c>
      <c r="AUD260" s="1" t="s">
        <v>3855</v>
      </c>
      <c r="AUG260" s="1" t="s">
        <v>4402</v>
      </c>
    </row>
    <row r="261" spans="1:723 1221:1229" s="155" customFormat="1" ht="14.5" customHeight="1" x14ac:dyDescent="0.35">
      <c r="A261" s="155" t="s">
        <v>3461</v>
      </c>
      <c r="B261" s="155" t="s">
        <v>3459</v>
      </c>
      <c r="C261" s="155" t="s">
        <v>3460</v>
      </c>
      <c r="D261" s="155" t="s">
        <v>2444</v>
      </c>
      <c r="E261" s="155" t="s">
        <v>2025</v>
      </c>
      <c r="F261" s="155" t="s">
        <v>2444</v>
      </c>
      <c r="I261" s="155" t="s">
        <v>1942</v>
      </c>
      <c r="J261" s="155" t="s">
        <v>1943</v>
      </c>
      <c r="K261" s="155" t="s">
        <v>1943</v>
      </c>
      <c r="N261" s="155" t="s">
        <v>3846</v>
      </c>
      <c r="O261" s="156">
        <v>1</v>
      </c>
      <c r="P261" s="156">
        <v>0</v>
      </c>
      <c r="Q261" s="156">
        <v>0</v>
      </c>
      <c r="R261" s="156">
        <v>0</v>
      </c>
      <c r="S261" s="156">
        <v>0</v>
      </c>
      <c r="U261" s="155" t="s">
        <v>1831</v>
      </c>
      <c r="AC261" s="155" t="s">
        <v>3856</v>
      </c>
      <c r="AE261" s="155" t="s">
        <v>1830</v>
      </c>
      <c r="AF261" s="155" t="s">
        <v>1831</v>
      </c>
      <c r="AS261" s="155" t="s">
        <v>3847</v>
      </c>
      <c r="AT261" s="156">
        <v>60</v>
      </c>
      <c r="AU261" s="155" t="s">
        <v>3888</v>
      </c>
      <c r="AW261" s="155" t="s">
        <v>3849</v>
      </c>
      <c r="AX261" s="155" t="s">
        <v>3890</v>
      </c>
      <c r="AY261" s="155" t="s">
        <v>1830</v>
      </c>
      <c r="BT261" s="155" t="s">
        <v>3874</v>
      </c>
      <c r="BU261" s="156">
        <v>0</v>
      </c>
      <c r="BV261" s="156">
        <v>0</v>
      </c>
      <c r="BW261" s="156">
        <v>0</v>
      </c>
      <c r="BX261" s="156">
        <v>0</v>
      </c>
      <c r="BY261" s="156">
        <v>1</v>
      </c>
      <c r="BZ261" s="156">
        <v>0</v>
      </c>
      <c r="CA261" s="156">
        <v>0</v>
      </c>
      <c r="CB261" s="156">
        <v>0</v>
      </c>
      <c r="CC261" s="156">
        <v>0</v>
      </c>
      <c r="CD261" s="156">
        <v>0</v>
      </c>
      <c r="CE261" s="156">
        <v>0</v>
      </c>
      <c r="CG261" s="155" t="s">
        <v>1830</v>
      </c>
      <c r="DU261" s="155" t="s">
        <v>3851</v>
      </c>
      <c r="DV261" s="156">
        <v>0</v>
      </c>
      <c r="DW261" s="156">
        <v>0</v>
      </c>
      <c r="DX261" s="156">
        <v>0</v>
      </c>
      <c r="DY261" s="156">
        <v>0</v>
      </c>
      <c r="DZ261" s="156">
        <v>0</v>
      </c>
      <c r="EA261" s="156">
        <v>1</v>
      </c>
      <c r="EB261" s="156">
        <v>0</v>
      </c>
      <c r="EC261" s="156">
        <v>0</v>
      </c>
      <c r="ED261" s="156">
        <v>0</v>
      </c>
      <c r="EE261" s="156">
        <v>0</v>
      </c>
      <c r="EF261" s="156">
        <v>0</v>
      </c>
      <c r="EG261" s="156">
        <v>0</v>
      </c>
      <c r="EI261" s="155" t="s">
        <v>1835</v>
      </c>
      <c r="EJ261" s="156">
        <v>0</v>
      </c>
      <c r="EK261" s="156">
        <v>0</v>
      </c>
      <c r="EL261" s="156">
        <v>0</v>
      </c>
      <c r="EM261" s="156">
        <v>0</v>
      </c>
      <c r="EN261" s="156">
        <v>0</v>
      </c>
      <c r="EO261" s="156">
        <v>0</v>
      </c>
      <c r="EP261" s="156">
        <v>0</v>
      </c>
      <c r="EQ261" s="156">
        <v>0</v>
      </c>
      <c r="ER261" s="156">
        <v>0</v>
      </c>
      <c r="ES261" s="156">
        <v>0</v>
      </c>
      <c r="ET261" s="156">
        <v>1</v>
      </c>
      <c r="EU261" s="156">
        <v>0</v>
      </c>
      <c r="EV261" s="156">
        <v>0</v>
      </c>
      <c r="EX261" s="155" t="s">
        <v>1830</v>
      </c>
      <c r="GE261" s="167" t="s">
        <v>4671</v>
      </c>
      <c r="GF261" s="156">
        <v>0</v>
      </c>
      <c r="GG261" s="156">
        <v>0</v>
      </c>
      <c r="GH261" s="156">
        <v>1</v>
      </c>
      <c r="GI261" s="156">
        <v>0</v>
      </c>
      <c r="GJ261" s="156">
        <v>0</v>
      </c>
      <c r="GK261" s="156">
        <v>0</v>
      </c>
      <c r="GL261" s="156">
        <v>0</v>
      </c>
      <c r="GM261" s="156">
        <v>0</v>
      </c>
      <c r="GN261" s="156">
        <v>1</v>
      </c>
      <c r="GO261" s="156">
        <v>0</v>
      </c>
      <c r="GP261" s="156">
        <v>0</v>
      </c>
      <c r="GQ261" s="156">
        <v>0</v>
      </c>
      <c r="GR261" s="156">
        <v>0</v>
      </c>
      <c r="GS261" s="155" t="s">
        <v>3329</v>
      </c>
      <c r="ATY261"/>
      <c r="ATZ261" s="155" t="s">
        <v>4403</v>
      </c>
      <c r="AUB261" s="155" t="s">
        <v>3854</v>
      </c>
      <c r="AUC261" s="155" t="s">
        <v>3462</v>
      </c>
      <c r="AUD261" s="155" t="s">
        <v>3855</v>
      </c>
      <c r="AUG261" s="155" t="s">
        <v>4404</v>
      </c>
    </row>
    <row r="262" spans="1:723 1221:1229" ht="14.5" customHeight="1" x14ac:dyDescent="0.35">
      <c r="A262" s="1" t="s">
        <v>3465</v>
      </c>
      <c r="B262" s="1" t="s">
        <v>3463</v>
      </c>
      <c r="C262" s="1" t="s">
        <v>3464</v>
      </c>
      <c r="D262" s="1" t="s">
        <v>2444</v>
      </c>
      <c r="E262" s="1" t="s">
        <v>1982</v>
      </c>
      <c r="F262" s="1" t="s">
        <v>2444</v>
      </c>
      <c r="I262" s="1" t="s">
        <v>1942</v>
      </c>
      <c r="J262" s="1" t="s">
        <v>1943</v>
      </c>
      <c r="K262" s="1" t="s">
        <v>1943</v>
      </c>
      <c r="N262" s="1" t="s">
        <v>3846</v>
      </c>
      <c r="O262" s="2">
        <v>1</v>
      </c>
      <c r="P262" s="2">
        <v>0</v>
      </c>
      <c r="Q262" s="2">
        <v>0</v>
      </c>
      <c r="R262" s="2">
        <v>0</v>
      </c>
      <c r="S262" s="2">
        <v>0</v>
      </c>
      <c r="U262" s="1" t="s">
        <v>1831</v>
      </c>
      <c r="AC262" s="1" t="s">
        <v>3908</v>
      </c>
      <c r="AE262" s="1" t="s">
        <v>1831</v>
      </c>
      <c r="AF262" s="1" t="s">
        <v>1831</v>
      </c>
      <c r="AS262" s="1" t="s">
        <v>3847</v>
      </c>
      <c r="AT262" s="156">
        <v>80</v>
      </c>
      <c r="AU262" s="1" t="s">
        <v>2030</v>
      </c>
      <c r="AW262" s="1" t="s">
        <v>3889</v>
      </c>
      <c r="AX262" s="1" t="s">
        <v>3890</v>
      </c>
      <c r="AY262" s="1" t="s">
        <v>1830</v>
      </c>
      <c r="BT262" s="1" t="s">
        <v>1973</v>
      </c>
      <c r="BU262" s="2">
        <v>0</v>
      </c>
      <c r="BV262" s="2">
        <v>0</v>
      </c>
      <c r="BW262" s="2">
        <v>0</v>
      </c>
      <c r="BX262" s="2">
        <v>0</v>
      </c>
      <c r="BY262" s="2">
        <v>0</v>
      </c>
      <c r="BZ262" s="2">
        <v>0</v>
      </c>
      <c r="CA262" s="2">
        <v>1</v>
      </c>
      <c r="CB262" s="2">
        <v>0</v>
      </c>
      <c r="CC262" s="2">
        <v>0</v>
      </c>
      <c r="CD262" s="2">
        <v>0</v>
      </c>
      <c r="CE262" s="2">
        <v>0</v>
      </c>
      <c r="CG262" s="1" t="s">
        <v>1830</v>
      </c>
      <c r="DU262" s="1" t="s">
        <v>1835</v>
      </c>
      <c r="DV262" s="2">
        <v>0</v>
      </c>
      <c r="DW262" s="2">
        <v>0</v>
      </c>
      <c r="DX262" s="2">
        <v>0</v>
      </c>
      <c r="DY262" s="2">
        <v>0</v>
      </c>
      <c r="DZ262" s="2">
        <v>0</v>
      </c>
      <c r="EA262" s="2">
        <v>0</v>
      </c>
      <c r="EB262" s="2">
        <v>0</v>
      </c>
      <c r="EC262" s="2">
        <v>0</v>
      </c>
      <c r="ED262" s="2">
        <v>0</v>
      </c>
      <c r="EE262" s="2">
        <v>1</v>
      </c>
      <c r="EF262" s="2">
        <v>0</v>
      </c>
      <c r="EG262" s="2">
        <v>0</v>
      </c>
      <c r="EI262" s="1" t="s">
        <v>4109</v>
      </c>
      <c r="EJ262" s="2">
        <v>0</v>
      </c>
      <c r="EK262" s="2">
        <v>0</v>
      </c>
      <c r="EL262" s="2">
        <v>1</v>
      </c>
      <c r="EM262" s="2">
        <v>0</v>
      </c>
      <c r="EN262" s="2">
        <v>0</v>
      </c>
      <c r="EO262" s="2">
        <v>0</v>
      </c>
      <c r="EP262" s="2">
        <v>0</v>
      </c>
      <c r="EQ262" s="2">
        <v>0</v>
      </c>
      <c r="ER262" s="2">
        <v>0</v>
      </c>
      <c r="ES262" s="2">
        <v>0</v>
      </c>
      <c r="ET262" s="2">
        <v>0</v>
      </c>
      <c r="EU262" s="2">
        <v>0</v>
      </c>
      <c r="EV262" s="2">
        <v>0</v>
      </c>
      <c r="EX262" s="1" t="s">
        <v>1830</v>
      </c>
      <c r="GE262" s="1" t="s">
        <v>3987</v>
      </c>
      <c r="GF262" s="1" t="s">
        <v>2075</v>
      </c>
      <c r="GG262" s="1" t="s">
        <v>2075</v>
      </c>
      <c r="GH262" s="1" t="s">
        <v>2075</v>
      </c>
      <c r="GI262" s="1" t="s">
        <v>2075</v>
      </c>
      <c r="GJ262" s="1" t="s">
        <v>2074</v>
      </c>
      <c r="GK262" s="1" t="s">
        <v>2075</v>
      </c>
      <c r="GL262" s="1" t="s">
        <v>2075</v>
      </c>
      <c r="GM262" s="1" t="s">
        <v>2075</v>
      </c>
      <c r="GN262" s="1" t="s">
        <v>2075</v>
      </c>
      <c r="GO262" s="1" t="s">
        <v>2075</v>
      </c>
      <c r="GP262" s="1" t="s">
        <v>2075</v>
      </c>
      <c r="GQ262" s="1" t="s">
        <v>2075</v>
      </c>
      <c r="GR262" s="1" t="s">
        <v>2075</v>
      </c>
      <c r="AAU262" s="1"/>
      <c r="ATY262"/>
      <c r="ATZ262" s="1" t="s">
        <v>4405</v>
      </c>
      <c r="AUB262" s="1" t="s">
        <v>3854</v>
      </c>
      <c r="AUC262" s="1" t="s">
        <v>3466</v>
      </c>
      <c r="AUD262" s="1" t="s">
        <v>3855</v>
      </c>
      <c r="AUG262" s="1" t="s">
        <v>4406</v>
      </c>
    </row>
    <row r="263" spans="1:723 1221:1229" s="155" customFormat="1" ht="14.5" customHeight="1" x14ac:dyDescent="0.35">
      <c r="A263" s="155" t="s">
        <v>3469</v>
      </c>
      <c r="B263" s="155" t="s">
        <v>3467</v>
      </c>
      <c r="C263" s="155" t="s">
        <v>3468</v>
      </c>
      <c r="D263" s="155" t="s">
        <v>2444</v>
      </c>
      <c r="E263" s="155" t="s">
        <v>2025</v>
      </c>
      <c r="F263" s="155" t="s">
        <v>2444</v>
      </c>
      <c r="I263" s="155" t="s">
        <v>1942</v>
      </c>
      <c r="J263" s="155" t="s">
        <v>1943</v>
      </c>
      <c r="K263" s="155" t="s">
        <v>1943</v>
      </c>
      <c r="N263" s="155" t="s">
        <v>3846</v>
      </c>
      <c r="O263" s="156">
        <v>1</v>
      </c>
      <c r="P263" s="156">
        <v>0</v>
      </c>
      <c r="Q263" s="156">
        <v>0</v>
      </c>
      <c r="R263" s="156">
        <v>0</v>
      </c>
      <c r="S263" s="156">
        <v>0</v>
      </c>
      <c r="U263" s="155" t="s">
        <v>1831</v>
      </c>
      <c r="AC263" s="155" t="s">
        <v>3856</v>
      </c>
      <c r="AE263" s="155" t="s">
        <v>1830</v>
      </c>
      <c r="AF263" s="155" t="s">
        <v>1831</v>
      </c>
      <c r="AS263" s="155" t="s">
        <v>3847</v>
      </c>
      <c r="AT263" s="156">
        <v>50</v>
      </c>
      <c r="AU263" s="155" t="s">
        <v>3848</v>
      </c>
      <c r="AW263" s="155" t="s">
        <v>3849</v>
      </c>
      <c r="AX263" s="155" t="s">
        <v>3890</v>
      </c>
      <c r="AY263" s="155" t="s">
        <v>1830</v>
      </c>
      <c r="BT263" s="155" t="s">
        <v>3874</v>
      </c>
      <c r="BU263" s="156">
        <v>0</v>
      </c>
      <c r="BV263" s="156">
        <v>0</v>
      </c>
      <c r="BW263" s="156">
        <v>0</v>
      </c>
      <c r="BX263" s="156">
        <v>0</v>
      </c>
      <c r="BY263" s="156">
        <v>1</v>
      </c>
      <c r="BZ263" s="156">
        <v>0</v>
      </c>
      <c r="CA263" s="156">
        <v>0</v>
      </c>
      <c r="CB263" s="156">
        <v>0</v>
      </c>
      <c r="CC263" s="156">
        <v>0</v>
      </c>
      <c r="CD263" s="156">
        <v>0</v>
      </c>
      <c r="CE263" s="156">
        <v>0</v>
      </c>
      <c r="CG263" s="155" t="s">
        <v>1830</v>
      </c>
      <c r="DU263" s="155" t="s">
        <v>4070</v>
      </c>
      <c r="DV263" s="156">
        <v>0</v>
      </c>
      <c r="DW263" s="156">
        <v>0</v>
      </c>
      <c r="DX263" s="156">
        <v>0</v>
      </c>
      <c r="DY263" s="156">
        <v>0</v>
      </c>
      <c r="DZ263" s="156">
        <v>0</v>
      </c>
      <c r="EA263" s="156">
        <v>1</v>
      </c>
      <c r="EB263" s="156">
        <v>1</v>
      </c>
      <c r="EC263" s="156">
        <v>0</v>
      </c>
      <c r="ED263" s="156">
        <v>0</v>
      </c>
      <c r="EE263" s="156">
        <v>0</v>
      </c>
      <c r="EF263" s="156">
        <v>0</v>
      </c>
      <c r="EG263" s="156">
        <v>0</v>
      </c>
      <c r="EI263" s="155" t="s">
        <v>4176</v>
      </c>
      <c r="EJ263" s="156">
        <v>0</v>
      </c>
      <c r="EK263" s="156">
        <v>0</v>
      </c>
      <c r="EL263" s="156">
        <v>0</v>
      </c>
      <c r="EM263" s="156">
        <v>0</v>
      </c>
      <c r="EN263" s="156">
        <v>0</v>
      </c>
      <c r="EO263" s="156">
        <v>1</v>
      </c>
      <c r="EP263" s="156">
        <v>0</v>
      </c>
      <c r="EQ263" s="156">
        <v>0</v>
      </c>
      <c r="ER263" s="156">
        <v>0</v>
      </c>
      <c r="ES263" s="156">
        <v>0</v>
      </c>
      <c r="ET263" s="156">
        <v>0</v>
      </c>
      <c r="EU263" s="156">
        <v>0</v>
      </c>
      <c r="EV263" s="156">
        <v>0</v>
      </c>
      <c r="EX263" s="155" t="s">
        <v>1831</v>
      </c>
      <c r="EY263" s="155" t="s">
        <v>4407</v>
      </c>
      <c r="EZ263" s="156">
        <v>1</v>
      </c>
      <c r="FA263" s="156">
        <v>0</v>
      </c>
      <c r="FB263" s="156">
        <v>0</v>
      </c>
      <c r="FC263" s="156">
        <v>0</v>
      </c>
      <c r="FD263" s="156">
        <v>0</v>
      </c>
      <c r="FE263" s="156">
        <v>0</v>
      </c>
      <c r="FF263" s="156">
        <v>0</v>
      </c>
      <c r="FH263" s="155" t="s">
        <v>1836</v>
      </c>
      <c r="FI263" s="156">
        <v>0</v>
      </c>
      <c r="FJ263" s="156">
        <v>0</v>
      </c>
      <c r="FK263" s="156">
        <v>1</v>
      </c>
      <c r="FL263" s="156">
        <v>0</v>
      </c>
      <c r="FM263" s="156">
        <v>0</v>
      </c>
      <c r="FN263" s="156">
        <v>0</v>
      </c>
      <c r="FO263" s="156">
        <v>0</v>
      </c>
      <c r="FP263" s="156">
        <v>0</v>
      </c>
      <c r="FQ263" s="156">
        <v>0</v>
      </c>
      <c r="FR263" s="156">
        <v>0</v>
      </c>
      <c r="FS263" s="156">
        <v>0</v>
      </c>
      <c r="FT263" s="156">
        <v>0</v>
      </c>
      <c r="FU263" s="156">
        <v>0</v>
      </c>
      <c r="FV263" s="155" t="s">
        <v>3329</v>
      </c>
      <c r="FW263" s="155" t="s">
        <v>1831</v>
      </c>
      <c r="GE263" s="155" t="s">
        <v>3970</v>
      </c>
      <c r="GF263" s="155" t="s">
        <v>2075</v>
      </c>
      <c r="GG263" s="155" t="s">
        <v>2075</v>
      </c>
      <c r="GH263" s="155" t="s">
        <v>2075</v>
      </c>
      <c r="GI263" s="155" t="s">
        <v>2075</v>
      </c>
      <c r="GJ263" s="155" t="s">
        <v>2075</v>
      </c>
      <c r="GK263" s="155" t="s">
        <v>2075</v>
      </c>
      <c r="GL263" s="155" t="s">
        <v>2075</v>
      </c>
      <c r="GM263" s="155" t="s">
        <v>2075</v>
      </c>
      <c r="GN263" s="155" t="s">
        <v>2074</v>
      </c>
      <c r="GO263" s="155" t="s">
        <v>2075</v>
      </c>
      <c r="GP263" s="155" t="s">
        <v>2075</v>
      </c>
      <c r="GQ263" s="155" t="s">
        <v>2075</v>
      </c>
      <c r="GR263" s="155" t="s">
        <v>2075</v>
      </c>
      <c r="ATY263"/>
      <c r="ATZ263" s="155" t="s">
        <v>4408</v>
      </c>
      <c r="AUB263" s="155" t="s">
        <v>3854</v>
      </c>
      <c r="AUC263" s="155" t="s">
        <v>3470</v>
      </c>
      <c r="AUD263" s="155" t="s">
        <v>3855</v>
      </c>
      <c r="AUG263" s="155" t="s">
        <v>4409</v>
      </c>
    </row>
    <row r="264" spans="1:723 1221:1229" ht="14.5" customHeight="1" x14ac:dyDescent="0.35">
      <c r="A264" s="1" t="s">
        <v>3474</v>
      </c>
      <c r="B264" s="1" t="s">
        <v>3471</v>
      </c>
      <c r="C264" s="1" t="s">
        <v>3472</v>
      </c>
      <c r="D264" s="1" t="s">
        <v>2444</v>
      </c>
      <c r="E264" s="1" t="s">
        <v>1982</v>
      </c>
      <c r="F264" s="1" t="s">
        <v>2444</v>
      </c>
      <c r="I264" s="1" t="s">
        <v>1942</v>
      </c>
      <c r="J264" s="1" t="s">
        <v>1943</v>
      </c>
      <c r="K264" s="1" t="s">
        <v>1943</v>
      </c>
      <c r="N264" s="1" t="s">
        <v>3846</v>
      </c>
      <c r="O264" s="2">
        <v>1</v>
      </c>
      <c r="P264" s="2">
        <v>0</v>
      </c>
      <c r="Q264" s="2">
        <v>0</v>
      </c>
      <c r="R264" s="2">
        <v>0</v>
      </c>
      <c r="S264" s="2">
        <v>0</v>
      </c>
      <c r="U264" s="1" t="s">
        <v>1831</v>
      </c>
      <c r="AC264" s="1" t="s">
        <v>3920</v>
      </c>
      <c r="AE264" s="1" t="s">
        <v>1830</v>
      </c>
      <c r="AF264" s="1" t="s">
        <v>1830</v>
      </c>
      <c r="AJ264" s="1" t="s">
        <v>3957</v>
      </c>
      <c r="AK264" s="2">
        <v>1</v>
      </c>
      <c r="AL264" s="2">
        <v>0</v>
      </c>
      <c r="AM264" s="2">
        <v>0</v>
      </c>
      <c r="AN264" s="2">
        <v>0</v>
      </c>
      <c r="AO264" s="2">
        <v>0</v>
      </c>
      <c r="AP264" s="2">
        <v>0</v>
      </c>
      <c r="AR264" s="1" t="s">
        <v>4006</v>
      </c>
      <c r="BT264" s="1" t="s">
        <v>4072</v>
      </c>
      <c r="BU264" s="2">
        <v>0</v>
      </c>
      <c r="BV264" s="2">
        <v>0</v>
      </c>
      <c r="BW264" s="2">
        <v>0</v>
      </c>
      <c r="BX264" s="2">
        <v>0</v>
      </c>
      <c r="BY264" s="2">
        <v>0</v>
      </c>
      <c r="BZ264" s="2">
        <v>1</v>
      </c>
      <c r="CA264" s="2">
        <v>0</v>
      </c>
      <c r="CB264" s="2">
        <v>0</v>
      </c>
      <c r="CC264" s="2">
        <v>0</v>
      </c>
      <c r="CD264" s="2">
        <v>0</v>
      </c>
      <c r="CE264" s="2">
        <v>0</v>
      </c>
      <c r="DU264" s="1"/>
      <c r="EX264" s="1" t="s">
        <v>1830</v>
      </c>
      <c r="GE264" s="1" t="s">
        <v>3906</v>
      </c>
      <c r="GF264" s="1" t="s">
        <v>2075</v>
      </c>
      <c r="GG264" s="1" t="s">
        <v>2075</v>
      </c>
      <c r="GH264" s="1" t="s">
        <v>2075</v>
      </c>
      <c r="GI264" s="1" t="s">
        <v>2075</v>
      </c>
      <c r="GJ264" s="1" t="s">
        <v>2075</v>
      </c>
      <c r="GK264" s="1" t="s">
        <v>2075</v>
      </c>
      <c r="GL264" s="1" t="s">
        <v>2075</v>
      </c>
      <c r="GM264" s="1" t="s">
        <v>2074</v>
      </c>
      <c r="GN264" s="1" t="s">
        <v>2075</v>
      </c>
      <c r="GO264" s="1" t="s">
        <v>2075</v>
      </c>
      <c r="GP264" s="1" t="s">
        <v>2075</v>
      </c>
      <c r="GQ264" s="1" t="s">
        <v>2075</v>
      </c>
      <c r="GR264" s="1" t="s">
        <v>2075</v>
      </c>
      <c r="AAU264" s="1"/>
      <c r="ATY264"/>
      <c r="ATZ264" s="1" t="s">
        <v>4410</v>
      </c>
      <c r="AUB264" s="1" t="s">
        <v>3854</v>
      </c>
      <c r="AUC264" s="1" t="s">
        <v>3475</v>
      </c>
      <c r="AUD264" s="1" t="s">
        <v>3855</v>
      </c>
      <c r="AUG264" s="1" t="s">
        <v>2286</v>
      </c>
    </row>
    <row r="265" spans="1:723 1221:1229" s="155" customFormat="1" ht="14.5" customHeight="1" x14ac:dyDescent="0.35">
      <c r="A265" s="155" t="s">
        <v>3478</v>
      </c>
      <c r="B265" s="155" t="s">
        <v>3476</v>
      </c>
      <c r="C265" s="155" t="s">
        <v>3477</v>
      </c>
      <c r="D265" s="155" t="s">
        <v>2444</v>
      </c>
      <c r="E265" s="155" t="s">
        <v>2025</v>
      </c>
      <c r="F265" s="155" t="s">
        <v>2444</v>
      </c>
      <c r="I265" s="155" t="s">
        <v>1942</v>
      </c>
      <c r="J265" s="155" t="s">
        <v>1943</v>
      </c>
      <c r="K265" s="155" t="s">
        <v>1943</v>
      </c>
      <c r="N265" s="155" t="s">
        <v>3846</v>
      </c>
      <c r="O265" s="156">
        <v>1</v>
      </c>
      <c r="P265" s="156">
        <v>0</v>
      </c>
      <c r="Q265" s="156">
        <v>0</v>
      </c>
      <c r="R265" s="156">
        <v>0</v>
      </c>
      <c r="S265" s="156">
        <v>0</v>
      </c>
      <c r="U265" s="155" t="s">
        <v>1831</v>
      </c>
      <c r="AC265" s="155" t="s">
        <v>3856</v>
      </c>
      <c r="AE265" s="155" t="s">
        <v>1830</v>
      </c>
      <c r="AF265" s="155" t="s">
        <v>1831</v>
      </c>
      <c r="AS265" s="155" t="s">
        <v>3847</v>
      </c>
      <c r="AT265" s="156">
        <v>70</v>
      </c>
      <c r="AU265" s="155" t="s">
        <v>3848</v>
      </c>
      <c r="AW265" s="155" t="s">
        <v>3849</v>
      </c>
      <c r="AX265" s="155" t="s">
        <v>3890</v>
      </c>
      <c r="AY265" s="155" t="s">
        <v>1830</v>
      </c>
      <c r="BT265" s="155" t="s">
        <v>3874</v>
      </c>
      <c r="BU265" s="156">
        <v>0</v>
      </c>
      <c r="BV265" s="156">
        <v>0</v>
      </c>
      <c r="BW265" s="156">
        <v>0</v>
      </c>
      <c r="BX265" s="156">
        <v>0</v>
      </c>
      <c r="BY265" s="156">
        <v>1</v>
      </c>
      <c r="BZ265" s="156">
        <v>0</v>
      </c>
      <c r="CA265" s="156">
        <v>0</v>
      </c>
      <c r="CB265" s="156">
        <v>0</v>
      </c>
      <c r="CC265" s="156">
        <v>0</v>
      </c>
      <c r="CD265" s="156">
        <v>0</v>
      </c>
      <c r="CE265" s="156">
        <v>0</v>
      </c>
      <c r="CG265" s="155" t="s">
        <v>1830</v>
      </c>
      <c r="DU265" s="155" t="s">
        <v>3858</v>
      </c>
      <c r="DV265" s="156">
        <v>0</v>
      </c>
      <c r="DW265" s="156">
        <v>0</v>
      </c>
      <c r="DX265" s="156">
        <v>0</v>
      </c>
      <c r="DY265" s="156">
        <v>0</v>
      </c>
      <c r="DZ265" s="156">
        <v>0</v>
      </c>
      <c r="EA265" s="156">
        <v>0</v>
      </c>
      <c r="EB265" s="156">
        <v>1</v>
      </c>
      <c r="EC265" s="156">
        <v>0</v>
      </c>
      <c r="ED265" s="156">
        <v>0</v>
      </c>
      <c r="EE265" s="156">
        <v>0</v>
      </c>
      <c r="EF265" s="156">
        <v>0</v>
      </c>
      <c r="EG265" s="156">
        <v>0</v>
      </c>
      <c r="EI265" s="155" t="s">
        <v>1835</v>
      </c>
      <c r="EJ265" s="156">
        <v>0</v>
      </c>
      <c r="EK265" s="156">
        <v>0</v>
      </c>
      <c r="EL265" s="156">
        <v>0</v>
      </c>
      <c r="EM265" s="156">
        <v>0</v>
      </c>
      <c r="EN265" s="156">
        <v>0</v>
      </c>
      <c r="EO265" s="156">
        <v>0</v>
      </c>
      <c r="EP265" s="156">
        <v>0</v>
      </c>
      <c r="EQ265" s="156">
        <v>0</v>
      </c>
      <c r="ER265" s="156">
        <v>0</v>
      </c>
      <c r="ES265" s="156">
        <v>0</v>
      </c>
      <c r="ET265" s="156">
        <v>1</v>
      </c>
      <c r="EU265" s="156">
        <v>0</v>
      </c>
      <c r="EV265" s="156">
        <v>0</v>
      </c>
      <c r="EX265" s="155" t="s">
        <v>1831</v>
      </c>
      <c r="EY265" s="155" t="s">
        <v>1834</v>
      </c>
      <c r="EZ265" s="156">
        <v>0</v>
      </c>
      <c r="FA265" s="156">
        <v>0</v>
      </c>
      <c r="FB265" s="156">
        <v>0</v>
      </c>
      <c r="FC265" s="156">
        <v>0</v>
      </c>
      <c r="FD265" s="156">
        <v>1</v>
      </c>
      <c r="FE265" s="156">
        <v>0</v>
      </c>
      <c r="FF265" s="156">
        <v>0</v>
      </c>
      <c r="FH265" s="155" t="s">
        <v>1836</v>
      </c>
      <c r="FI265" s="156">
        <v>0</v>
      </c>
      <c r="FJ265" s="156">
        <v>0</v>
      </c>
      <c r="FK265" s="156">
        <v>1</v>
      </c>
      <c r="FL265" s="156">
        <v>0</v>
      </c>
      <c r="FM265" s="156">
        <v>0</v>
      </c>
      <c r="FN265" s="156">
        <v>0</v>
      </c>
      <c r="FO265" s="156">
        <v>0</v>
      </c>
      <c r="FP265" s="156">
        <v>0</v>
      </c>
      <c r="FQ265" s="156">
        <v>0</v>
      </c>
      <c r="FR265" s="156">
        <v>0</v>
      </c>
      <c r="FS265" s="156">
        <v>0</v>
      </c>
      <c r="FT265" s="156">
        <v>0</v>
      </c>
      <c r="FU265" s="156">
        <v>0</v>
      </c>
      <c r="FV265" s="155" t="s">
        <v>3329</v>
      </c>
      <c r="FW265" s="155" t="s">
        <v>1831</v>
      </c>
      <c r="GE265" s="155" t="s">
        <v>3970</v>
      </c>
      <c r="GF265" s="155" t="s">
        <v>2075</v>
      </c>
      <c r="GG265" s="155" t="s">
        <v>2075</v>
      </c>
      <c r="GH265" s="155" t="s">
        <v>2075</v>
      </c>
      <c r="GI265" s="155" t="s">
        <v>2075</v>
      </c>
      <c r="GJ265" s="155" t="s">
        <v>2075</v>
      </c>
      <c r="GK265" s="155" t="s">
        <v>2075</v>
      </c>
      <c r="GL265" s="155" t="s">
        <v>2075</v>
      </c>
      <c r="GM265" s="155" t="s">
        <v>2075</v>
      </c>
      <c r="GN265" s="155" t="s">
        <v>2074</v>
      </c>
      <c r="GO265" s="155" t="s">
        <v>2075</v>
      </c>
      <c r="GP265" s="155" t="s">
        <v>2075</v>
      </c>
      <c r="GQ265" s="155" t="s">
        <v>2075</v>
      </c>
      <c r="GR265" s="155" t="s">
        <v>2075</v>
      </c>
      <c r="ATY265"/>
      <c r="ATZ265" s="155" t="s">
        <v>4411</v>
      </c>
      <c r="AUB265" s="155" t="s">
        <v>3854</v>
      </c>
      <c r="AUC265" s="155" t="s">
        <v>3479</v>
      </c>
      <c r="AUD265" s="155" t="s">
        <v>3855</v>
      </c>
      <c r="AUG265" s="155" t="s">
        <v>2255</v>
      </c>
    </row>
    <row r="266" spans="1:723 1221:1229" ht="14.5" customHeight="1" x14ac:dyDescent="0.35">
      <c r="A266" s="1" t="s">
        <v>3483</v>
      </c>
      <c r="B266" s="1" t="s">
        <v>3480</v>
      </c>
      <c r="C266" s="1" t="s">
        <v>3481</v>
      </c>
      <c r="D266" s="1" t="s">
        <v>2444</v>
      </c>
      <c r="E266" s="1" t="s">
        <v>1982</v>
      </c>
      <c r="F266" s="1" t="s">
        <v>2444</v>
      </c>
      <c r="I266" s="1" t="s">
        <v>1942</v>
      </c>
      <c r="J266" s="1" t="s">
        <v>1943</v>
      </c>
      <c r="K266" s="1" t="s">
        <v>1943</v>
      </c>
      <c r="N266" s="1" t="s">
        <v>3846</v>
      </c>
      <c r="O266" s="2">
        <v>1</v>
      </c>
      <c r="P266" s="2">
        <v>0</v>
      </c>
      <c r="Q266" s="2">
        <v>0</v>
      </c>
      <c r="R266" s="2">
        <v>0</v>
      </c>
      <c r="S266" s="2">
        <v>0</v>
      </c>
      <c r="U266" s="1" t="s">
        <v>1831</v>
      </c>
      <c r="AC266" s="1" t="s">
        <v>3856</v>
      </c>
      <c r="AE266" s="1" t="s">
        <v>1831</v>
      </c>
      <c r="AF266" s="1" t="s">
        <v>1830</v>
      </c>
      <c r="AJ266" s="1" t="s">
        <v>3957</v>
      </c>
      <c r="AK266" s="2">
        <v>1</v>
      </c>
      <c r="AL266" s="2">
        <v>0</v>
      </c>
      <c r="AM266" s="2">
        <v>0</v>
      </c>
      <c r="AN266" s="2">
        <v>0</v>
      </c>
      <c r="AO266" s="2">
        <v>0</v>
      </c>
      <c r="AP266" s="2">
        <v>0</v>
      </c>
      <c r="AR266" s="1" t="s">
        <v>1840</v>
      </c>
      <c r="BT266" s="1" t="s">
        <v>1973</v>
      </c>
      <c r="BU266" s="2">
        <v>0</v>
      </c>
      <c r="BV266" s="2">
        <v>0</v>
      </c>
      <c r="BW266" s="2">
        <v>0</v>
      </c>
      <c r="BX266" s="2">
        <v>0</v>
      </c>
      <c r="BY266" s="2">
        <v>0</v>
      </c>
      <c r="BZ266" s="2">
        <v>0</v>
      </c>
      <c r="CA266" s="2">
        <v>1</v>
      </c>
      <c r="CB266" s="2">
        <v>0</v>
      </c>
      <c r="CC266" s="2">
        <v>0</v>
      </c>
      <c r="CD266" s="2">
        <v>0</v>
      </c>
      <c r="CE266" s="2">
        <v>0</v>
      </c>
      <c r="DU266" s="1"/>
      <c r="EX266" s="1" t="s">
        <v>1830</v>
      </c>
      <c r="GE266" s="1" t="s">
        <v>4266</v>
      </c>
      <c r="GF266" s="1" t="s">
        <v>2075</v>
      </c>
      <c r="GG266" s="1" t="s">
        <v>2075</v>
      </c>
      <c r="GH266" s="1" t="s">
        <v>2075</v>
      </c>
      <c r="GI266" s="1" t="s">
        <v>2075</v>
      </c>
      <c r="GJ266" s="1" t="s">
        <v>2075</v>
      </c>
      <c r="GK266" s="1" t="s">
        <v>2074</v>
      </c>
      <c r="GL266" s="1" t="s">
        <v>2075</v>
      </c>
      <c r="GM266" s="1" t="s">
        <v>2075</v>
      </c>
      <c r="GN266" s="1" t="s">
        <v>2075</v>
      </c>
      <c r="GO266" s="1" t="s">
        <v>2075</v>
      </c>
      <c r="GP266" s="1" t="s">
        <v>2075</v>
      </c>
      <c r="GQ266" s="1" t="s">
        <v>2075</v>
      </c>
      <c r="GR266" s="1" t="s">
        <v>2075</v>
      </c>
      <c r="AAU266" s="1"/>
      <c r="ATY266"/>
      <c r="ATZ266" s="1" t="s">
        <v>4412</v>
      </c>
      <c r="AUB266" s="1" t="s">
        <v>3854</v>
      </c>
      <c r="AUC266" s="1" t="s">
        <v>3484</v>
      </c>
      <c r="AUD266" s="1" t="s">
        <v>3855</v>
      </c>
      <c r="AUG266" s="1" t="s">
        <v>2240</v>
      </c>
    </row>
    <row r="267" spans="1:723 1221:1229" ht="14.5" customHeight="1" x14ac:dyDescent="0.35">
      <c r="A267" s="1" t="s">
        <v>3487</v>
      </c>
      <c r="B267" s="1" t="s">
        <v>3485</v>
      </c>
      <c r="C267" s="1" t="s">
        <v>3486</v>
      </c>
      <c r="D267" s="1" t="s">
        <v>2444</v>
      </c>
      <c r="E267" s="1" t="s">
        <v>2025</v>
      </c>
      <c r="F267" s="1" t="s">
        <v>2444</v>
      </c>
      <c r="I267" s="1" t="s">
        <v>1942</v>
      </c>
      <c r="J267" s="1" t="s">
        <v>1943</v>
      </c>
      <c r="K267" s="1" t="s">
        <v>1943</v>
      </c>
      <c r="N267" s="1" t="s">
        <v>3846</v>
      </c>
      <c r="O267" s="2">
        <v>1</v>
      </c>
      <c r="P267" s="2">
        <v>0</v>
      </c>
      <c r="Q267" s="2">
        <v>0</v>
      </c>
      <c r="R267" s="2">
        <v>0</v>
      </c>
      <c r="S267" s="2">
        <v>0</v>
      </c>
      <c r="U267" s="1" t="s">
        <v>1831</v>
      </c>
      <c r="AC267" s="1" t="s">
        <v>4175</v>
      </c>
      <c r="AE267" s="1" t="s">
        <v>1831</v>
      </c>
      <c r="AF267" s="1" t="s">
        <v>1831</v>
      </c>
      <c r="AS267" s="1" t="s">
        <v>3847</v>
      </c>
      <c r="AT267" s="156">
        <v>900</v>
      </c>
      <c r="AU267" s="1" t="s">
        <v>3857</v>
      </c>
      <c r="AW267" s="1" t="s">
        <v>3849</v>
      </c>
      <c r="AX267" s="1" t="s">
        <v>3850</v>
      </c>
      <c r="AY267" s="1" t="s">
        <v>1831</v>
      </c>
      <c r="AZ267" s="1" t="s">
        <v>1838</v>
      </c>
      <c r="BA267" s="1" t="s">
        <v>4293</v>
      </c>
      <c r="BB267" s="2">
        <v>0</v>
      </c>
      <c r="BC267" s="2">
        <v>0</v>
      </c>
      <c r="BD267" s="2">
        <v>0</v>
      </c>
      <c r="BE267" s="2">
        <v>0</v>
      </c>
      <c r="BF267" s="2">
        <v>0</v>
      </c>
      <c r="BG267" s="2">
        <v>1</v>
      </c>
      <c r="BH267" s="2">
        <v>0</v>
      </c>
      <c r="BI267" s="2">
        <v>0</v>
      </c>
      <c r="BT267" s="1" t="s">
        <v>3928</v>
      </c>
      <c r="BU267" s="2">
        <v>0</v>
      </c>
      <c r="BV267" s="2">
        <v>0</v>
      </c>
      <c r="BW267" s="2">
        <v>0</v>
      </c>
      <c r="BX267" s="2">
        <v>0</v>
      </c>
      <c r="BY267" s="2">
        <v>0</v>
      </c>
      <c r="BZ267" s="2">
        <v>0</v>
      </c>
      <c r="CA267" s="2">
        <v>0</v>
      </c>
      <c r="CB267" s="2">
        <v>1</v>
      </c>
      <c r="CC267" s="2">
        <v>0</v>
      </c>
      <c r="CD267" s="2">
        <v>0</v>
      </c>
      <c r="CE267" s="2">
        <v>0</v>
      </c>
      <c r="CG267" s="1" t="s">
        <v>1830</v>
      </c>
      <c r="DU267" s="1" t="s">
        <v>1835</v>
      </c>
      <c r="DV267" s="2">
        <v>0</v>
      </c>
      <c r="DW267" s="2">
        <v>0</v>
      </c>
      <c r="DX267" s="2">
        <v>0</v>
      </c>
      <c r="DY267" s="2">
        <v>0</v>
      </c>
      <c r="DZ267" s="2">
        <v>0</v>
      </c>
      <c r="EA267" s="2">
        <v>0</v>
      </c>
      <c r="EB267" s="2">
        <v>0</v>
      </c>
      <c r="EC267" s="2">
        <v>0</v>
      </c>
      <c r="ED267" s="2">
        <v>0</v>
      </c>
      <c r="EE267" s="2">
        <v>1</v>
      </c>
      <c r="EF267" s="2">
        <v>0</v>
      </c>
      <c r="EG267" s="2">
        <v>0</v>
      </c>
      <c r="EI267" s="1" t="s">
        <v>4176</v>
      </c>
      <c r="EJ267" s="2">
        <v>0</v>
      </c>
      <c r="EK267" s="2">
        <v>0</v>
      </c>
      <c r="EL267" s="2">
        <v>0</v>
      </c>
      <c r="EM267" s="2">
        <v>0</v>
      </c>
      <c r="EN267" s="2">
        <v>0</v>
      </c>
      <c r="EO267" s="2">
        <v>1</v>
      </c>
      <c r="EP267" s="2">
        <v>0</v>
      </c>
      <c r="EQ267" s="2">
        <v>0</v>
      </c>
      <c r="ER267" s="2">
        <v>0</v>
      </c>
      <c r="ES267" s="2">
        <v>0</v>
      </c>
      <c r="ET267" s="2">
        <v>0</v>
      </c>
      <c r="EU267" s="2">
        <v>0</v>
      </c>
      <c r="EV267" s="2">
        <v>0</v>
      </c>
      <c r="EX267" s="1" t="s">
        <v>1831</v>
      </c>
      <c r="EY267" s="1" t="s">
        <v>1834</v>
      </c>
      <c r="EZ267" s="2">
        <v>0</v>
      </c>
      <c r="FA267" s="2">
        <v>0</v>
      </c>
      <c r="FB267" s="2">
        <v>0</v>
      </c>
      <c r="FC267" s="2">
        <v>0</v>
      </c>
      <c r="FD267" s="2">
        <v>1</v>
      </c>
      <c r="FE267" s="2">
        <v>0</v>
      </c>
      <c r="FF267" s="2">
        <v>0</v>
      </c>
      <c r="FH267" s="1" t="s">
        <v>4235</v>
      </c>
      <c r="FI267" s="2">
        <v>0</v>
      </c>
      <c r="FJ267" s="2">
        <v>0</v>
      </c>
      <c r="FK267" s="2">
        <v>0</v>
      </c>
      <c r="FL267" s="2">
        <v>0</v>
      </c>
      <c r="FM267" s="2">
        <v>1</v>
      </c>
      <c r="FN267" s="2">
        <v>0</v>
      </c>
      <c r="FO267" s="2">
        <v>1</v>
      </c>
      <c r="FP267" s="2">
        <v>0</v>
      </c>
      <c r="FQ267" s="2">
        <v>0</v>
      </c>
      <c r="FR267" s="2">
        <v>0</v>
      </c>
      <c r="FS267" s="2">
        <v>0</v>
      </c>
      <c r="FT267" s="2">
        <v>0</v>
      </c>
      <c r="FU267" s="2">
        <v>0</v>
      </c>
      <c r="FW267" s="1" t="s">
        <v>1831</v>
      </c>
      <c r="GE267" s="1" t="s">
        <v>4343</v>
      </c>
      <c r="GF267" s="1" t="s">
        <v>2075</v>
      </c>
      <c r="GG267" s="1" t="s">
        <v>2075</v>
      </c>
      <c r="GH267" s="1" t="s">
        <v>2075</v>
      </c>
      <c r="GI267" s="1" t="s">
        <v>2075</v>
      </c>
      <c r="GJ267" s="1" t="s">
        <v>2075</v>
      </c>
      <c r="GK267" s="1" t="s">
        <v>2075</v>
      </c>
      <c r="GL267" s="1" t="s">
        <v>2075</v>
      </c>
      <c r="GM267" s="1" t="s">
        <v>2074</v>
      </c>
      <c r="GN267" s="1" t="s">
        <v>2074</v>
      </c>
      <c r="GO267" s="1" t="s">
        <v>2075</v>
      </c>
      <c r="GP267" s="1" t="s">
        <v>2075</v>
      </c>
      <c r="GQ267" s="1" t="s">
        <v>2075</v>
      </c>
      <c r="GR267" s="1" t="s">
        <v>2075</v>
      </c>
      <c r="AAU267" s="1"/>
      <c r="ATY267"/>
      <c r="ATZ267" s="1" t="s">
        <v>4413</v>
      </c>
      <c r="AUB267" s="1" t="s">
        <v>3854</v>
      </c>
      <c r="AUC267" s="1" t="s">
        <v>3488</v>
      </c>
      <c r="AUD267" s="1" t="s">
        <v>3855</v>
      </c>
      <c r="AUG267" s="1" t="s">
        <v>4414</v>
      </c>
    </row>
    <row r="268" spans="1:723 1221:1229" ht="14.5" customHeight="1" x14ac:dyDescent="0.35">
      <c r="A268" s="1" t="s">
        <v>3492</v>
      </c>
      <c r="B268" s="1" t="s">
        <v>3489</v>
      </c>
      <c r="C268" s="1" t="s">
        <v>3490</v>
      </c>
      <c r="D268" s="1" t="s">
        <v>2444</v>
      </c>
      <c r="E268" s="1" t="s">
        <v>1982</v>
      </c>
      <c r="F268" s="1" t="s">
        <v>2444</v>
      </c>
      <c r="I268" s="1" t="s">
        <v>1942</v>
      </c>
      <c r="J268" s="1" t="s">
        <v>1943</v>
      </c>
      <c r="K268" s="1" t="s">
        <v>1943</v>
      </c>
      <c r="N268" s="1" t="s">
        <v>3846</v>
      </c>
      <c r="O268" s="2">
        <v>1</v>
      </c>
      <c r="P268" s="2">
        <v>0</v>
      </c>
      <c r="Q268" s="2">
        <v>0</v>
      </c>
      <c r="R268" s="2">
        <v>0</v>
      </c>
      <c r="S268" s="2">
        <v>0</v>
      </c>
      <c r="U268" s="1" t="s">
        <v>1831</v>
      </c>
      <c r="AC268" s="1" t="s">
        <v>3920</v>
      </c>
      <c r="AE268" s="1" t="s">
        <v>1830</v>
      </c>
      <c r="AF268" s="1" t="s">
        <v>1831</v>
      </c>
      <c r="AS268" s="1" t="s">
        <v>1830</v>
      </c>
      <c r="AT268" s="156" t="s">
        <v>1840</v>
      </c>
      <c r="AU268" s="1" t="s">
        <v>3888</v>
      </c>
      <c r="AW268" s="1" t="s">
        <v>3849</v>
      </c>
      <c r="AX268" s="1" t="s">
        <v>1835</v>
      </c>
      <c r="AY268" s="1" t="s">
        <v>1830</v>
      </c>
      <c r="BT268" s="1" t="s">
        <v>4072</v>
      </c>
      <c r="BU268" s="2">
        <v>0</v>
      </c>
      <c r="BV268" s="2">
        <v>0</v>
      </c>
      <c r="BW268" s="2">
        <v>0</v>
      </c>
      <c r="BX268" s="2">
        <v>0</v>
      </c>
      <c r="BY268" s="2">
        <v>0</v>
      </c>
      <c r="BZ268" s="2">
        <v>1</v>
      </c>
      <c r="CA268" s="2">
        <v>0</v>
      </c>
      <c r="CB268" s="2">
        <v>0</v>
      </c>
      <c r="CC268" s="2">
        <v>0</v>
      </c>
      <c r="CD268" s="2">
        <v>0</v>
      </c>
      <c r="CE268" s="2">
        <v>0</v>
      </c>
      <c r="CG268" s="1" t="s">
        <v>1830</v>
      </c>
      <c r="DU268" s="1" t="s">
        <v>4047</v>
      </c>
      <c r="DV268" s="2">
        <v>0</v>
      </c>
      <c r="DW268" s="2">
        <v>1</v>
      </c>
      <c r="DX268" s="2">
        <v>0</v>
      </c>
      <c r="DY268" s="2">
        <v>0</v>
      </c>
      <c r="DZ268" s="2">
        <v>0</v>
      </c>
      <c r="EA268" s="2">
        <v>0</v>
      </c>
      <c r="EB268" s="2">
        <v>0</v>
      </c>
      <c r="EC268" s="2">
        <v>0</v>
      </c>
      <c r="ED268" s="2">
        <v>0</v>
      </c>
      <c r="EE268" s="2">
        <v>0</v>
      </c>
      <c r="EF268" s="2">
        <v>0</v>
      </c>
      <c r="EG268" s="2">
        <v>0</v>
      </c>
      <c r="EI268" s="1" t="s">
        <v>1840</v>
      </c>
      <c r="EJ268" s="2">
        <v>0</v>
      </c>
      <c r="EK268" s="2">
        <v>0</v>
      </c>
      <c r="EL268" s="2">
        <v>0</v>
      </c>
      <c r="EM268" s="2">
        <v>0</v>
      </c>
      <c r="EN268" s="2">
        <v>0</v>
      </c>
      <c r="EO268" s="2">
        <v>0</v>
      </c>
      <c r="EP268" s="2">
        <v>0</v>
      </c>
      <c r="EQ268" s="2">
        <v>0</v>
      </c>
      <c r="ER268" s="2">
        <v>0</v>
      </c>
      <c r="ES268" s="2">
        <v>0</v>
      </c>
      <c r="ET268" s="2">
        <v>0</v>
      </c>
      <c r="EU268" s="2">
        <v>1</v>
      </c>
      <c r="EV268" s="2">
        <v>0</v>
      </c>
      <c r="EX268" s="1" t="s">
        <v>1830</v>
      </c>
      <c r="GE268" s="1" t="s">
        <v>3893</v>
      </c>
      <c r="GF268" s="1" t="s">
        <v>2075</v>
      </c>
      <c r="GG268" s="1" t="s">
        <v>2075</v>
      </c>
      <c r="GH268" s="1" t="s">
        <v>2075</v>
      </c>
      <c r="GI268" s="1" t="s">
        <v>2075</v>
      </c>
      <c r="GJ268" s="1" t="s">
        <v>2075</v>
      </c>
      <c r="GK268" s="1" t="s">
        <v>2075</v>
      </c>
      <c r="GL268" s="1" t="s">
        <v>2074</v>
      </c>
      <c r="GM268" s="1" t="s">
        <v>2075</v>
      </c>
      <c r="GN268" s="1" t="s">
        <v>2075</v>
      </c>
      <c r="GO268" s="1" t="s">
        <v>2075</v>
      </c>
      <c r="GP268" s="1" t="s">
        <v>2075</v>
      </c>
      <c r="GQ268" s="1" t="s">
        <v>2075</v>
      </c>
      <c r="GR268" s="1" t="s">
        <v>2075</v>
      </c>
      <c r="AAU268" s="1"/>
      <c r="ATY268"/>
      <c r="ATZ268" s="1" t="s">
        <v>4415</v>
      </c>
      <c r="AUB268" s="1" t="s">
        <v>3854</v>
      </c>
      <c r="AUC268" s="1" t="s">
        <v>3493</v>
      </c>
      <c r="AUD268" s="1" t="s">
        <v>3855</v>
      </c>
      <c r="AUG268" s="1" t="s">
        <v>2211</v>
      </c>
    </row>
    <row r="269" spans="1:723 1221:1229" ht="14.5" customHeight="1" x14ac:dyDescent="0.35">
      <c r="A269" s="1" t="s">
        <v>3496</v>
      </c>
      <c r="B269" s="1" t="s">
        <v>3494</v>
      </c>
      <c r="C269" s="1" t="s">
        <v>3495</v>
      </c>
      <c r="D269" s="1" t="s">
        <v>2444</v>
      </c>
      <c r="E269" s="1" t="s">
        <v>2025</v>
      </c>
      <c r="F269" s="1" t="s">
        <v>2444</v>
      </c>
      <c r="I269" s="1" t="s">
        <v>1942</v>
      </c>
      <c r="J269" s="1" t="s">
        <v>1943</v>
      </c>
      <c r="K269" s="1" t="s">
        <v>1943</v>
      </c>
      <c r="N269" s="1" t="s">
        <v>4087</v>
      </c>
      <c r="O269" s="2">
        <v>0</v>
      </c>
      <c r="P269" s="2">
        <v>1</v>
      </c>
      <c r="Q269" s="2">
        <v>0</v>
      </c>
      <c r="R269" s="2">
        <v>0</v>
      </c>
      <c r="S269" s="2">
        <v>0</v>
      </c>
      <c r="U269" s="1" t="s">
        <v>1831</v>
      </c>
      <c r="AT269" s="1"/>
      <c r="BJ269" s="1"/>
      <c r="DU269" s="1"/>
      <c r="GS269" s="1"/>
      <c r="GT269" s="1" t="s">
        <v>4088</v>
      </c>
      <c r="GV269" s="1" t="s">
        <v>3917</v>
      </c>
      <c r="GX269" s="1" t="s">
        <v>1831</v>
      </c>
      <c r="GY269" s="1" t="s">
        <v>4124</v>
      </c>
      <c r="GZ269" s="1" t="s">
        <v>4125</v>
      </c>
      <c r="HA269" s="1" t="s">
        <v>3873</v>
      </c>
      <c r="HL269" s="1" t="s">
        <v>1831</v>
      </c>
      <c r="HM269" s="1" t="s">
        <v>1830</v>
      </c>
      <c r="HP269" s="1" t="s">
        <v>1830</v>
      </c>
      <c r="HQ269" s="1" t="s">
        <v>1831</v>
      </c>
      <c r="HT269" s="1" t="s">
        <v>1831</v>
      </c>
      <c r="HU269" s="2">
        <v>100</v>
      </c>
      <c r="HV269" s="1" t="s">
        <v>3890</v>
      </c>
      <c r="HW269" s="1" t="s">
        <v>3848</v>
      </c>
      <c r="HY269" s="1" t="s">
        <v>1830</v>
      </c>
      <c r="IT269" s="1" t="s">
        <v>1834</v>
      </c>
      <c r="IU269" s="2">
        <v>0</v>
      </c>
      <c r="IV269" s="2">
        <v>0</v>
      </c>
      <c r="IW269" s="2">
        <v>0</v>
      </c>
      <c r="IX269" s="2">
        <v>0</v>
      </c>
      <c r="IY269" s="2">
        <v>0</v>
      </c>
      <c r="IZ269" s="2">
        <v>0</v>
      </c>
      <c r="JA269" s="2">
        <v>0</v>
      </c>
      <c r="JB269" s="2">
        <v>1</v>
      </c>
      <c r="JC269" s="2">
        <v>0</v>
      </c>
      <c r="JD269" s="2">
        <v>0</v>
      </c>
      <c r="JE269" s="2">
        <v>0</v>
      </c>
      <c r="JG269" s="1" t="s">
        <v>1830</v>
      </c>
      <c r="KU269" s="1" t="s">
        <v>4131</v>
      </c>
      <c r="KV269" s="2">
        <v>0</v>
      </c>
      <c r="KW269" s="2">
        <v>0</v>
      </c>
      <c r="KX269" s="2">
        <v>0</v>
      </c>
      <c r="KY269" s="2">
        <v>0</v>
      </c>
      <c r="KZ269" s="2">
        <v>1</v>
      </c>
      <c r="LA269" s="2">
        <v>1</v>
      </c>
      <c r="LB269" s="2">
        <v>1</v>
      </c>
      <c r="LC269" s="2">
        <v>0</v>
      </c>
      <c r="LD269" s="2">
        <v>0</v>
      </c>
      <c r="LE269" s="2">
        <v>0</v>
      </c>
      <c r="LF269" s="2">
        <v>0</v>
      </c>
      <c r="LG269" s="2">
        <v>0</v>
      </c>
      <c r="LI269" s="1" t="s">
        <v>1857</v>
      </c>
      <c r="LJ269" s="2">
        <v>0</v>
      </c>
      <c r="LK269" s="2">
        <v>0</v>
      </c>
      <c r="LL269" s="2">
        <v>0</v>
      </c>
      <c r="LM269" s="2">
        <v>0</v>
      </c>
      <c r="LN269" s="2">
        <v>1</v>
      </c>
      <c r="LO269" s="2">
        <v>0</v>
      </c>
      <c r="LP269" s="2">
        <v>0</v>
      </c>
      <c r="LQ269" s="2">
        <v>0</v>
      </c>
      <c r="LR269" s="2">
        <v>0</v>
      </c>
      <c r="LS269" s="2">
        <v>0</v>
      </c>
      <c r="LT269" s="2">
        <v>0</v>
      </c>
      <c r="LU269" s="2">
        <v>0</v>
      </c>
      <c r="LV269" s="2">
        <v>0</v>
      </c>
      <c r="LX269" s="1" t="s">
        <v>1831</v>
      </c>
      <c r="LY269" s="1" t="s">
        <v>1834</v>
      </c>
      <c r="LZ269" s="2">
        <v>0</v>
      </c>
      <c r="MA269" s="2">
        <v>0</v>
      </c>
      <c r="MB269" s="2">
        <v>0</v>
      </c>
      <c r="MC269" s="2">
        <v>0</v>
      </c>
      <c r="MD269" s="2">
        <v>1</v>
      </c>
      <c r="ME269" s="2">
        <v>0</v>
      </c>
      <c r="MF269" s="2">
        <v>0</v>
      </c>
      <c r="MH269" s="1" t="s">
        <v>4091</v>
      </c>
      <c r="MI269" s="2">
        <v>0</v>
      </c>
      <c r="MJ269" s="2">
        <v>0</v>
      </c>
      <c r="MK269" s="2">
        <v>0</v>
      </c>
      <c r="ML269" s="2">
        <v>0</v>
      </c>
      <c r="MM269" s="2">
        <v>0</v>
      </c>
      <c r="MN269" s="2">
        <v>0</v>
      </c>
      <c r="MO269" s="2">
        <v>0</v>
      </c>
      <c r="MP269" s="2">
        <v>1</v>
      </c>
      <c r="MQ269" s="2">
        <v>0</v>
      </c>
      <c r="MR269" s="2">
        <v>1</v>
      </c>
      <c r="MS269" s="2">
        <v>0</v>
      </c>
      <c r="MT269" s="2">
        <v>0</v>
      </c>
      <c r="MU269" s="2">
        <v>0</v>
      </c>
      <c r="MW269" s="1" t="s">
        <v>1831</v>
      </c>
      <c r="NE269" s="1" t="s">
        <v>4091</v>
      </c>
      <c r="NF269" s="2">
        <v>0</v>
      </c>
      <c r="NG269" s="2">
        <v>0</v>
      </c>
      <c r="NH269" s="2">
        <v>0</v>
      </c>
      <c r="NI269" s="2">
        <v>0</v>
      </c>
      <c r="NJ269" s="2">
        <v>0</v>
      </c>
      <c r="NK269" s="2">
        <v>0</v>
      </c>
      <c r="NL269" s="2">
        <v>0</v>
      </c>
      <c r="NM269" s="2">
        <v>1</v>
      </c>
      <c r="NN269" s="2">
        <v>0</v>
      </c>
      <c r="NO269" s="2">
        <v>1</v>
      </c>
      <c r="NP269" s="2">
        <v>0</v>
      </c>
      <c r="NQ269" s="2">
        <v>0</v>
      </c>
      <c r="NR269" s="2">
        <v>0</v>
      </c>
      <c r="AAU269" s="1"/>
      <c r="ATY269"/>
      <c r="ATZ269" s="1" t="s">
        <v>4416</v>
      </c>
      <c r="AUB269" s="1" t="s">
        <v>3854</v>
      </c>
      <c r="AUC269" s="1" t="s">
        <v>3497</v>
      </c>
      <c r="AUD269" s="1" t="s">
        <v>3855</v>
      </c>
      <c r="AUG269" s="1" t="s">
        <v>2201</v>
      </c>
    </row>
    <row r="270" spans="1:723 1221:1229" ht="14.5" customHeight="1" x14ac:dyDescent="0.35">
      <c r="A270" s="1" t="s">
        <v>3501</v>
      </c>
      <c r="B270" s="1" t="s">
        <v>3498</v>
      </c>
      <c r="C270" s="1" t="s">
        <v>3499</v>
      </c>
      <c r="D270" s="1" t="s">
        <v>2444</v>
      </c>
      <c r="E270" s="1" t="s">
        <v>2025</v>
      </c>
      <c r="F270" s="1" t="s">
        <v>2444</v>
      </c>
      <c r="I270" s="1" t="s">
        <v>1942</v>
      </c>
      <c r="J270" s="1" t="s">
        <v>1943</v>
      </c>
      <c r="K270" s="1" t="s">
        <v>1943</v>
      </c>
      <c r="N270" s="1" t="s">
        <v>4087</v>
      </c>
      <c r="O270" s="2">
        <v>0</v>
      </c>
      <c r="P270" s="2">
        <v>1</v>
      </c>
      <c r="Q270" s="2">
        <v>0</v>
      </c>
      <c r="R270" s="2">
        <v>0</v>
      </c>
      <c r="S270" s="2">
        <v>0</v>
      </c>
      <c r="U270" s="1" t="s">
        <v>1831</v>
      </c>
      <c r="AT270" s="1"/>
      <c r="BJ270" s="1"/>
      <c r="DU270" s="1"/>
      <c r="GS270" s="1"/>
      <c r="GT270" s="1" t="s">
        <v>4088</v>
      </c>
      <c r="GV270" s="1" t="s">
        <v>3917</v>
      </c>
      <c r="GX270" s="1" t="s">
        <v>1831</v>
      </c>
      <c r="GY270" s="1" t="s">
        <v>4124</v>
      </c>
      <c r="GZ270" s="1" t="s">
        <v>4417</v>
      </c>
      <c r="HA270" s="1" t="s">
        <v>3873</v>
      </c>
      <c r="HL270" s="1" t="s">
        <v>1831</v>
      </c>
      <c r="HM270" s="1" t="s">
        <v>1830</v>
      </c>
      <c r="HP270" s="1" t="s">
        <v>1830</v>
      </c>
      <c r="HQ270" s="1" t="s">
        <v>1831</v>
      </c>
      <c r="HT270" s="1" t="s">
        <v>1831</v>
      </c>
      <c r="HU270" s="2">
        <v>115</v>
      </c>
      <c r="HV270" s="1" t="s">
        <v>1835</v>
      </c>
      <c r="HW270" s="1" t="s">
        <v>3848</v>
      </c>
      <c r="HY270" s="1" t="s">
        <v>1830</v>
      </c>
      <c r="IT270" s="1" t="s">
        <v>1834</v>
      </c>
      <c r="IU270" s="2">
        <v>0</v>
      </c>
      <c r="IV270" s="2">
        <v>0</v>
      </c>
      <c r="IW270" s="2">
        <v>0</v>
      </c>
      <c r="IX270" s="2">
        <v>0</v>
      </c>
      <c r="IY270" s="2">
        <v>0</v>
      </c>
      <c r="IZ270" s="2">
        <v>0</v>
      </c>
      <c r="JA270" s="2">
        <v>0</v>
      </c>
      <c r="JB270" s="2">
        <v>1</v>
      </c>
      <c r="JC270" s="2">
        <v>0</v>
      </c>
      <c r="JD270" s="2">
        <v>0</v>
      </c>
      <c r="JE270" s="2">
        <v>0</v>
      </c>
      <c r="JG270" s="1" t="s">
        <v>1830</v>
      </c>
      <c r="KU270" s="1" t="s">
        <v>4047</v>
      </c>
      <c r="KV270" s="2">
        <v>0</v>
      </c>
      <c r="KW270" s="2">
        <v>1</v>
      </c>
      <c r="KX270" s="2">
        <v>0</v>
      </c>
      <c r="KY270" s="2">
        <v>0</v>
      </c>
      <c r="KZ270" s="2">
        <v>0</v>
      </c>
      <c r="LA270" s="2">
        <v>0</v>
      </c>
      <c r="LB270" s="2">
        <v>0</v>
      </c>
      <c r="LC270" s="2">
        <v>0</v>
      </c>
      <c r="LD270" s="2">
        <v>0</v>
      </c>
      <c r="LE270" s="2">
        <v>0</v>
      </c>
      <c r="LF270" s="2">
        <v>0</v>
      </c>
      <c r="LG270" s="2">
        <v>0</v>
      </c>
      <c r="LH270" s="1" t="s">
        <v>3500</v>
      </c>
      <c r="LI270" s="1" t="s">
        <v>4600</v>
      </c>
      <c r="LJ270" s="2">
        <v>0</v>
      </c>
      <c r="LK270" s="2">
        <v>0</v>
      </c>
      <c r="LL270" s="2">
        <v>0</v>
      </c>
      <c r="LM270" s="2">
        <v>0</v>
      </c>
      <c r="LN270" s="2">
        <v>0</v>
      </c>
      <c r="LO270" s="2">
        <v>0</v>
      </c>
      <c r="LP270" s="2">
        <v>1</v>
      </c>
      <c r="LQ270" s="2">
        <v>0</v>
      </c>
      <c r="LR270" s="2">
        <v>0</v>
      </c>
      <c r="LS270" s="2">
        <v>0</v>
      </c>
      <c r="LT270" s="2">
        <v>0</v>
      </c>
      <c r="LU270" s="2">
        <v>0</v>
      </c>
      <c r="LV270" s="2">
        <v>0</v>
      </c>
      <c r="LW270" s="1" t="s">
        <v>3007</v>
      </c>
      <c r="LX270" s="1" t="s">
        <v>1831</v>
      </c>
      <c r="LY270" s="1" t="s">
        <v>1834</v>
      </c>
      <c r="LZ270" s="2">
        <v>0</v>
      </c>
      <c r="MA270" s="2">
        <v>0</v>
      </c>
      <c r="MB270" s="2">
        <v>0</v>
      </c>
      <c r="MC270" s="2">
        <v>0</v>
      </c>
      <c r="MD270" s="2">
        <v>1</v>
      </c>
      <c r="ME270" s="2">
        <v>0</v>
      </c>
      <c r="MF270" s="2">
        <v>0</v>
      </c>
      <c r="MH270" s="1" t="s">
        <v>3906</v>
      </c>
      <c r="MI270" s="2">
        <v>0</v>
      </c>
      <c r="MJ270" s="2">
        <v>0</v>
      </c>
      <c r="MK270" s="2">
        <v>0</v>
      </c>
      <c r="ML270" s="2">
        <v>0</v>
      </c>
      <c r="MM270" s="2">
        <v>0</v>
      </c>
      <c r="MN270" s="2">
        <v>0</v>
      </c>
      <c r="MO270" s="2">
        <v>0</v>
      </c>
      <c r="MP270" s="2">
        <v>1</v>
      </c>
      <c r="MQ270" s="2">
        <v>0</v>
      </c>
      <c r="MR270" s="2">
        <v>0</v>
      </c>
      <c r="MS270" s="2">
        <v>0</v>
      </c>
      <c r="MT270" s="2">
        <v>0</v>
      </c>
      <c r="MU270" s="2">
        <v>0</v>
      </c>
      <c r="MW270" s="1" t="s">
        <v>1831</v>
      </c>
      <c r="NE270" s="1" t="s">
        <v>4343</v>
      </c>
      <c r="NF270" s="2">
        <v>0</v>
      </c>
      <c r="NG270" s="2">
        <v>0</v>
      </c>
      <c r="NH270" s="2">
        <v>0</v>
      </c>
      <c r="NI270" s="2">
        <v>0</v>
      </c>
      <c r="NJ270" s="2">
        <v>0</v>
      </c>
      <c r="NK270" s="2">
        <v>0</v>
      </c>
      <c r="NL270" s="2">
        <v>0</v>
      </c>
      <c r="NM270" s="2">
        <v>1</v>
      </c>
      <c r="NN270" s="2">
        <v>1</v>
      </c>
      <c r="NO270" s="2">
        <v>0</v>
      </c>
      <c r="NP270" s="2">
        <v>0</v>
      </c>
      <c r="NQ270" s="2">
        <v>0</v>
      </c>
      <c r="NR270" s="2">
        <v>0</v>
      </c>
      <c r="AAU270" s="1"/>
      <c r="ATY270"/>
      <c r="ATZ270" s="1" t="s">
        <v>4418</v>
      </c>
      <c r="AUB270" s="1" t="s">
        <v>3854</v>
      </c>
      <c r="AUC270" s="1" t="s">
        <v>3502</v>
      </c>
      <c r="AUD270" s="1" t="s">
        <v>3855</v>
      </c>
      <c r="AUG270" s="1" t="s">
        <v>2195</v>
      </c>
    </row>
    <row r="271" spans="1:723 1221:1229" ht="14.5" customHeight="1" x14ac:dyDescent="0.35">
      <c r="A271" s="1" t="s">
        <v>3505</v>
      </c>
      <c r="B271" s="1" t="s">
        <v>3503</v>
      </c>
      <c r="C271" s="1" t="s">
        <v>3504</v>
      </c>
      <c r="D271" s="1" t="s">
        <v>2444</v>
      </c>
      <c r="E271" s="1" t="s">
        <v>1982</v>
      </c>
      <c r="F271" s="1" t="s">
        <v>2444</v>
      </c>
      <c r="I271" s="1" t="s">
        <v>1942</v>
      </c>
      <c r="J271" s="1" t="s">
        <v>1943</v>
      </c>
      <c r="K271" s="1" t="s">
        <v>1943</v>
      </c>
      <c r="N271" s="1" t="s">
        <v>3846</v>
      </c>
      <c r="O271" s="2">
        <v>1</v>
      </c>
      <c r="P271" s="2">
        <v>0</v>
      </c>
      <c r="Q271" s="2">
        <v>0</v>
      </c>
      <c r="R271" s="2">
        <v>0</v>
      </c>
      <c r="S271" s="2">
        <v>0</v>
      </c>
      <c r="U271" s="1" t="s">
        <v>1831</v>
      </c>
      <c r="AC271" s="1" t="s">
        <v>3920</v>
      </c>
      <c r="AE271" s="1" t="s">
        <v>1831</v>
      </c>
      <c r="AF271" s="1" t="s">
        <v>1831</v>
      </c>
      <c r="AS271" s="1" t="s">
        <v>3895</v>
      </c>
      <c r="AT271" s="156">
        <v>50</v>
      </c>
      <c r="AU271" s="1" t="s">
        <v>3857</v>
      </c>
      <c r="AW271" s="1" t="s">
        <v>3849</v>
      </c>
      <c r="AX271" s="1" t="s">
        <v>1835</v>
      </c>
      <c r="AY271" s="1" t="s">
        <v>1830</v>
      </c>
      <c r="BT271" s="1" t="s">
        <v>4072</v>
      </c>
      <c r="BU271" s="2">
        <v>0</v>
      </c>
      <c r="BV271" s="2">
        <v>0</v>
      </c>
      <c r="BW271" s="2">
        <v>0</v>
      </c>
      <c r="BX271" s="2">
        <v>0</v>
      </c>
      <c r="BY271" s="2">
        <v>0</v>
      </c>
      <c r="BZ271" s="2">
        <v>1</v>
      </c>
      <c r="CA271" s="2">
        <v>0</v>
      </c>
      <c r="CB271" s="2">
        <v>0</v>
      </c>
      <c r="CC271" s="2">
        <v>0</v>
      </c>
      <c r="CD271" s="2">
        <v>0</v>
      </c>
      <c r="CE271" s="2">
        <v>0</v>
      </c>
      <c r="CG271" s="1" t="s">
        <v>1830</v>
      </c>
      <c r="DU271" s="1" t="s">
        <v>1852</v>
      </c>
      <c r="DV271" s="2">
        <v>0</v>
      </c>
      <c r="DW271" s="2">
        <v>0</v>
      </c>
      <c r="DX271" s="2">
        <v>0</v>
      </c>
      <c r="DY271" s="2">
        <v>1</v>
      </c>
      <c r="DZ271" s="2">
        <v>0</v>
      </c>
      <c r="EA271" s="2">
        <v>0</v>
      </c>
      <c r="EB271" s="2">
        <v>0</v>
      </c>
      <c r="EC271" s="2">
        <v>0</v>
      </c>
      <c r="ED271" s="2">
        <v>0</v>
      </c>
      <c r="EE271" s="2">
        <v>0</v>
      </c>
      <c r="EF271" s="2">
        <v>0</v>
      </c>
      <c r="EG271" s="2">
        <v>0</v>
      </c>
      <c r="EI271" s="1" t="s">
        <v>4109</v>
      </c>
      <c r="EJ271" s="2">
        <v>0</v>
      </c>
      <c r="EK271" s="2">
        <v>0</v>
      </c>
      <c r="EL271" s="2">
        <v>1</v>
      </c>
      <c r="EM271" s="2">
        <v>0</v>
      </c>
      <c r="EN271" s="2">
        <v>0</v>
      </c>
      <c r="EO271" s="2">
        <v>0</v>
      </c>
      <c r="EP271" s="2">
        <v>0</v>
      </c>
      <c r="EQ271" s="2">
        <v>0</v>
      </c>
      <c r="ER271" s="2">
        <v>0</v>
      </c>
      <c r="ES271" s="2">
        <v>0</v>
      </c>
      <c r="ET271" s="2">
        <v>0</v>
      </c>
      <c r="EU271" s="2">
        <v>0</v>
      </c>
      <c r="EV271" s="2">
        <v>0</v>
      </c>
      <c r="EX271" s="1" t="s">
        <v>1830</v>
      </c>
      <c r="GE271" s="1" t="s">
        <v>1836</v>
      </c>
      <c r="GF271" s="1" t="s">
        <v>2075</v>
      </c>
      <c r="GG271" s="1" t="s">
        <v>2075</v>
      </c>
      <c r="GH271" s="1" t="s">
        <v>2074</v>
      </c>
      <c r="GI271" s="1" t="s">
        <v>2075</v>
      </c>
      <c r="GJ271" s="1" t="s">
        <v>2075</v>
      </c>
      <c r="GK271" s="1" t="s">
        <v>2075</v>
      </c>
      <c r="GL271" s="1" t="s">
        <v>2075</v>
      </c>
      <c r="GM271" s="1" t="s">
        <v>2075</v>
      </c>
      <c r="GN271" s="1" t="s">
        <v>2075</v>
      </c>
      <c r="GO271" s="1" t="s">
        <v>2075</v>
      </c>
      <c r="GP271" s="1" t="s">
        <v>2075</v>
      </c>
      <c r="GQ271" s="1" t="s">
        <v>2075</v>
      </c>
      <c r="GR271" s="1" t="s">
        <v>2075</v>
      </c>
      <c r="AAU271" s="1"/>
      <c r="ATY271"/>
      <c r="ATZ271" s="1" t="s">
        <v>4419</v>
      </c>
      <c r="AUB271" s="1" t="s">
        <v>3854</v>
      </c>
      <c r="AUC271" s="1" t="s">
        <v>3506</v>
      </c>
      <c r="AUD271" s="1" t="s">
        <v>3855</v>
      </c>
      <c r="AUG271" s="1" t="s">
        <v>2190</v>
      </c>
    </row>
    <row r="272" spans="1:723 1221:1229" ht="14.5" customHeight="1" x14ac:dyDescent="0.35">
      <c r="A272" s="1" t="s">
        <v>3510</v>
      </c>
      <c r="B272" s="1" t="s">
        <v>3507</v>
      </c>
      <c r="C272" s="1" t="s">
        <v>3508</v>
      </c>
      <c r="D272" s="1" t="s">
        <v>2444</v>
      </c>
      <c r="E272" s="1" t="s">
        <v>2025</v>
      </c>
      <c r="F272" s="1" t="s">
        <v>2444</v>
      </c>
      <c r="I272" s="1" t="s">
        <v>1942</v>
      </c>
      <c r="J272" s="1" t="s">
        <v>1943</v>
      </c>
      <c r="K272" s="1" t="s">
        <v>1943</v>
      </c>
      <c r="N272" s="1" t="s">
        <v>4087</v>
      </c>
      <c r="O272" s="2">
        <v>0</v>
      </c>
      <c r="P272" s="2">
        <v>1</v>
      </c>
      <c r="Q272" s="2">
        <v>0</v>
      </c>
      <c r="R272" s="2">
        <v>0</v>
      </c>
      <c r="S272" s="2">
        <v>0</v>
      </c>
      <c r="U272" s="1" t="s">
        <v>1831</v>
      </c>
      <c r="AT272" s="1"/>
      <c r="BJ272" s="1"/>
      <c r="DU272" s="1"/>
      <c r="GS272" s="1"/>
      <c r="GT272" s="1" t="s">
        <v>4088</v>
      </c>
      <c r="GV272" s="1" t="s">
        <v>3917</v>
      </c>
      <c r="GX272" s="1" t="s">
        <v>1831</v>
      </c>
      <c r="GY272" s="1" t="s">
        <v>1831</v>
      </c>
      <c r="HL272" s="1" t="s">
        <v>1831</v>
      </c>
      <c r="HM272" s="1" t="s">
        <v>1830</v>
      </c>
      <c r="HP272" s="1" t="s">
        <v>1830</v>
      </c>
      <c r="HQ272" s="1" t="s">
        <v>1831</v>
      </c>
      <c r="HT272" s="1" t="s">
        <v>1831</v>
      </c>
      <c r="HU272" s="2">
        <v>100</v>
      </c>
      <c r="HV272" s="1" t="s">
        <v>1835</v>
      </c>
      <c r="HW272" s="1" t="s">
        <v>3848</v>
      </c>
      <c r="HY272" s="1" t="s">
        <v>1830</v>
      </c>
      <c r="IT272" s="1" t="s">
        <v>1834</v>
      </c>
      <c r="IU272" s="2">
        <v>0</v>
      </c>
      <c r="IV272" s="2">
        <v>0</v>
      </c>
      <c r="IW272" s="2">
        <v>0</v>
      </c>
      <c r="IX272" s="2">
        <v>0</v>
      </c>
      <c r="IY272" s="2">
        <v>0</v>
      </c>
      <c r="IZ272" s="2">
        <v>0</v>
      </c>
      <c r="JA272" s="2">
        <v>0</v>
      </c>
      <c r="JB272" s="2">
        <v>1</v>
      </c>
      <c r="JC272" s="2">
        <v>0</v>
      </c>
      <c r="JD272" s="2">
        <v>0</v>
      </c>
      <c r="JE272" s="2">
        <v>0</v>
      </c>
      <c r="JG272" s="1" t="s">
        <v>1830</v>
      </c>
      <c r="KU272" s="1" t="s">
        <v>4047</v>
      </c>
      <c r="KV272" s="2">
        <v>0</v>
      </c>
      <c r="KW272" s="2">
        <v>1</v>
      </c>
      <c r="KX272" s="2">
        <v>0</v>
      </c>
      <c r="KY272" s="2">
        <v>0</v>
      </c>
      <c r="KZ272" s="2">
        <v>0</v>
      </c>
      <c r="LA272" s="2">
        <v>0</v>
      </c>
      <c r="LB272" s="2">
        <v>0</v>
      </c>
      <c r="LC272" s="2">
        <v>0</v>
      </c>
      <c r="LD272" s="2">
        <v>0</v>
      </c>
      <c r="LE272" s="2">
        <v>0</v>
      </c>
      <c r="LF272" s="2">
        <v>0</v>
      </c>
      <c r="LG272" s="2">
        <v>0</v>
      </c>
      <c r="LH272" s="1" t="s">
        <v>3509</v>
      </c>
      <c r="LI272" s="1" t="s">
        <v>4176</v>
      </c>
      <c r="LJ272" s="2">
        <v>0</v>
      </c>
      <c r="LK272" s="2">
        <v>0</v>
      </c>
      <c r="LL272" s="2">
        <v>0</v>
      </c>
      <c r="LM272" s="2">
        <v>0</v>
      </c>
      <c r="LN272" s="2">
        <v>0</v>
      </c>
      <c r="LO272" s="2">
        <v>1</v>
      </c>
      <c r="LP272" s="2">
        <v>0</v>
      </c>
      <c r="LQ272" s="2">
        <v>0</v>
      </c>
      <c r="LR272" s="2">
        <v>0</v>
      </c>
      <c r="LS272" s="2">
        <v>0</v>
      </c>
      <c r="LT272" s="2">
        <v>0</v>
      </c>
      <c r="LU272" s="2">
        <v>0</v>
      </c>
      <c r="LV272" s="2">
        <v>0</v>
      </c>
      <c r="LX272" s="1" t="s">
        <v>1831</v>
      </c>
      <c r="LY272" s="1" t="s">
        <v>1834</v>
      </c>
      <c r="LZ272" s="2">
        <v>0</v>
      </c>
      <c r="MA272" s="2">
        <v>0</v>
      </c>
      <c r="MB272" s="2">
        <v>0</v>
      </c>
      <c r="MC272" s="2">
        <v>0</v>
      </c>
      <c r="MD272" s="2">
        <v>1</v>
      </c>
      <c r="ME272" s="2">
        <v>0</v>
      </c>
      <c r="MF272" s="2">
        <v>0</v>
      </c>
      <c r="MH272" s="1" t="s">
        <v>3906</v>
      </c>
      <c r="MI272" s="2">
        <v>0</v>
      </c>
      <c r="MJ272" s="2">
        <v>0</v>
      </c>
      <c r="MK272" s="2">
        <v>0</v>
      </c>
      <c r="ML272" s="2">
        <v>0</v>
      </c>
      <c r="MM272" s="2">
        <v>0</v>
      </c>
      <c r="MN272" s="2">
        <v>0</v>
      </c>
      <c r="MO272" s="2">
        <v>0</v>
      </c>
      <c r="MP272" s="2">
        <v>1</v>
      </c>
      <c r="MQ272" s="2">
        <v>0</v>
      </c>
      <c r="MR272" s="2">
        <v>0</v>
      </c>
      <c r="MS272" s="2">
        <v>0</v>
      </c>
      <c r="MT272" s="2">
        <v>0</v>
      </c>
      <c r="MU272" s="2">
        <v>0</v>
      </c>
      <c r="MW272" s="1" t="s">
        <v>1831</v>
      </c>
      <c r="NE272" s="1" t="s">
        <v>3906</v>
      </c>
      <c r="NF272" s="2">
        <v>0</v>
      </c>
      <c r="NG272" s="2">
        <v>0</v>
      </c>
      <c r="NH272" s="2">
        <v>0</v>
      </c>
      <c r="NI272" s="2">
        <v>0</v>
      </c>
      <c r="NJ272" s="2">
        <v>0</v>
      </c>
      <c r="NK272" s="2">
        <v>0</v>
      </c>
      <c r="NL272" s="2">
        <v>0</v>
      </c>
      <c r="NM272" s="2">
        <v>1</v>
      </c>
      <c r="NN272" s="2">
        <v>0</v>
      </c>
      <c r="NO272" s="2">
        <v>0</v>
      </c>
      <c r="NP272" s="2">
        <v>0</v>
      </c>
      <c r="NQ272" s="2">
        <v>0</v>
      </c>
      <c r="NR272" s="2">
        <v>0</v>
      </c>
      <c r="AAU272" s="1"/>
      <c r="ATY272"/>
      <c r="ATZ272" s="1" t="s">
        <v>4420</v>
      </c>
      <c r="AUB272" s="1" t="s">
        <v>3854</v>
      </c>
      <c r="AUC272" s="1" t="s">
        <v>3511</v>
      </c>
      <c r="AUD272" s="1" t="s">
        <v>3855</v>
      </c>
      <c r="AUG272" s="1" t="s">
        <v>2176</v>
      </c>
    </row>
    <row r="273" spans="1:723 1221:1229" ht="14.5" customHeight="1" x14ac:dyDescent="0.35">
      <c r="A273" s="1" t="s">
        <v>3514</v>
      </c>
      <c r="B273" s="1" t="s">
        <v>3512</v>
      </c>
      <c r="C273" s="1" t="s">
        <v>3513</v>
      </c>
      <c r="D273" s="1" t="s">
        <v>2444</v>
      </c>
      <c r="E273" s="1" t="s">
        <v>1982</v>
      </c>
      <c r="F273" s="1" t="s">
        <v>2444</v>
      </c>
      <c r="I273" s="1" t="s">
        <v>1942</v>
      </c>
      <c r="J273" s="1" t="s">
        <v>1943</v>
      </c>
      <c r="K273" s="1" t="s">
        <v>1943</v>
      </c>
      <c r="N273" s="1" t="s">
        <v>3846</v>
      </c>
      <c r="O273" s="2">
        <v>1</v>
      </c>
      <c r="P273" s="2">
        <v>0</v>
      </c>
      <c r="Q273" s="2">
        <v>0</v>
      </c>
      <c r="R273" s="2">
        <v>0</v>
      </c>
      <c r="S273" s="2">
        <v>0</v>
      </c>
      <c r="U273" s="1" t="s">
        <v>1831</v>
      </c>
      <c r="AC273" s="1" t="s">
        <v>3920</v>
      </c>
      <c r="AE273" s="1" t="s">
        <v>1830</v>
      </c>
      <c r="AF273" s="1" t="s">
        <v>1831</v>
      </c>
      <c r="AS273" s="1" t="s">
        <v>3895</v>
      </c>
      <c r="AT273" s="156">
        <v>28</v>
      </c>
      <c r="AU273" s="1" t="s">
        <v>3888</v>
      </c>
      <c r="AW273" s="1" t="s">
        <v>3849</v>
      </c>
      <c r="AX273" s="1" t="s">
        <v>1835</v>
      </c>
      <c r="AY273" s="1" t="s">
        <v>1831</v>
      </c>
      <c r="AZ273" s="1" t="s">
        <v>1837</v>
      </c>
      <c r="BK273" s="1" t="s">
        <v>1852</v>
      </c>
      <c r="BL273" s="2">
        <v>0</v>
      </c>
      <c r="BM273" s="2">
        <v>1</v>
      </c>
      <c r="BN273" s="2">
        <v>0</v>
      </c>
      <c r="BO273" s="2">
        <v>0</v>
      </c>
      <c r="BP273" s="2">
        <v>0</v>
      </c>
      <c r="BQ273" s="2">
        <v>0</v>
      </c>
      <c r="BR273" s="2">
        <v>0</v>
      </c>
      <c r="BT273" s="1" t="s">
        <v>4421</v>
      </c>
      <c r="BU273" s="2">
        <v>0</v>
      </c>
      <c r="BV273" s="2">
        <v>0</v>
      </c>
      <c r="BW273" s="2">
        <v>0</v>
      </c>
      <c r="BX273" s="2">
        <v>0</v>
      </c>
      <c r="BY273" s="2">
        <v>0</v>
      </c>
      <c r="BZ273" s="2">
        <v>0</v>
      </c>
      <c r="CA273" s="2">
        <v>1</v>
      </c>
      <c r="CB273" s="2">
        <v>1</v>
      </c>
      <c r="CC273" s="2">
        <v>0</v>
      </c>
      <c r="CD273" s="2">
        <v>0</v>
      </c>
      <c r="CE273" s="2">
        <v>0</v>
      </c>
      <c r="CG273" s="1" t="s">
        <v>1830</v>
      </c>
      <c r="DU273" s="1" t="s">
        <v>4025</v>
      </c>
      <c r="DV273" s="2">
        <v>1</v>
      </c>
      <c r="DW273" s="2">
        <v>0</v>
      </c>
      <c r="DX273" s="2">
        <v>0</v>
      </c>
      <c r="DY273" s="2">
        <v>0</v>
      </c>
      <c r="DZ273" s="2">
        <v>0</v>
      </c>
      <c r="EA273" s="2">
        <v>0</v>
      </c>
      <c r="EB273" s="2">
        <v>0</v>
      </c>
      <c r="EC273" s="2">
        <v>0</v>
      </c>
      <c r="ED273" s="2">
        <v>0</v>
      </c>
      <c r="EE273" s="2">
        <v>0</v>
      </c>
      <c r="EF273" s="2">
        <v>0</v>
      </c>
      <c r="EG273" s="2">
        <v>0</v>
      </c>
      <c r="EI273" s="1" t="s">
        <v>4109</v>
      </c>
      <c r="EJ273" s="2">
        <v>0</v>
      </c>
      <c r="EK273" s="2">
        <v>0</v>
      </c>
      <c r="EL273" s="2">
        <v>1</v>
      </c>
      <c r="EM273" s="2">
        <v>0</v>
      </c>
      <c r="EN273" s="2">
        <v>0</v>
      </c>
      <c r="EO273" s="2">
        <v>0</v>
      </c>
      <c r="EP273" s="2">
        <v>0</v>
      </c>
      <c r="EQ273" s="2">
        <v>0</v>
      </c>
      <c r="ER273" s="2">
        <v>0</v>
      </c>
      <c r="ES273" s="2">
        <v>0</v>
      </c>
      <c r="ET273" s="2">
        <v>0</v>
      </c>
      <c r="EU273" s="2">
        <v>0</v>
      </c>
      <c r="EV273" s="2">
        <v>0</v>
      </c>
      <c r="EX273" s="1" t="s">
        <v>1830</v>
      </c>
      <c r="GE273" s="1" t="s">
        <v>4115</v>
      </c>
      <c r="GF273" s="1" t="s">
        <v>2075</v>
      </c>
      <c r="GG273" s="1" t="s">
        <v>2074</v>
      </c>
      <c r="GH273" s="1" t="s">
        <v>2075</v>
      </c>
      <c r="GI273" s="1" t="s">
        <v>2075</v>
      </c>
      <c r="GJ273" s="1" t="s">
        <v>2075</v>
      </c>
      <c r="GK273" s="1" t="s">
        <v>2075</v>
      </c>
      <c r="GL273" s="1" t="s">
        <v>2075</v>
      </c>
      <c r="GM273" s="1" t="s">
        <v>2075</v>
      </c>
      <c r="GN273" s="1" t="s">
        <v>2075</v>
      </c>
      <c r="GO273" s="1" t="s">
        <v>2075</v>
      </c>
      <c r="GP273" s="1" t="s">
        <v>2075</v>
      </c>
      <c r="GQ273" s="1" t="s">
        <v>2075</v>
      </c>
      <c r="GR273" s="1" t="s">
        <v>2075</v>
      </c>
      <c r="AAU273" s="1"/>
      <c r="ATY273"/>
      <c r="ATZ273" s="1" t="s">
        <v>4422</v>
      </c>
      <c r="AUB273" s="1" t="s">
        <v>3854</v>
      </c>
      <c r="AUC273" s="1" t="s">
        <v>3515</v>
      </c>
      <c r="AUD273" s="1" t="s">
        <v>3855</v>
      </c>
      <c r="AUG273" s="1" t="s">
        <v>2157</v>
      </c>
    </row>
    <row r="274" spans="1:723 1221:1229" ht="14.5" customHeight="1" x14ac:dyDescent="0.35">
      <c r="A274" s="1" t="s">
        <v>3518</v>
      </c>
      <c r="B274" s="1" t="s">
        <v>3516</v>
      </c>
      <c r="C274" s="1" t="s">
        <v>3517</v>
      </c>
      <c r="D274" s="1" t="s">
        <v>2444</v>
      </c>
      <c r="E274" s="1" t="s">
        <v>1982</v>
      </c>
      <c r="F274" s="1" t="s">
        <v>2444</v>
      </c>
      <c r="I274" s="1" t="s">
        <v>1942</v>
      </c>
      <c r="J274" s="1" t="s">
        <v>1943</v>
      </c>
      <c r="K274" s="1" t="s">
        <v>1943</v>
      </c>
      <c r="N274" s="1" t="s">
        <v>3846</v>
      </c>
      <c r="O274" s="2">
        <v>1</v>
      </c>
      <c r="P274" s="2">
        <v>0</v>
      </c>
      <c r="Q274" s="2">
        <v>0</v>
      </c>
      <c r="R274" s="2">
        <v>0</v>
      </c>
      <c r="S274" s="2">
        <v>0</v>
      </c>
      <c r="U274" s="1" t="s">
        <v>1831</v>
      </c>
      <c r="AC274" s="1" t="s">
        <v>3920</v>
      </c>
      <c r="AE274" s="1" t="s">
        <v>1830</v>
      </c>
      <c r="AF274" s="1" t="s">
        <v>1831</v>
      </c>
      <c r="AS274" s="1" t="s">
        <v>3895</v>
      </c>
      <c r="AT274" s="156">
        <v>25</v>
      </c>
      <c r="AU274" s="1" t="s">
        <v>3888</v>
      </c>
      <c r="AW274" s="1" t="s">
        <v>3849</v>
      </c>
      <c r="AX274" s="1" t="s">
        <v>1835</v>
      </c>
      <c r="AY274" s="1" t="s">
        <v>1831</v>
      </c>
      <c r="AZ274" s="1" t="s">
        <v>1838</v>
      </c>
      <c r="BA274" s="1" t="s">
        <v>4226</v>
      </c>
      <c r="BB274" s="2">
        <v>0</v>
      </c>
      <c r="BC274" s="2">
        <v>0</v>
      </c>
      <c r="BD274" s="2">
        <v>1</v>
      </c>
      <c r="BE274" s="2">
        <v>0</v>
      </c>
      <c r="BF274" s="2">
        <v>0</v>
      </c>
      <c r="BG274" s="2">
        <v>0</v>
      </c>
      <c r="BH274" s="2">
        <v>0</v>
      </c>
      <c r="BI274" s="2">
        <v>0</v>
      </c>
      <c r="BT274" s="1" t="s">
        <v>4072</v>
      </c>
      <c r="BU274" s="2">
        <v>0</v>
      </c>
      <c r="BV274" s="2">
        <v>0</v>
      </c>
      <c r="BW274" s="2">
        <v>0</v>
      </c>
      <c r="BX274" s="2">
        <v>0</v>
      </c>
      <c r="BY274" s="2">
        <v>0</v>
      </c>
      <c r="BZ274" s="2">
        <v>1</v>
      </c>
      <c r="CA274" s="2">
        <v>0</v>
      </c>
      <c r="CB274" s="2">
        <v>0</v>
      </c>
      <c r="CC274" s="2">
        <v>0</v>
      </c>
      <c r="CD274" s="2">
        <v>0</v>
      </c>
      <c r="CE274" s="2">
        <v>0</v>
      </c>
      <c r="CG274" s="1" t="s">
        <v>1830</v>
      </c>
      <c r="DU274" s="1" t="s">
        <v>4025</v>
      </c>
      <c r="DV274" s="2">
        <v>1</v>
      </c>
      <c r="DW274" s="2">
        <v>0</v>
      </c>
      <c r="DX274" s="2">
        <v>0</v>
      </c>
      <c r="DY274" s="2">
        <v>0</v>
      </c>
      <c r="DZ274" s="2">
        <v>0</v>
      </c>
      <c r="EA274" s="2">
        <v>0</v>
      </c>
      <c r="EB274" s="2">
        <v>0</v>
      </c>
      <c r="EC274" s="2">
        <v>0</v>
      </c>
      <c r="ED274" s="2">
        <v>0</v>
      </c>
      <c r="EE274" s="2">
        <v>0</v>
      </c>
      <c r="EF274" s="2">
        <v>0</v>
      </c>
      <c r="EG274" s="2">
        <v>0</v>
      </c>
      <c r="EI274" s="1" t="s">
        <v>4109</v>
      </c>
      <c r="EJ274" s="2">
        <v>0</v>
      </c>
      <c r="EK274" s="2">
        <v>0</v>
      </c>
      <c r="EL274" s="2">
        <v>1</v>
      </c>
      <c r="EM274" s="2">
        <v>0</v>
      </c>
      <c r="EN274" s="2">
        <v>0</v>
      </c>
      <c r="EO274" s="2">
        <v>0</v>
      </c>
      <c r="EP274" s="2">
        <v>0</v>
      </c>
      <c r="EQ274" s="2">
        <v>0</v>
      </c>
      <c r="ER274" s="2">
        <v>0</v>
      </c>
      <c r="ES274" s="2">
        <v>0</v>
      </c>
      <c r="ET274" s="2">
        <v>0</v>
      </c>
      <c r="EU274" s="2">
        <v>0</v>
      </c>
      <c r="EV274" s="2">
        <v>0</v>
      </c>
      <c r="EX274" s="1" t="s">
        <v>1830</v>
      </c>
      <c r="GE274" s="1" t="s">
        <v>4115</v>
      </c>
      <c r="GF274" s="1" t="s">
        <v>2075</v>
      </c>
      <c r="GG274" s="1" t="s">
        <v>2074</v>
      </c>
      <c r="GH274" s="1" t="s">
        <v>2075</v>
      </c>
      <c r="GI274" s="1" t="s">
        <v>2075</v>
      </c>
      <c r="GJ274" s="1" t="s">
        <v>2075</v>
      </c>
      <c r="GK274" s="1" t="s">
        <v>2075</v>
      </c>
      <c r="GL274" s="1" t="s">
        <v>2075</v>
      </c>
      <c r="GM274" s="1" t="s">
        <v>2075</v>
      </c>
      <c r="GN274" s="1" t="s">
        <v>2075</v>
      </c>
      <c r="GO274" s="1" t="s">
        <v>2075</v>
      </c>
      <c r="GP274" s="1" t="s">
        <v>2075</v>
      </c>
      <c r="GQ274" s="1" t="s">
        <v>2075</v>
      </c>
      <c r="GR274" s="1" t="s">
        <v>2075</v>
      </c>
      <c r="AAU274" s="1"/>
      <c r="ATY274"/>
      <c r="ATZ274" s="1" t="s">
        <v>4423</v>
      </c>
      <c r="AUB274" s="1" t="s">
        <v>3854</v>
      </c>
      <c r="AUC274" s="1" t="s">
        <v>3519</v>
      </c>
      <c r="AUD274" s="1" t="s">
        <v>3855</v>
      </c>
      <c r="AUG274" s="1" t="s">
        <v>2150</v>
      </c>
    </row>
    <row r="275" spans="1:723 1221:1229" ht="14.5" customHeight="1" x14ac:dyDescent="0.35">
      <c r="A275" s="1" t="s">
        <v>3523</v>
      </c>
      <c r="B275" s="1" t="s">
        <v>3520</v>
      </c>
      <c r="C275" s="1" t="s">
        <v>3521</v>
      </c>
      <c r="D275" s="1" t="s">
        <v>2444</v>
      </c>
      <c r="E275" s="1" t="s">
        <v>2025</v>
      </c>
      <c r="F275" s="1" t="s">
        <v>2444</v>
      </c>
      <c r="I275" s="1" t="s">
        <v>1942</v>
      </c>
      <c r="J275" s="1" t="s">
        <v>1943</v>
      </c>
      <c r="K275" s="1" t="s">
        <v>1943</v>
      </c>
      <c r="N275" s="1" t="s">
        <v>4087</v>
      </c>
      <c r="O275" s="2">
        <v>0</v>
      </c>
      <c r="P275" s="2">
        <v>1</v>
      </c>
      <c r="Q275" s="2">
        <v>0</v>
      </c>
      <c r="R275" s="2">
        <v>0</v>
      </c>
      <c r="S275" s="2">
        <v>0</v>
      </c>
      <c r="U275" s="1" t="s">
        <v>1831</v>
      </c>
      <c r="AT275" s="1"/>
      <c r="BJ275" s="1"/>
      <c r="DU275" s="1"/>
      <c r="GS275" s="1"/>
      <c r="GT275" s="1" t="s">
        <v>4088</v>
      </c>
      <c r="GV275" s="1" t="s">
        <v>3917</v>
      </c>
      <c r="GX275" s="1" t="s">
        <v>1830</v>
      </c>
      <c r="GY275" s="1" t="s">
        <v>4124</v>
      </c>
      <c r="GZ275" s="1" t="s">
        <v>4417</v>
      </c>
      <c r="HA275" s="1" t="s">
        <v>3873</v>
      </c>
      <c r="HL275" s="1" t="s">
        <v>1831</v>
      </c>
      <c r="HM275" s="1" t="s">
        <v>1830</v>
      </c>
      <c r="HP275" s="1" t="s">
        <v>1831</v>
      </c>
      <c r="HQ275" s="1" t="s">
        <v>1831</v>
      </c>
      <c r="HT275" s="1" t="s">
        <v>1831</v>
      </c>
      <c r="HU275" s="2">
        <v>100</v>
      </c>
      <c r="HV275" s="1" t="s">
        <v>1835</v>
      </c>
      <c r="HW275" s="1" t="s">
        <v>3888</v>
      </c>
      <c r="HY275" s="1" t="s">
        <v>1830</v>
      </c>
      <c r="IT275" s="1" t="s">
        <v>1834</v>
      </c>
      <c r="IU275" s="2">
        <v>0</v>
      </c>
      <c r="IV275" s="2">
        <v>0</v>
      </c>
      <c r="IW275" s="2">
        <v>0</v>
      </c>
      <c r="IX275" s="2">
        <v>0</v>
      </c>
      <c r="IY275" s="2">
        <v>0</v>
      </c>
      <c r="IZ275" s="2">
        <v>0</v>
      </c>
      <c r="JA275" s="2">
        <v>0</v>
      </c>
      <c r="JB275" s="2">
        <v>1</v>
      </c>
      <c r="JC275" s="2">
        <v>0</v>
      </c>
      <c r="JD275" s="2">
        <v>0</v>
      </c>
      <c r="JE275" s="2">
        <v>0</v>
      </c>
      <c r="JG275" s="1" t="s">
        <v>1830</v>
      </c>
      <c r="KU275" s="1" t="s">
        <v>4047</v>
      </c>
      <c r="KV275" s="2">
        <v>0</v>
      </c>
      <c r="KW275" s="2">
        <v>1</v>
      </c>
      <c r="KX275" s="2">
        <v>0</v>
      </c>
      <c r="KY275" s="2">
        <v>0</v>
      </c>
      <c r="KZ275" s="2">
        <v>0</v>
      </c>
      <c r="LA275" s="2">
        <v>0</v>
      </c>
      <c r="LB275" s="2">
        <v>0</v>
      </c>
      <c r="LC275" s="2">
        <v>0</v>
      </c>
      <c r="LD275" s="2">
        <v>0</v>
      </c>
      <c r="LE275" s="2">
        <v>0</v>
      </c>
      <c r="LF275" s="2">
        <v>0</v>
      </c>
      <c r="LG275" s="2">
        <v>0</v>
      </c>
      <c r="LH275" s="1" t="s">
        <v>3500</v>
      </c>
      <c r="LI275" s="1" t="s">
        <v>1835</v>
      </c>
      <c r="LJ275" s="2">
        <v>0</v>
      </c>
      <c r="LK275" s="2">
        <v>0</v>
      </c>
      <c r="LL275" s="2">
        <v>0</v>
      </c>
      <c r="LM275" s="2">
        <v>0</v>
      </c>
      <c r="LN275" s="2">
        <v>0</v>
      </c>
      <c r="LO275" s="2">
        <v>0</v>
      </c>
      <c r="LP275" s="2">
        <v>0</v>
      </c>
      <c r="LQ275" s="2">
        <v>0</v>
      </c>
      <c r="LR275" s="2">
        <v>0</v>
      </c>
      <c r="LS275" s="2">
        <v>0</v>
      </c>
      <c r="LT275" s="2">
        <v>1</v>
      </c>
      <c r="LU275" s="2">
        <v>0</v>
      </c>
      <c r="LV275" s="2">
        <v>0</v>
      </c>
      <c r="LX275" s="1" t="s">
        <v>1830</v>
      </c>
      <c r="NE275" s="1" t="s">
        <v>4091</v>
      </c>
      <c r="NF275" s="2">
        <v>0</v>
      </c>
      <c r="NG275" s="2">
        <v>0</v>
      </c>
      <c r="NH275" s="2">
        <v>0</v>
      </c>
      <c r="NI275" s="2">
        <v>0</v>
      </c>
      <c r="NJ275" s="2">
        <v>0</v>
      </c>
      <c r="NK275" s="2">
        <v>0</v>
      </c>
      <c r="NL275" s="2">
        <v>0</v>
      </c>
      <c r="NM275" s="2">
        <v>1</v>
      </c>
      <c r="NN275" s="2">
        <v>0</v>
      </c>
      <c r="NO275" s="2">
        <v>1</v>
      </c>
      <c r="NP275" s="2">
        <v>0</v>
      </c>
      <c r="NQ275" s="2">
        <v>0</v>
      </c>
      <c r="NR275" s="2">
        <v>0</v>
      </c>
      <c r="AAU275" s="1"/>
      <c r="ATY275"/>
      <c r="ATZ275" s="1" t="s">
        <v>4424</v>
      </c>
      <c r="AUB275" s="1" t="s">
        <v>3854</v>
      </c>
      <c r="AUC275" s="1" t="s">
        <v>3524</v>
      </c>
      <c r="AUD275" s="1" t="s">
        <v>3855</v>
      </c>
      <c r="AUG275" s="1" t="s">
        <v>2144</v>
      </c>
    </row>
    <row r="276" spans="1:723 1221:1229" ht="14.5" customHeight="1" x14ac:dyDescent="0.35">
      <c r="A276" s="1" t="s">
        <v>3528</v>
      </c>
      <c r="B276" s="1" t="s">
        <v>3525</v>
      </c>
      <c r="C276" s="1" t="s">
        <v>3526</v>
      </c>
      <c r="D276" s="1" t="s">
        <v>2444</v>
      </c>
      <c r="E276" s="1" t="s">
        <v>1982</v>
      </c>
      <c r="F276" s="1" t="s">
        <v>2444</v>
      </c>
      <c r="I276" s="1" t="s">
        <v>1942</v>
      </c>
      <c r="J276" s="1" t="s">
        <v>1943</v>
      </c>
      <c r="K276" s="1" t="s">
        <v>1943</v>
      </c>
      <c r="N276" s="1" t="s">
        <v>3846</v>
      </c>
      <c r="O276" s="2">
        <v>1</v>
      </c>
      <c r="P276" s="2">
        <v>0</v>
      </c>
      <c r="Q276" s="2">
        <v>0</v>
      </c>
      <c r="R276" s="2">
        <v>0</v>
      </c>
      <c r="S276" s="2">
        <v>0</v>
      </c>
      <c r="U276" s="1" t="s">
        <v>1831</v>
      </c>
      <c r="AC276" s="1" t="s">
        <v>3920</v>
      </c>
      <c r="AE276" s="1" t="s">
        <v>1830</v>
      </c>
      <c r="AF276" s="1" t="s">
        <v>1830</v>
      </c>
      <c r="AJ276" s="1" t="s">
        <v>3957</v>
      </c>
      <c r="AK276" s="2">
        <v>1</v>
      </c>
      <c r="AL276" s="2">
        <v>0</v>
      </c>
      <c r="AM276" s="2">
        <v>0</v>
      </c>
      <c r="AN276" s="2">
        <v>0</v>
      </c>
      <c r="AO276" s="2">
        <v>0</v>
      </c>
      <c r="AP276" s="2">
        <v>0</v>
      </c>
      <c r="AR276" s="1" t="s">
        <v>4006</v>
      </c>
      <c r="BT276" s="1" t="s">
        <v>4072</v>
      </c>
      <c r="BU276" s="2">
        <v>0</v>
      </c>
      <c r="BV276" s="2">
        <v>0</v>
      </c>
      <c r="BW276" s="2">
        <v>0</v>
      </c>
      <c r="BX276" s="2">
        <v>0</v>
      </c>
      <c r="BY276" s="2">
        <v>0</v>
      </c>
      <c r="BZ276" s="2">
        <v>1</v>
      </c>
      <c r="CA276" s="2">
        <v>0</v>
      </c>
      <c r="CB276" s="2">
        <v>0</v>
      </c>
      <c r="CC276" s="2">
        <v>0</v>
      </c>
      <c r="CD276" s="2">
        <v>0</v>
      </c>
      <c r="CE276" s="2">
        <v>0</v>
      </c>
      <c r="DU276" s="1"/>
      <c r="EX276" s="1" t="s">
        <v>1830</v>
      </c>
      <c r="GE276" s="1" t="s">
        <v>4115</v>
      </c>
      <c r="GF276" s="1" t="s">
        <v>2075</v>
      </c>
      <c r="GG276" s="1" t="s">
        <v>2074</v>
      </c>
      <c r="GH276" s="1" t="s">
        <v>2075</v>
      </c>
      <c r="GI276" s="1" t="s">
        <v>2075</v>
      </c>
      <c r="GJ276" s="1" t="s">
        <v>2075</v>
      </c>
      <c r="GK276" s="1" t="s">
        <v>2075</v>
      </c>
      <c r="GL276" s="1" t="s">
        <v>2075</v>
      </c>
      <c r="GM276" s="1" t="s">
        <v>2075</v>
      </c>
      <c r="GN276" s="1" t="s">
        <v>2075</v>
      </c>
      <c r="GO276" s="1" t="s">
        <v>2075</v>
      </c>
      <c r="GP276" s="1" t="s">
        <v>2075</v>
      </c>
      <c r="GQ276" s="1" t="s">
        <v>2075</v>
      </c>
      <c r="GR276" s="1" t="s">
        <v>2075</v>
      </c>
      <c r="AAU276" s="1"/>
      <c r="ATY276"/>
      <c r="ATZ276" s="1" t="s">
        <v>4425</v>
      </c>
      <c r="AUB276" s="1" t="s">
        <v>3854</v>
      </c>
      <c r="AUC276" s="1" t="s">
        <v>3529</v>
      </c>
      <c r="AUD276" s="1" t="s">
        <v>3855</v>
      </c>
      <c r="AUG276" s="1" t="s">
        <v>2138</v>
      </c>
    </row>
    <row r="277" spans="1:723 1221:1229" ht="14.5" customHeight="1" x14ac:dyDescent="0.35">
      <c r="A277" s="1" t="s">
        <v>3534</v>
      </c>
      <c r="B277" s="1" t="s">
        <v>3530</v>
      </c>
      <c r="C277" s="1" t="s">
        <v>3531</v>
      </c>
      <c r="D277" s="1" t="s">
        <v>2444</v>
      </c>
      <c r="E277" s="1" t="s">
        <v>2025</v>
      </c>
      <c r="F277" s="1" t="s">
        <v>2444</v>
      </c>
      <c r="I277" s="1" t="s">
        <v>1942</v>
      </c>
      <c r="J277" s="1" t="s">
        <v>1943</v>
      </c>
      <c r="K277" s="1" t="s">
        <v>1943</v>
      </c>
      <c r="N277" s="1" t="s">
        <v>4087</v>
      </c>
      <c r="O277" s="2">
        <v>0</v>
      </c>
      <c r="P277" s="2">
        <v>1</v>
      </c>
      <c r="Q277" s="2">
        <v>0</v>
      </c>
      <c r="R277" s="2">
        <v>0</v>
      </c>
      <c r="S277" s="2">
        <v>0</v>
      </c>
      <c r="U277" s="1" t="s">
        <v>1831</v>
      </c>
      <c r="AT277" s="1"/>
      <c r="BJ277" s="1"/>
      <c r="DU277" s="1"/>
      <c r="GS277" s="1"/>
      <c r="GT277" s="1" t="s">
        <v>4088</v>
      </c>
      <c r="GV277" s="1" t="s">
        <v>3917</v>
      </c>
      <c r="GX277" s="1" t="s">
        <v>1831</v>
      </c>
      <c r="GY277" s="1" t="s">
        <v>1831</v>
      </c>
      <c r="HL277" s="1" t="s">
        <v>1831</v>
      </c>
      <c r="HM277" s="1" t="s">
        <v>1830</v>
      </c>
      <c r="HP277" s="1" t="s">
        <v>1830</v>
      </c>
      <c r="HQ277" s="1" t="s">
        <v>1831</v>
      </c>
      <c r="HT277" s="1" t="s">
        <v>1830</v>
      </c>
      <c r="HU277" s="2">
        <v>90</v>
      </c>
      <c r="HV277" s="1" t="s">
        <v>1835</v>
      </c>
      <c r="HW277" s="1" t="s">
        <v>3848</v>
      </c>
      <c r="HY277" s="1" t="s">
        <v>1830</v>
      </c>
      <c r="IT277" s="1" t="s">
        <v>1834</v>
      </c>
      <c r="IU277" s="2">
        <v>0</v>
      </c>
      <c r="IV277" s="2">
        <v>0</v>
      </c>
      <c r="IW277" s="2">
        <v>0</v>
      </c>
      <c r="IX277" s="2">
        <v>0</v>
      </c>
      <c r="IY277" s="2">
        <v>0</v>
      </c>
      <c r="IZ277" s="2">
        <v>0</v>
      </c>
      <c r="JA277" s="2">
        <v>0</v>
      </c>
      <c r="JB277" s="2">
        <v>1</v>
      </c>
      <c r="JC277" s="2">
        <v>0</v>
      </c>
      <c r="JD277" s="2">
        <v>0</v>
      </c>
      <c r="JE277" s="2">
        <v>0</v>
      </c>
      <c r="JG277" s="1" t="s">
        <v>1830</v>
      </c>
      <c r="KU277" s="1" t="s">
        <v>3858</v>
      </c>
      <c r="KV277" s="2">
        <v>0</v>
      </c>
      <c r="KW277" s="2">
        <v>0</v>
      </c>
      <c r="KX277" s="2">
        <v>0</v>
      </c>
      <c r="KY277" s="2">
        <v>0</v>
      </c>
      <c r="KZ277" s="2">
        <v>0</v>
      </c>
      <c r="LA277" s="2">
        <v>0</v>
      </c>
      <c r="LB277" s="2">
        <v>1</v>
      </c>
      <c r="LC277" s="2">
        <v>0</v>
      </c>
      <c r="LD277" s="2">
        <v>0</v>
      </c>
      <c r="LE277" s="2">
        <v>0</v>
      </c>
      <c r="LF277" s="2">
        <v>0</v>
      </c>
      <c r="LG277" s="2">
        <v>0</v>
      </c>
      <c r="LI277" s="1" t="s">
        <v>1835</v>
      </c>
      <c r="LJ277" s="2">
        <v>0</v>
      </c>
      <c r="LK277" s="2">
        <v>0</v>
      </c>
      <c r="LL277" s="2">
        <v>0</v>
      </c>
      <c r="LM277" s="2">
        <v>0</v>
      </c>
      <c r="LN277" s="2">
        <v>0</v>
      </c>
      <c r="LO277" s="2">
        <v>0</v>
      </c>
      <c r="LP277" s="2">
        <v>0</v>
      </c>
      <c r="LQ277" s="2">
        <v>0</v>
      </c>
      <c r="LR277" s="2">
        <v>0</v>
      </c>
      <c r="LS277" s="2">
        <v>0</v>
      </c>
      <c r="LT277" s="2">
        <v>1</v>
      </c>
      <c r="LU277" s="2">
        <v>0</v>
      </c>
      <c r="LV277" s="2">
        <v>0</v>
      </c>
      <c r="LX277" s="1" t="s">
        <v>1831</v>
      </c>
      <c r="LY277" s="1" t="s">
        <v>1834</v>
      </c>
      <c r="LZ277" s="2">
        <v>0</v>
      </c>
      <c r="MA277" s="2">
        <v>0</v>
      </c>
      <c r="MB277" s="2">
        <v>0</v>
      </c>
      <c r="MC277" s="2">
        <v>0</v>
      </c>
      <c r="MD277" s="2">
        <v>1</v>
      </c>
      <c r="ME277" s="2">
        <v>0</v>
      </c>
      <c r="MF277" s="2">
        <v>0</v>
      </c>
      <c r="MH277" s="160" t="s">
        <v>1836</v>
      </c>
      <c r="MI277" s="2">
        <v>0</v>
      </c>
      <c r="MJ277" s="2">
        <v>0</v>
      </c>
      <c r="MK277" s="2">
        <v>1</v>
      </c>
      <c r="ML277" s="2">
        <v>0</v>
      </c>
      <c r="MM277" s="2">
        <v>0</v>
      </c>
      <c r="MN277" s="2">
        <v>0</v>
      </c>
      <c r="MO277" s="2">
        <v>0</v>
      </c>
      <c r="MP277" s="2">
        <v>0</v>
      </c>
      <c r="MQ277" s="2">
        <v>0</v>
      </c>
      <c r="MR277" s="2">
        <v>0</v>
      </c>
      <c r="MS277" s="2">
        <v>0</v>
      </c>
      <c r="MT277" s="2">
        <v>0</v>
      </c>
      <c r="MU277" s="2">
        <v>0</v>
      </c>
      <c r="MV277" s="1" t="s">
        <v>3533</v>
      </c>
      <c r="MW277" s="1" t="s">
        <v>1831</v>
      </c>
      <c r="NE277" s="1" t="s">
        <v>3906</v>
      </c>
      <c r="NF277" s="2">
        <v>0</v>
      </c>
      <c r="NG277" s="2">
        <v>0</v>
      </c>
      <c r="NH277" s="2">
        <v>0</v>
      </c>
      <c r="NI277" s="2">
        <v>0</v>
      </c>
      <c r="NJ277" s="2">
        <v>0</v>
      </c>
      <c r="NK277" s="2">
        <v>0</v>
      </c>
      <c r="NL277" s="2">
        <v>0</v>
      </c>
      <c r="NM277" s="2">
        <v>1</v>
      </c>
      <c r="NN277" s="2">
        <v>0</v>
      </c>
      <c r="NO277" s="2">
        <v>0</v>
      </c>
      <c r="NP277" s="2">
        <v>0</v>
      </c>
      <c r="NQ277" s="2">
        <v>0</v>
      </c>
      <c r="NR277" s="2">
        <v>0</v>
      </c>
      <c r="AAU277" s="1"/>
      <c r="ATY277"/>
      <c r="ATZ277" s="1" t="s">
        <v>4426</v>
      </c>
      <c r="AUB277" s="1" t="s">
        <v>3854</v>
      </c>
      <c r="AUC277" s="1" t="s">
        <v>3535</v>
      </c>
      <c r="AUD277" s="1" t="s">
        <v>3855</v>
      </c>
      <c r="AUG277" s="1" t="s">
        <v>2104</v>
      </c>
    </row>
    <row r="278" spans="1:723 1221:1229" ht="14.5" customHeight="1" x14ac:dyDescent="0.35">
      <c r="A278" s="1" t="s">
        <v>3538</v>
      </c>
      <c r="B278" s="1" t="s">
        <v>3536</v>
      </c>
      <c r="C278" s="1" t="s">
        <v>3537</v>
      </c>
      <c r="D278" s="1" t="s">
        <v>2444</v>
      </c>
      <c r="E278" s="1" t="s">
        <v>1982</v>
      </c>
      <c r="F278" s="1" t="s">
        <v>2444</v>
      </c>
      <c r="I278" s="1" t="s">
        <v>1942</v>
      </c>
      <c r="J278" s="1" t="s">
        <v>1943</v>
      </c>
      <c r="K278" s="1" t="s">
        <v>1943</v>
      </c>
      <c r="N278" s="1" t="s">
        <v>3846</v>
      </c>
      <c r="O278" s="2">
        <v>1</v>
      </c>
      <c r="P278" s="2">
        <v>0</v>
      </c>
      <c r="Q278" s="2">
        <v>0</v>
      </c>
      <c r="R278" s="2">
        <v>0</v>
      </c>
      <c r="S278" s="2">
        <v>0</v>
      </c>
      <c r="U278" s="1" t="s">
        <v>1831</v>
      </c>
      <c r="AC278" s="1" t="s">
        <v>3920</v>
      </c>
      <c r="AE278" s="1" t="s">
        <v>1830</v>
      </c>
      <c r="AF278" s="1" t="s">
        <v>1830</v>
      </c>
      <c r="AJ278" s="1" t="s">
        <v>3957</v>
      </c>
      <c r="AK278" s="2">
        <v>1</v>
      </c>
      <c r="AL278" s="2">
        <v>0</v>
      </c>
      <c r="AM278" s="2">
        <v>0</v>
      </c>
      <c r="AN278" s="2">
        <v>0</v>
      </c>
      <c r="AO278" s="2">
        <v>0</v>
      </c>
      <c r="AP278" s="2">
        <v>0</v>
      </c>
      <c r="AR278" s="1" t="s">
        <v>4006</v>
      </c>
      <c r="BT278" s="1" t="s">
        <v>4072</v>
      </c>
      <c r="BU278" s="2">
        <v>0</v>
      </c>
      <c r="BV278" s="2">
        <v>0</v>
      </c>
      <c r="BW278" s="2">
        <v>0</v>
      </c>
      <c r="BX278" s="2">
        <v>0</v>
      </c>
      <c r="BY278" s="2">
        <v>0</v>
      </c>
      <c r="BZ278" s="2">
        <v>1</v>
      </c>
      <c r="CA278" s="2">
        <v>0</v>
      </c>
      <c r="CB278" s="2">
        <v>0</v>
      </c>
      <c r="CC278" s="2">
        <v>0</v>
      </c>
      <c r="CD278" s="2">
        <v>0</v>
      </c>
      <c r="CE278" s="2">
        <v>0</v>
      </c>
      <c r="DU278" s="1"/>
      <c r="EX278" s="1" t="s">
        <v>1830</v>
      </c>
      <c r="GE278" s="1" t="s">
        <v>4115</v>
      </c>
      <c r="GF278" s="1" t="s">
        <v>2075</v>
      </c>
      <c r="GG278" s="1" t="s">
        <v>2074</v>
      </c>
      <c r="GH278" s="1" t="s">
        <v>2075</v>
      </c>
      <c r="GI278" s="1" t="s">
        <v>2075</v>
      </c>
      <c r="GJ278" s="1" t="s">
        <v>2075</v>
      </c>
      <c r="GK278" s="1" t="s">
        <v>2075</v>
      </c>
      <c r="GL278" s="1" t="s">
        <v>2075</v>
      </c>
      <c r="GM278" s="1" t="s">
        <v>2075</v>
      </c>
      <c r="GN278" s="1" t="s">
        <v>2075</v>
      </c>
      <c r="GO278" s="1" t="s">
        <v>2075</v>
      </c>
      <c r="GP278" s="1" t="s">
        <v>2075</v>
      </c>
      <c r="GQ278" s="1" t="s">
        <v>2075</v>
      </c>
      <c r="GR278" s="1" t="s">
        <v>2075</v>
      </c>
      <c r="AAU278" s="1"/>
      <c r="ATY278"/>
      <c r="ATZ278" s="1" t="s">
        <v>4427</v>
      </c>
      <c r="AUB278" s="1" t="s">
        <v>3854</v>
      </c>
      <c r="AUC278" s="1" t="s">
        <v>3539</v>
      </c>
      <c r="AUD278" s="1" t="s">
        <v>3855</v>
      </c>
      <c r="AUG278" s="1" t="s">
        <v>2076</v>
      </c>
    </row>
    <row r="279" spans="1:723 1221:1229" ht="14.5" customHeight="1" x14ac:dyDescent="0.35">
      <c r="A279" s="1" t="s">
        <v>3543</v>
      </c>
      <c r="B279" s="1" t="s">
        <v>3540</v>
      </c>
      <c r="C279" s="1" t="s">
        <v>3541</v>
      </c>
      <c r="D279" s="1" t="s">
        <v>2131</v>
      </c>
      <c r="E279" s="1" t="s">
        <v>1955</v>
      </c>
      <c r="F279" s="1" t="s">
        <v>2131</v>
      </c>
      <c r="I279" s="1" t="s">
        <v>1942</v>
      </c>
      <c r="J279" s="1" t="s">
        <v>1943</v>
      </c>
      <c r="K279" s="1" t="s">
        <v>1943</v>
      </c>
      <c r="N279" s="1" t="s">
        <v>3846</v>
      </c>
      <c r="O279" s="2">
        <v>1</v>
      </c>
      <c r="P279" s="2">
        <v>0</v>
      </c>
      <c r="Q279" s="2">
        <v>0</v>
      </c>
      <c r="R279" s="2">
        <v>0</v>
      </c>
      <c r="S279" s="2">
        <v>0</v>
      </c>
      <c r="U279" s="1" t="s">
        <v>1831</v>
      </c>
      <c r="AC279" s="1" t="s">
        <v>3856</v>
      </c>
      <c r="AE279" s="1" t="s">
        <v>1830</v>
      </c>
      <c r="AF279" s="1" t="s">
        <v>1831</v>
      </c>
      <c r="AS279" s="1" t="s">
        <v>3847</v>
      </c>
      <c r="AT279" s="156" t="s">
        <v>1840</v>
      </c>
      <c r="AU279" s="1" t="s">
        <v>3888</v>
      </c>
      <c r="AW279" s="1" t="s">
        <v>3849</v>
      </c>
      <c r="AX279" s="1" t="s">
        <v>3890</v>
      </c>
      <c r="AY279" s="1" t="s">
        <v>1830</v>
      </c>
      <c r="BT279" s="1" t="s">
        <v>1834</v>
      </c>
      <c r="BU279" s="2">
        <v>0</v>
      </c>
      <c r="BV279" s="2">
        <v>0</v>
      </c>
      <c r="BW279" s="2">
        <v>0</v>
      </c>
      <c r="BX279" s="2">
        <v>0</v>
      </c>
      <c r="BY279" s="2">
        <v>0</v>
      </c>
      <c r="BZ279" s="2">
        <v>0</v>
      </c>
      <c r="CA279" s="2">
        <v>0</v>
      </c>
      <c r="CB279" s="2">
        <v>1</v>
      </c>
      <c r="CC279" s="2">
        <v>0</v>
      </c>
      <c r="CD279" s="2">
        <v>0</v>
      </c>
      <c r="CE279" s="2">
        <v>0</v>
      </c>
      <c r="CG279" s="1" t="s">
        <v>1830</v>
      </c>
      <c r="DU279" s="1" t="s">
        <v>4428</v>
      </c>
      <c r="DV279" s="2">
        <v>1</v>
      </c>
      <c r="DW279" s="2">
        <v>1</v>
      </c>
      <c r="DX279" s="2">
        <v>0</v>
      </c>
      <c r="DY279" s="2">
        <v>0</v>
      </c>
      <c r="DZ279" s="2">
        <v>0</v>
      </c>
      <c r="EA279" s="2">
        <v>0</v>
      </c>
      <c r="EB279" s="2">
        <v>0</v>
      </c>
      <c r="EC279" s="2">
        <v>0</v>
      </c>
      <c r="ED279" s="2">
        <v>1</v>
      </c>
      <c r="EE279" s="2">
        <v>0</v>
      </c>
      <c r="EF279" s="2">
        <v>0</v>
      </c>
      <c r="EG279" s="2">
        <v>0</v>
      </c>
      <c r="EI279" s="1" t="s">
        <v>1857</v>
      </c>
      <c r="EJ279" s="2">
        <v>0</v>
      </c>
      <c r="EK279" s="2">
        <v>0</v>
      </c>
      <c r="EL279" s="2">
        <v>0</v>
      </c>
      <c r="EM279" s="2">
        <v>0</v>
      </c>
      <c r="EN279" s="2">
        <v>1</v>
      </c>
      <c r="EO279" s="2">
        <v>0</v>
      </c>
      <c r="EP279" s="2">
        <v>0</v>
      </c>
      <c r="EQ279" s="2">
        <v>0</v>
      </c>
      <c r="ER279" s="2">
        <v>0</v>
      </c>
      <c r="ES279" s="2">
        <v>0</v>
      </c>
      <c r="ET279" s="2">
        <v>0</v>
      </c>
      <c r="EU279" s="2">
        <v>0</v>
      </c>
      <c r="EV279" s="2">
        <v>0</v>
      </c>
      <c r="EX279" s="1" t="s">
        <v>1831</v>
      </c>
      <c r="EY279" s="1" t="s">
        <v>1834</v>
      </c>
      <c r="EZ279" s="2">
        <v>0</v>
      </c>
      <c r="FA279" s="2">
        <v>0</v>
      </c>
      <c r="FB279" s="2">
        <v>0</v>
      </c>
      <c r="FC279" s="2">
        <v>0</v>
      </c>
      <c r="FD279" s="2">
        <v>1</v>
      </c>
      <c r="FE279" s="2">
        <v>0</v>
      </c>
      <c r="FF279" s="2">
        <v>0</v>
      </c>
      <c r="FH279" s="1" t="s">
        <v>4023</v>
      </c>
      <c r="FI279" s="2">
        <v>0</v>
      </c>
      <c r="FJ279" s="2">
        <v>0</v>
      </c>
      <c r="FK279" s="2">
        <v>0</v>
      </c>
      <c r="FL279" s="2">
        <v>0</v>
      </c>
      <c r="FM279" s="2">
        <v>0</v>
      </c>
      <c r="FN279" s="2">
        <v>0</v>
      </c>
      <c r="FO279" s="2">
        <v>0</v>
      </c>
      <c r="FP279" s="2">
        <v>0</v>
      </c>
      <c r="FQ279" s="2">
        <v>0</v>
      </c>
      <c r="FR279" s="2">
        <v>1</v>
      </c>
      <c r="FS279" s="2">
        <v>1</v>
      </c>
      <c r="FT279" s="2">
        <v>0</v>
      </c>
      <c r="FU279" s="2">
        <v>0</v>
      </c>
      <c r="FW279" s="1" t="s">
        <v>1831</v>
      </c>
      <c r="GE279" s="1" t="s">
        <v>4429</v>
      </c>
      <c r="GF279" s="1" t="s">
        <v>2075</v>
      </c>
      <c r="GG279" s="1" t="s">
        <v>2074</v>
      </c>
      <c r="GH279" s="1" t="s">
        <v>2074</v>
      </c>
      <c r="GI279" s="1" t="s">
        <v>2075</v>
      </c>
      <c r="GJ279" s="1" t="s">
        <v>2074</v>
      </c>
      <c r="GK279" s="1" t="s">
        <v>2075</v>
      </c>
      <c r="GL279" s="1" t="s">
        <v>2075</v>
      </c>
      <c r="GM279" s="1" t="s">
        <v>2075</v>
      </c>
      <c r="GN279" s="1" t="s">
        <v>2075</v>
      </c>
      <c r="GO279" s="1" t="s">
        <v>2075</v>
      </c>
      <c r="GP279" s="1" t="s">
        <v>2075</v>
      </c>
      <c r="GQ279" s="1" t="s">
        <v>2075</v>
      </c>
      <c r="GR279" s="1" t="s">
        <v>2075</v>
      </c>
      <c r="AAU279" s="1"/>
      <c r="ATY279"/>
      <c r="ATZ279" s="1" t="s">
        <v>4430</v>
      </c>
      <c r="AUB279" s="1" t="s">
        <v>3854</v>
      </c>
      <c r="AUC279" s="1" t="s">
        <v>3544</v>
      </c>
      <c r="AUD279" s="1" t="s">
        <v>3855</v>
      </c>
      <c r="AUG279" s="1" t="s">
        <v>2274</v>
      </c>
    </row>
    <row r="280" spans="1:723 1221:1229" ht="14.5" customHeight="1" x14ac:dyDescent="0.35">
      <c r="A280" s="1" t="s">
        <v>3548</v>
      </c>
      <c r="B280" s="1" t="s">
        <v>3545</v>
      </c>
      <c r="C280" s="1" t="s">
        <v>3546</v>
      </c>
      <c r="D280" s="1" t="s">
        <v>2444</v>
      </c>
      <c r="E280" s="1" t="s">
        <v>2025</v>
      </c>
      <c r="F280" s="1" t="s">
        <v>2444</v>
      </c>
      <c r="I280" s="1" t="s">
        <v>1942</v>
      </c>
      <c r="J280" s="1" t="s">
        <v>1943</v>
      </c>
      <c r="K280" s="1" t="s">
        <v>1943</v>
      </c>
      <c r="N280" s="1" t="s">
        <v>4087</v>
      </c>
      <c r="O280" s="2">
        <v>0</v>
      </c>
      <c r="P280" s="2">
        <v>1</v>
      </c>
      <c r="Q280" s="2">
        <v>0</v>
      </c>
      <c r="R280" s="2">
        <v>0</v>
      </c>
      <c r="S280" s="2">
        <v>0</v>
      </c>
      <c r="U280" s="1" t="s">
        <v>1831</v>
      </c>
      <c r="AT280" s="1"/>
      <c r="BJ280" s="1"/>
      <c r="DU280" s="1"/>
      <c r="GS280" s="1"/>
      <c r="GT280" s="1" t="s">
        <v>4088</v>
      </c>
      <c r="GV280" s="1" t="s">
        <v>3917</v>
      </c>
      <c r="GX280" s="1" t="s">
        <v>1831</v>
      </c>
      <c r="GY280" s="1" t="s">
        <v>1831</v>
      </c>
      <c r="HL280" s="1" t="s">
        <v>1831</v>
      </c>
      <c r="HM280" s="1" t="s">
        <v>1830</v>
      </c>
      <c r="HP280" s="1" t="s">
        <v>1830</v>
      </c>
      <c r="HQ280" s="1" t="s">
        <v>1831</v>
      </c>
      <c r="HT280" s="1" t="s">
        <v>1830</v>
      </c>
      <c r="HU280" s="2">
        <v>95</v>
      </c>
      <c r="HV280" s="1" t="s">
        <v>1835</v>
      </c>
      <c r="HW280" s="1" t="s">
        <v>3848</v>
      </c>
      <c r="HY280" s="1" t="s">
        <v>1830</v>
      </c>
      <c r="IT280" s="1" t="s">
        <v>1834</v>
      </c>
      <c r="IU280" s="2">
        <v>0</v>
      </c>
      <c r="IV280" s="2">
        <v>0</v>
      </c>
      <c r="IW280" s="2">
        <v>0</v>
      </c>
      <c r="IX280" s="2">
        <v>0</v>
      </c>
      <c r="IY280" s="2">
        <v>0</v>
      </c>
      <c r="IZ280" s="2">
        <v>0</v>
      </c>
      <c r="JA280" s="2">
        <v>0</v>
      </c>
      <c r="JB280" s="2">
        <v>1</v>
      </c>
      <c r="JC280" s="2">
        <v>0</v>
      </c>
      <c r="JD280" s="2">
        <v>0</v>
      </c>
      <c r="JE280" s="2">
        <v>0</v>
      </c>
      <c r="JG280" s="1" t="s">
        <v>1830</v>
      </c>
      <c r="KU280" s="1" t="s">
        <v>4131</v>
      </c>
      <c r="KV280" s="2">
        <v>0</v>
      </c>
      <c r="KW280" s="2">
        <v>0</v>
      </c>
      <c r="KX280" s="2">
        <v>0</v>
      </c>
      <c r="KY280" s="2">
        <v>0</v>
      </c>
      <c r="KZ280" s="2">
        <v>1</v>
      </c>
      <c r="LA280" s="2">
        <v>1</v>
      </c>
      <c r="LB280" s="2">
        <v>1</v>
      </c>
      <c r="LC280" s="2">
        <v>0</v>
      </c>
      <c r="LD280" s="2">
        <v>0</v>
      </c>
      <c r="LE280" s="2">
        <v>0</v>
      </c>
      <c r="LF280" s="2">
        <v>0</v>
      </c>
      <c r="LG280" s="2">
        <v>0</v>
      </c>
      <c r="LI280" s="1" t="s">
        <v>4176</v>
      </c>
      <c r="LJ280" s="2">
        <v>0</v>
      </c>
      <c r="LK280" s="2">
        <v>0</v>
      </c>
      <c r="LL280" s="2">
        <v>0</v>
      </c>
      <c r="LM280" s="2">
        <v>0</v>
      </c>
      <c r="LN280" s="2">
        <v>0</v>
      </c>
      <c r="LO280" s="2">
        <v>1</v>
      </c>
      <c r="LP280" s="2">
        <v>0</v>
      </c>
      <c r="LQ280" s="2">
        <v>0</v>
      </c>
      <c r="LR280" s="2">
        <v>0</v>
      </c>
      <c r="LS280" s="2">
        <v>0</v>
      </c>
      <c r="LT280" s="2">
        <v>0</v>
      </c>
      <c r="LU280" s="2">
        <v>0</v>
      </c>
      <c r="LV280" s="2">
        <v>0</v>
      </c>
      <c r="LX280" s="1" t="s">
        <v>1831</v>
      </c>
      <c r="LY280" s="1" t="s">
        <v>1834</v>
      </c>
      <c r="LZ280" s="2">
        <v>0</v>
      </c>
      <c r="MA280" s="2">
        <v>0</v>
      </c>
      <c r="MB280" s="2">
        <v>0</v>
      </c>
      <c r="MC280" s="2">
        <v>0</v>
      </c>
      <c r="MD280" s="2">
        <v>1</v>
      </c>
      <c r="ME280" s="2">
        <v>0</v>
      </c>
      <c r="MF280" s="2">
        <v>0</v>
      </c>
      <c r="MH280" s="1" t="s">
        <v>3906</v>
      </c>
      <c r="MI280" s="2">
        <v>0</v>
      </c>
      <c r="MJ280" s="2">
        <v>0</v>
      </c>
      <c r="MK280" s="2">
        <v>0</v>
      </c>
      <c r="ML280" s="2">
        <v>0</v>
      </c>
      <c r="MM280" s="2">
        <v>0</v>
      </c>
      <c r="MN280" s="2">
        <v>0</v>
      </c>
      <c r="MO280" s="2">
        <v>0</v>
      </c>
      <c r="MP280" s="2">
        <v>1</v>
      </c>
      <c r="MQ280" s="2">
        <v>0</v>
      </c>
      <c r="MR280" s="2">
        <v>0</v>
      </c>
      <c r="MS280" s="2">
        <v>0</v>
      </c>
      <c r="MT280" s="2">
        <v>0</v>
      </c>
      <c r="MU280" s="2">
        <v>0</v>
      </c>
      <c r="MW280" s="1" t="s">
        <v>1831</v>
      </c>
      <c r="NE280" s="1" t="s">
        <v>4091</v>
      </c>
      <c r="NF280" s="2">
        <v>0</v>
      </c>
      <c r="NG280" s="2">
        <v>0</v>
      </c>
      <c r="NH280" s="2">
        <v>0</v>
      </c>
      <c r="NI280" s="2">
        <v>0</v>
      </c>
      <c r="NJ280" s="2">
        <v>0</v>
      </c>
      <c r="NK280" s="2">
        <v>0</v>
      </c>
      <c r="NL280" s="2">
        <v>0</v>
      </c>
      <c r="NM280" s="2">
        <v>1</v>
      </c>
      <c r="NN280" s="2">
        <v>0</v>
      </c>
      <c r="NO280" s="2">
        <v>1</v>
      </c>
      <c r="NP280" s="2">
        <v>0</v>
      </c>
      <c r="NQ280" s="2">
        <v>0</v>
      </c>
      <c r="NR280" s="2">
        <v>0</v>
      </c>
      <c r="AAU280" s="1"/>
      <c r="ATY280"/>
      <c r="ATZ280" s="1" t="s">
        <v>4431</v>
      </c>
      <c r="AUB280" s="1" t="s">
        <v>3854</v>
      </c>
      <c r="AUC280" s="1" t="s">
        <v>3549</v>
      </c>
      <c r="AUD280" s="1" t="s">
        <v>3855</v>
      </c>
      <c r="AUG280" s="1" t="s">
        <v>2234</v>
      </c>
    </row>
    <row r="281" spans="1:723 1221:1229" ht="14.5" customHeight="1" x14ac:dyDescent="0.35">
      <c r="A281" s="1" t="s">
        <v>3552</v>
      </c>
      <c r="B281" s="1" t="s">
        <v>3550</v>
      </c>
      <c r="C281" s="1" t="s">
        <v>3551</v>
      </c>
      <c r="D281" s="1" t="s">
        <v>2131</v>
      </c>
      <c r="E281" s="1" t="s">
        <v>1955</v>
      </c>
      <c r="F281" s="1" t="s">
        <v>2131</v>
      </c>
      <c r="I281" s="1" t="s">
        <v>1942</v>
      </c>
      <c r="J281" s="1" t="s">
        <v>1943</v>
      </c>
      <c r="K281" s="1" t="s">
        <v>1943</v>
      </c>
      <c r="N281" s="1" t="s">
        <v>3846</v>
      </c>
      <c r="O281" s="2">
        <v>1</v>
      </c>
      <c r="P281" s="2">
        <v>0</v>
      </c>
      <c r="Q281" s="2">
        <v>0</v>
      </c>
      <c r="R281" s="2">
        <v>0</v>
      </c>
      <c r="S281" s="2">
        <v>0</v>
      </c>
      <c r="U281" s="1" t="s">
        <v>1831</v>
      </c>
      <c r="AC281" s="1" t="s">
        <v>3856</v>
      </c>
      <c r="AE281" s="1" t="s">
        <v>1830</v>
      </c>
      <c r="AF281" s="1" t="s">
        <v>1831</v>
      </c>
      <c r="AS281" s="1" t="s">
        <v>3847</v>
      </c>
      <c r="AT281" s="156" t="s">
        <v>1840</v>
      </c>
      <c r="AU281" s="1" t="s">
        <v>3888</v>
      </c>
      <c r="AW281" s="1" t="s">
        <v>3889</v>
      </c>
      <c r="AX281" s="1" t="s">
        <v>3890</v>
      </c>
      <c r="AY281" s="1" t="s">
        <v>1830</v>
      </c>
      <c r="BT281" s="1" t="s">
        <v>1858</v>
      </c>
      <c r="BU281" s="2">
        <v>0</v>
      </c>
      <c r="BV281" s="2">
        <v>0</v>
      </c>
      <c r="BW281" s="2">
        <v>1</v>
      </c>
      <c r="BX281" s="2">
        <v>0</v>
      </c>
      <c r="BY281" s="2">
        <v>0</v>
      </c>
      <c r="BZ281" s="2">
        <v>0</v>
      </c>
      <c r="CA281" s="2">
        <v>0</v>
      </c>
      <c r="CB281" s="2">
        <v>0</v>
      </c>
      <c r="CC281" s="2">
        <v>0</v>
      </c>
      <c r="CD281" s="2">
        <v>0</v>
      </c>
      <c r="CE281" s="2">
        <v>0</v>
      </c>
      <c r="CG281" s="1" t="s">
        <v>1830</v>
      </c>
      <c r="DU281" s="1" t="s">
        <v>4432</v>
      </c>
      <c r="DV281" s="2">
        <v>0</v>
      </c>
      <c r="DW281" s="2">
        <v>1</v>
      </c>
      <c r="DX281" s="2">
        <v>0</v>
      </c>
      <c r="DY281" s="2">
        <v>0</v>
      </c>
      <c r="DZ281" s="2">
        <v>0</v>
      </c>
      <c r="EA281" s="2">
        <v>0</v>
      </c>
      <c r="EB281" s="2">
        <v>1</v>
      </c>
      <c r="EC281" s="2">
        <v>0</v>
      </c>
      <c r="ED281" s="2">
        <v>0</v>
      </c>
      <c r="EE281" s="2">
        <v>0</v>
      </c>
      <c r="EF281" s="2">
        <v>0</v>
      </c>
      <c r="EG281" s="2">
        <v>0</v>
      </c>
      <c r="EI281" s="1" t="s">
        <v>4614</v>
      </c>
      <c r="EJ281" s="2">
        <v>0</v>
      </c>
      <c r="EK281" s="2">
        <v>0</v>
      </c>
      <c r="EL281" s="2">
        <v>0</v>
      </c>
      <c r="EM281" s="2">
        <v>0</v>
      </c>
      <c r="EN281" s="2">
        <v>0</v>
      </c>
      <c r="EO281" s="2">
        <v>0</v>
      </c>
      <c r="EP281" s="2">
        <v>0</v>
      </c>
      <c r="EQ281" s="2">
        <v>0</v>
      </c>
      <c r="ER281" s="2">
        <v>0</v>
      </c>
      <c r="ES281" s="2">
        <v>0</v>
      </c>
      <c r="ET281" s="2">
        <v>0</v>
      </c>
      <c r="EU281" s="2">
        <v>1</v>
      </c>
      <c r="EV281" s="2">
        <v>0</v>
      </c>
      <c r="EX281" s="1" t="s">
        <v>1830</v>
      </c>
      <c r="GE281" s="1" t="s">
        <v>4266</v>
      </c>
      <c r="GF281" s="1" t="s">
        <v>2075</v>
      </c>
      <c r="GG281" s="1" t="s">
        <v>2075</v>
      </c>
      <c r="GH281" s="1" t="s">
        <v>2075</v>
      </c>
      <c r="GI281" s="1" t="s">
        <v>2075</v>
      </c>
      <c r="GJ281" s="1" t="s">
        <v>2075</v>
      </c>
      <c r="GK281" s="1" t="s">
        <v>2074</v>
      </c>
      <c r="GL281" s="1" t="s">
        <v>2075</v>
      </c>
      <c r="GM281" s="1" t="s">
        <v>2075</v>
      </c>
      <c r="GN281" s="1" t="s">
        <v>2075</v>
      </c>
      <c r="GO281" s="1" t="s">
        <v>2075</v>
      </c>
      <c r="GP281" s="1" t="s">
        <v>2075</v>
      </c>
      <c r="GQ281" s="1" t="s">
        <v>2075</v>
      </c>
      <c r="GR281" s="1" t="s">
        <v>2075</v>
      </c>
      <c r="AAU281" s="1"/>
      <c r="ATY281"/>
      <c r="ATZ281" s="1" t="s">
        <v>4433</v>
      </c>
      <c r="AUB281" s="1" t="s">
        <v>3854</v>
      </c>
      <c r="AUC281" s="1" t="s">
        <v>3553</v>
      </c>
      <c r="AUD281" s="1" t="s">
        <v>3855</v>
      </c>
      <c r="AUG281" s="1" t="s">
        <v>2122</v>
      </c>
    </row>
    <row r="282" spans="1:723 1221:1229" ht="14.5" customHeight="1" x14ac:dyDescent="0.35">
      <c r="A282" s="1" t="s">
        <v>3556</v>
      </c>
      <c r="B282" s="1" t="s">
        <v>3554</v>
      </c>
      <c r="C282" s="1" t="s">
        <v>3555</v>
      </c>
      <c r="D282" s="1" t="s">
        <v>2698</v>
      </c>
      <c r="E282" s="1" t="s">
        <v>1982</v>
      </c>
      <c r="F282" s="1" t="s">
        <v>2698</v>
      </c>
      <c r="I282" s="1" t="s">
        <v>1942</v>
      </c>
      <c r="J282" s="1" t="s">
        <v>1943</v>
      </c>
      <c r="K282" s="1" t="s">
        <v>1943</v>
      </c>
      <c r="N282" s="1" t="s">
        <v>3846</v>
      </c>
      <c r="O282" s="2">
        <v>1</v>
      </c>
      <c r="P282" s="2">
        <v>0</v>
      </c>
      <c r="Q282" s="2">
        <v>0</v>
      </c>
      <c r="R282" s="2">
        <v>0</v>
      </c>
      <c r="S282" s="2">
        <v>0</v>
      </c>
      <c r="U282" s="1" t="s">
        <v>1831</v>
      </c>
      <c r="AC282" s="1" t="s">
        <v>3920</v>
      </c>
      <c r="AE282" s="1" t="s">
        <v>1830</v>
      </c>
      <c r="AF282" s="1" t="s">
        <v>1831</v>
      </c>
      <c r="AS282" s="1" t="s">
        <v>1830</v>
      </c>
      <c r="AT282" s="156">
        <v>25</v>
      </c>
      <c r="AU282" s="1" t="s">
        <v>3888</v>
      </c>
      <c r="AW282" s="1" t="s">
        <v>3849</v>
      </c>
      <c r="AX282" s="1" t="s">
        <v>1835</v>
      </c>
      <c r="AY282" s="1" t="s">
        <v>1840</v>
      </c>
      <c r="BT282" s="1" t="s">
        <v>4072</v>
      </c>
      <c r="BU282" s="2">
        <v>0</v>
      </c>
      <c r="BV282" s="2">
        <v>0</v>
      </c>
      <c r="BW282" s="2">
        <v>0</v>
      </c>
      <c r="BX282" s="2">
        <v>0</v>
      </c>
      <c r="BY282" s="2">
        <v>0</v>
      </c>
      <c r="BZ282" s="2">
        <v>1</v>
      </c>
      <c r="CA282" s="2">
        <v>0</v>
      </c>
      <c r="CB282" s="2">
        <v>0</v>
      </c>
      <c r="CC282" s="2">
        <v>0</v>
      </c>
      <c r="CD282" s="2">
        <v>0</v>
      </c>
      <c r="CE282" s="2">
        <v>0</v>
      </c>
      <c r="CG282" s="1" t="s">
        <v>1830</v>
      </c>
      <c r="DU282" s="1" t="s">
        <v>4047</v>
      </c>
      <c r="DV282" s="2">
        <v>0</v>
      </c>
      <c r="DW282" s="2">
        <v>1</v>
      </c>
      <c r="DX282" s="2">
        <v>0</v>
      </c>
      <c r="DY282" s="2">
        <v>0</v>
      </c>
      <c r="DZ282" s="2">
        <v>0</v>
      </c>
      <c r="EA282" s="2">
        <v>0</v>
      </c>
      <c r="EB282" s="2">
        <v>0</v>
      </c>
      <c r="EC282" s="2">
        <v>0</v>
      </c>
      <c r="ED282" s="2">
        <v>0</v>
      </c>
      <c r="EE282" s="2">
        <v>0</v>
      </c>
      <c r="EF282" s="2">
        <v>0</v>
      </c>
      <c r="EG282" s="2">
        <v>0</v>
      </c>
      <c r="EI282" s="1" t="s">
        <v>1835</v>
      </c>
      <c r="EJ282" s="2">
        <v>0</v>
      </c>
      <c r="EK282" s="2">
        <v>0</v>
      </c>
      <c r="EL282" s="2">
        <v>0</v>
      </c>
      <c r="EM282" s="2">
        <v>0</v>
      </c>
      <c r="EN282" s="2">
        <v>0</v>
      </c>
      <c r="EO282" s="2">
        <v>0</v>
      </c>
      <c r="EP282" s="2">
        <v>0</v>
      </c>
      <c r="EQ282" s="2">
        <v>0</v>
      </c>
      <c r="ER282" s="2">
        <v>0</v>
      </c>
      <c r="ES282" s="2">
        <v>0</v>
      </c>
      <c r="ET282" s="2">
        <v>1</v>
      </c>
      <c r="EU282" s="2">
        <v>0</v>
      </c>
      <c r="EV282" s="2">
        <v>0</v>
      </c>
      <c r="EX282" s="1" t="s">
        <v>1830</v>
      </c>
      <c r="GE282" s="1" t="s">
        <v>4115</v>
      </c>
      <c r="GF282" s="1" t="s">
        <v>2075</v>
      </c>
      <c r="GG282" s="1" t="s">
        <v>2074</v>
      </c>
      <c r="GH282" s="1" t="s">
        <v>2075</v>
      </c>
      <c r="GI282" s="1" t="s">
        <v>2075</v>
      </c>
      <c r="GJ282" s="1" t="s">
        <v>2075</v>
      </c>
      <c r="GK282" s="1" t="s">
        <v>2075</v>
      </c>
      <c r="GL282" s="1" t="s">
        <v>2075</v>
      </c>
      <c r="GM282" s="1" t="s">
        <v>2075</v>
      </c>
      <c r="GN282" s="1" t="s">
        <v>2075</v>
      </c>
      <c r="GO282" s="1" t="s">
        <v>2075</v>
      </c>
      <c r="GP282" s="1" t="s">
        <v>2075</v>
      </c>
      <c r="GQ282" s="1" t="s">
        <v>2075</v>
      </c>
      <c r="GR282" s="1" t="s">
        <v>2075</v>
      </c>
      <c r="AAU282" s="1"/>
      <c r="ATY282"/>
      <c r="ATZ282" s="1" t="s">
        <v>4434</v>
      </c>
      <c r="AUB282" s="1" t="s">
        <v>3854</v>
      </c>
      <c r="AUC282" s="1" t="s">
        <v>3557</v>
      </c>
      <c r="AUD282" s="1" t="s">
        <v>3855</v>
      </c>
      <c r="AUG282" s="1" t="s">
        <v>4435</v>
      </c>
    </row>
    <row r="283" spans="1:723 1221:1229" ht="14.5" customHeight="1" x14ac:dyDescent="0.35">
      <c r="A283" s="1" t="s">
        <v>3562</v>
      </c>
      <c r="B283" s="1" t="s">
        <v>3558</v>
      </c>
      <c r="C283" s="1" t="s">
        <v>3559</v>
      </c>
      <c r="D283" s="1" t="s">
        <v>2444</v>
      </c>
      <c r="E283" s="1" t="s">
        <v>2025</v>
      </c>
      <c r="F283" s="1" t="s">
        <v>2444</v>
      </c>
      <c r="I283" s="1" t="s">
        <v>1942</v>
      </c>
      <c r="J283" s="1" t="s">
        <v>1943</v>
      </c>
      <c r="K283" s="1" t="s">
        <v>1943</v>
      </c>
      <c r="N283" s="1" t="s">
        <v>4087</v>
      </c>
      <c r="O283" s="2">
        <v>0</v>
      </c>
      <c r="P283" s="2">
        <v>1</v>
      </c>
      <c r="Q283" s="2">
        <v>0</v>
      </c>
      <c r="R283" s="2">
        <v>0</v>
      </c>
      <c r="S283" s="2">
        <v>0</v>
      </c>
      <c r="U283" s="1" t="s">
        <v>1831</v>
      </c>
      <c r="AT283" s="1"/>
      <c r="BJ283" s="1"/>
      <c r="DU283" s="1"/>
      <c r="GS283" s="1"/>
      <c r="GT283" s="1" t="s">
        <v>4088</v>
      </c>
      <c r="GV283" s="1" t="s">
        <v>3917</v>
      </c>
      <c r="GX283" s="1" t="s">
        <v>1831</v>
      </c>
      <c r="GY283" s="1" t="s">
        <v>4124</v>
      </c>
      <c r="GZ283" s="1" t="s">
        <v>4417</v>
      </c>
      <c r="HA283" s="1" t="s">
        <v>3873</v>
      </c>
      <c r="HL283" s="1" t="s">
        <v>1831</v>
      </c>
      <c r="HM283" s="1" t="s">
        <v>1830</v>
      </c>
      <c r="HP283" s="1" t="s">
        <v>1830</v>
      </c>
      <c r="HQ283" s="1" t="s">
        <v>1831</v>
      </c>
      <c r="HT283" s="1" t="s">
        <v>1831</v>
      </c>
      <c r="HU283" s="2">
        <v>150</v>
      </c>
      <c r="HV283" s="1" t="s">
        <v>1835</v>
      </c>
      <c r="HW283" s="1" t="s">
        <v>3848</v>
      </c>
      <c r="HY283" s="1" t="s">
        <v>1830</v>
      </c>
      <c r="IT283" s="1" t="s">
        <v>1834</v>
      </c>
      <c r="IU283" s="2">
        <v>0</v>
      </c>
      <c r="IV283" s="2">
        <v>0</v>
      </c>
      <c r="IW283" s="2">
        <v>0</v>
      </c>
      <c r="IX283" s="2">
        <v>0</v>
      </c>
      <c r="IY283" s="2">
        <v>0</v>
      </c>
      <c r="IZ283" s="2">
        <v>0</v>
      </c>
      <c r="JA283" s="2">
        <v>0</v>
      </c>
      <c r="JB283" s="2">
        <v>1</v>
      </c>
      <c r="JC283" s="2">
        <v>0</v>
      </c>
      <c r="JD283" s="2">
        <v>0</v>
      </c>
      <c r="JE283" s="2">
        <v>0</v>
      </c>
      <c r="JG283" s="1" t="s">
        <v>1830</v>
      </c>
      <c r="KU283" s="1" t="s">
        <v>4131</v>
      </c>
      <c r="KV283" s="2">
        <v>0</v>
      </c>
      <c r="KW283" s="2">
        <v>0</v>
      </c>
      <c r="KX283" s="2">
        <v>0</v>
      </c>
      <c r="KY283" s="2">
        <v>0</v>
      </c>
      <c r="KZ283" s="2">
        <v>1</v>
      </c>
      <c r="LA283" s="2">
        <v>1</v>
      </c>
      <c r="LB283" s="2">
        <v>1</v>
      </c>
      <c r="LC283" s="2">
        <v>0</v>
      </c>
      <c r="LD283" s="2">
        <v>0</v>
      </c>
      <c r="LE283" s="2">
        <v>0</v>
      </c>
      <c r="LF283" s="2">
        <v>0</v>
      </c>
      <c r="LG283" s="2">
        <v>0</v>
      </c>
      <c r="LI283" s="1" t="s">
        <v>4176</v>
      </c>
      <c r="LJ283" s="2">
        <v>0</v>
      </c>
      <c r="LK283" s="2">
        <v>0</v>
      </c>
      <c r="LL283" s="2">
        <v>0</v>
      </c>
      <c r="LM283" s="2">
        <v>0</v>
      </c>
      <c r="LN283" s="2">
        <v>0</v>
      </c>
      <c r="LO283" s="2">
        <v>1</v>
      </c>
      <c r="LP283" s="2">
        <v>0</v>
      </c>
      <c r="LQ283" s="2">
        <v>0</v>
      </c>
      <c r="LR283" s="2">
        <v>0</v>
      </c>
      <c r="LS283" s="2">
        <v>0</v>
      </c>
      <c r="LT283" s="2">
        <v>0</v>
      </c>
      <c r="LU283" s="2">
        <v>0</v>
      </c>
      <c r="LV283" s="2">
        <v>0</v>
      </c>
      <c r="LX283" s="1" t="s">
        <v>1831</v>
      </c>
      <c r="LY283" s="1" t="s">
        <v>1834</v>
      </c>
      <c r="LZ283" s="2">
        <v>0</v>
      </c>
      <c r="MA283" s="2">
        <v>0</v>
      </c>
      <c r="MB283" s="2">
        <v>0</v>
      </c>
      <c r="MC283" s="2">
        <v>0</v>
      </c>
      <c r="MD283" s="2">
        <v>1</v>
      </c>
      <c r="ME283" s="2">
        <v>0</v>
      </c>
      <c r="MF283" s="2">
        <v>0</v>
      </c>
      <c r="MH283" s="161" t="s">
        <v>4602</v>
      </c>
      <c r="MI283" s="2">
        <v>0</v>
      </c>
      <c r="MJ283" s="2">
        <v>0</v>
      </c>
      <c r="MK283" s="2">
        <v>1</v>
      </c>
      <c r="ML283" s="2">
        <v>0</v>
      </c>
      <c r="MM283" s="2">
        <v>0</v>
      </c>
      <c r="MN283" s="2">
        <v>0</v>
      </c>
      <c r="MO283" s="2">
        <v>0</v>
      </c>
      <c r="MP283" s="2">
        <v>1</v>
      </c>
      <c r="MQ283" s="2">
        <v>0</v>
      </c>
      <c r="MR283" s="2">
        <v>0</v>
      </c>
      <c r="MS283" s="2">
        <v>0</v>
      </c>
      <c r="MT283" s="2">
        <v>0</v>
      </c>
      <c r="MU283" s="2">
        <v>0</v>
      </c>
      <c r="MV283" s="1" t="s">
        <v>3561</v>
      </c>
      <c r="MW283" s="1" t="s">
        <v>1831</v>
      </c>
      <c r="NE283" s="1" t="s">
        <v>4343</v>
      </c>
      <c r="NF283" s="2">
        <v>0</v>
      </c>
      <c r="NG283" s="2">
        <v>0</v>
      </c>
      <c r="NH283" s="2">
        <v>0</v>
      </c>
      <c r="NI283" s="2">
        <v>0</v>
      </c>
      <c r="NJ283" s="2">
        <v>0</v>
      </c>
      <c r="NK283" s="2">
        <v>0</v>
      </c>
      <c r="NL283" s="2">
        <v>0</v>
      </c>
      <c r="NM283" s="2">
        <v>1</v>
      </c>
      <c r="NN283" s="2">
        <v>1</v>
      </c>
      <c r="NO283" s="2">
        <v>0</v>
      </c>
      <c r="NP283" s="2">
        <v>0</v>
      </c>
      <c r="NQ283" s="2">
        <v>0</v>
      </c>
      <c r="NR283" s="2">
        <v>0</v>
      </c>
      <c r="AAU283" s="1"/>
      <c r="ATY283"/>
      <c r="ATZ283" s="1" t="s">
        <v>4436</v>
      </c>
      <c r="AUB283" s="1" t="s">
        <v>3854</v>
      </c>
      <c r="AUC283" s="1" t="s">
        <v>3563</v>
      </c>
      <c r="AUD283" s="1" t="s">
        <v>3855</v>
      </c>
      <c r="AUG283" s="1" t="s">
        <v>2304</v>
      </c>
    </row>
    <row r="284" spans="1:723 1221:1229" ht="14.5" customHeight="1" x14ac:dyDescent="0.35">
      <c r="A284" s="1" t="s">
        <v>3566</v>
      </c>
      <c r="B284" s="1" t="s">
        <v>3564</v>
      </c>
      <c r="C284" s="1" t="s">
        <v>3565</v>
      </c>
      <c r="D284" s="1" t="s">
        <v>2698</v>
      </c>
      <c r="E284" s="1" t="s">
        <v>1982</v>
      </c>
      <c r="F284" s="1" t="s">
        <v>2698</v>
      </c>
      <c r="I284" s="1" t="s">
        <v>1942</v>
      </c>
      <c r="J284" s="1" t="s">
        <v>1943</v>
      </c>
      <c r="K284" s="1" t="s">
        <v>1943</v>
      </c>
      <c r="N284" s="1" t="s">
        <v>3846</v>
      </c>
      <c r="O284" s="2">
        <v>1</v>
      </c>
      <c r="P284" s="2">
        <v>0</v>
      </c>
      <c r="Q284" s="2">
        <v>0</v>
      </c>
      <c r="R284" s="2">
        <v>0</v>
      </c>
      <c r="S284" s="2">
        <v>0</v>
      </c>
      <c r="U284" s="1" t="s">
        <v>1831</v>
      </c>
      <c r="AC284" s="1" t="s">
        <v>3920</v>
      </c>
      <c r="AE284" s="1" t="s">
        <v>1831</v>
      </c>
      <c r="AF284" s="1" t="s">
        <v>1831</v>
      </c>
      <c r="AS284" s="1" t="s">
        <v>3895</v>
      </c>
      <c r="AT284" s="156" t="s">
        <v>1840</v>
      </c>
      <c r="AU284" s="1" t="s">
        <v>3888</v>
      </c>
      <c r="AW284" s="1" t="s">
        <v>3849</v>
      </c>
      <c r="AX284" s="1" t="s">
        <v>1835</v>
      </c>
      <c r="AY284" s="1" t="s">
        <v>1831</v>
      </c>
      <c r="AZ284" s="1" t="s">
        <v>1838</v>
      </c>
      <c r="BA284" s="1" t="s">
        <v>1852</v>
      </c>
      <c r="BB284" s="2">
        <v>0</v>
      </c>
      <c r="BC284" s="2">
        <v>1</v>
      </c>
      <c r="BD284" s="2">
        <v>0</v>
      </c>
      <c r="BE284" s="2">
        <v>0</v>
      </c>
      <c r="BF284" s="2">
        <v>0</v>
      </c>
      <c r="BG284" s="2">
        <v>0</v>
      </c>
      <c r="BH284" s="2">
        <v>0</v>
      </c>
      <c r="BI284" s="2">
        <v>0</v>
      </c>
      <c r="BT284" s="1" t="s">
        <v>4072</v>
      </c>
      <c r="BU284" s="2">
        <v>0</v>
      </c>
      <c r="BV284" s="2">
        <v>0</v>
      </c>
      <c r="BW284" s="2">
        <v>0</v>
      </c>
      <c r="BX284" s="2">
        <v>0</v>
      </c>
      <c r="BY284" s="2">
        <v>0</v>
      </c>
      <c r="BZ284" s="2">
        <v>1</v>
      </c>
      <c r="CA284" s="2">
        <v>0</v>
      </c>
      <c r="CB284" s="2">
        <v>0</v>
      </c>
      <c r="CC284" s="2">
        <v>0</v>
      </c>
      <c r="CD284" s="2">
        <v>0</v>
      </c>
      <c r="CE284" s="2">
        <v>0</v>
      </c>
      <c r="CG284" s="1" t="s">
        <v>1830</v>
      </c>
      <c r="DU284" s="1" t="s">
        <v>4047</v>
      </c>
      <c r="DV284" s="2">
        <v>0</v>
      </c>
      <c r="DW284" s="2">
        <v>1</v>
      </c>
      <c r="DX284" s="2">
        <v>0</v>
      </c>
      <c r="DY284" s="2">
        <v>0</v>
      </c>
      <c r="DZ284" s="2">
        <v>0</v>
      </c>
      <c r="EA284" s="2">
        <v>0</v>
      </c>
      <c r="EB284" s="2">
        <v>0</v>
      </c>
      <c r="EC284" s="2">
        <v>0</v>
      </c>
      <c r="ED284" s="2">
        <v>0</v>
      </c>
      <c r="EE284" s="2">
        <v>0</v>
      </c>
      <c r="EF284" s="2">
        <v>0</v>
      </c>
      <c r="EG284" s="2">
        <v>0</v>
      </c>
      <c r="EI284" s="1" t="s">
        <v>1835</v>
      </c>
      <c r="EJ284" s="2">
        <v>0</v>
      </c>
      <c r="EK284" s="2">
        <v>0</v>
      </c>
      <c r="EL284" s="2">
        <v>0</v>
      </c>
      <c r="EM284" s="2">
        <v>0</v>
      </c>
      <c r="EN284" s="2">
        <v>0</v>
      </c>
      <c r="EO284" s="2">
        <v>0</v>
      </c>
      <c r="EP284" s="2">
        <v>0</v>
      </c>
      <c r="EQ284" s="2">
        <v>0</v>
      </c>
      <c r="ER284" s="2">
        <v>0</v>
      </c>
      <c r="ES284" s="2">
        <v>0</v>
      </c>
      <c r="ET284" s="2">
        <v>1</v>
      </c>
      <c r="EU284" s="2">
        <v>0</v>
      </c>
      <c r="EV284" s="2">
        <v>0</v>
      </c>
      <c r="EX284" s="1" t="s">
        <v>1830</v>
      </c>
      <c r="GE284" s="1" t="s">
        <v>1836</v>
      </c>
      <c r="GF284" s="1" t="s">
        <v>2075</v>
      </c>
      <c r="GG284" s="1" t="s">
        <v>2075</v>
      </c>
      <c r="GH284" s="1" t="s">
        <v>2074</v>
      </c>
      <c r="GI284" s="1" t="s">
        <v>2075</v>
      </c>
      <c r="GJ284" s="1" t="s">
        <v>2075</v>
      </c>
      <c r="GK284" s="1" t="s">
        <v>2075</v>
      </c>
      <c r="GL284" s="1" t="s">
        <v>2075</v>
      </c>
      <c r="GM284" s="1" t="s">
        <v>2075</v>
      </c>
      <c r="GN284" s="1" t="s">
        <v>2075</v>
      </c>
      <c r="GO284" s="1" t="s">
        <v>2075</v>
      </c>
      <c r="GP284" s="1" t="s">
        <v>2075</v>
      </c>
      <c r="GQ284" s="1" t="s">
        <v>2075</v>
      </c>
      <c r="GR284" s="1" t="s">
        <v>2075</v>
      </c>
      <c r="AAU284" s="1"/>
      <c r="ATY284"/>
      <c r="ATZ284" s="1" t="s">
        <v>4437</v>
      </c>
      <c r="AUB284" s="1" t="s">
        <v>3854</v>
      </c>
      <c r="AUC284" s="1" t="s">
        <v>3567</v>
      </c>
      <c r="AUD284" s="1" t="s">
        <v>3855</v>
      </c>
      <c r="AUG284" s="1" t="s">
        <v>2322</v>
      </c>
    </row>
    <row r="285" spans="1:723 1221:1229" ht="14.5" customHeight="1" x14ac:dyDescent="0.35">
      <c r="A285" s="1" t="s">
        <v>3571</v>
      </c>
      <c r="B285" s="1" t="s">
        <v>3568</v>
      </c>
      <c r="C285" s="1" t="s">
        <v>3569</v>
      </c>
      <c r="D285" s="1" t="s">
        <v>2444</v>
      </c>
      <c r="E285" s="1" t="s">
        <v>2025</v>
      </c>
      <c r="F285" s="1" t="s">
        <v>2444</v>
      </c>
      <c r="I285" s="1" t="s">
        <v>1942</v>
      </c>
      <c r="J285" s="1" t="s">
        <v>1943</v>
      </c>
      <c r="K285" s="1" t="s">
        <v>1943</v>
      </c>
      <c r="N285" s="1" t="s">
        <v>4087</v>
      </c>
      <c r="O285" s="2">
        <v>0</v>
      </c>
      <c r="P285" s="2">
        <v>1</v>
      </c>
      <c r="Q285" s="2">
        <v>0</v>
      </c>
      <c r="R285" s="2">
        <v>0</v>
      </c>
      <c r="S285" s="2">
        <v>0</v>
      </c>
      <c r="U285" s="1" t="s">
        <v>1831</v>
      </c>
      <c r="AT285" s="1"/>
      <c r="BJ285" s="1"/>
      <c r="DU285" s="1"/>
      <c r="GS285" s="1"/>
      <c r="GT285" s="1" t="s">
        <v>4088</v>
      </c>
      <c r="GV285" s="1" t="s">
        <v>3917</v>
      </c>
      <c r="GX285" s="1" t="s">
        <v>1831</v>
      </c>
      <c r="GY285" s="1" t="s">
        <v>4124</v>
      </c>
      <c r="GZ285" s="1" t="s">
        <v>4125</v>
      </c>
      <c r="HA285" s="1" t="s">
        <v>3873</v>
      </c>
      <c r="HL285" s="1" t="s">
        <v>1831</v>
      </c>
      <c r="HM285" s="1" t="s">
        <v>1830</v>
      </c>
      <c r="HP285" s="1" t="s">
        <v>1830</v>
      </c>
      <c r="HQ285" s="1" t="s">
        <v>1831</v>
      </c>
      <c r="HT285" s="1" t="s">
        <v>1831</v>
      </c>
      <c r="HU285" s="2">
        <v>180</v>
      </c>
      <c r="HV285" s="1" t="s">
        <v>1835</v>
      </c>
      <c r="HW285" s="1" t="s">
        <v>3848</v>
      </c>
      <c r="HY285" s="1" t="s">
        <v>1830</v>
      </c>
      <c r="IT285" s="1" t="s">
        <v>1834</v>
      </c>
      <c r="IU285" s="2">
        <v>0</v>
      </c>
      <c r="IV285" s="2">
        <v>0</v>
      </c>
      <c r="IW285" s="2">
        <v>0</v>
      </c>
      <c r="IX285" s="2">
        <v>0</v>
      </c>
      <c r="IY285" s="2">
        <v>0</v>
      </c>
      <c r="IZ285" s="2">
        <v>0</v>
      </c>
      <c r="JA285" s="2">
        <v>0</v>
      </c>
      <c r="JB285" s="2">
        <v>1</v>
      </c>
      <c r="JC285" s="2">
        <v>0</v>
      </c>
      <c r="JD285" s="2">
        <v>0</v>
      </c>
      <c r="JE285" s="2">
        <v>0</v>
      </c>
      <c r="JG285" s="1" t="s">
        <v>1830</v>
      </c>
      <c r="KU285" s="1" t="s">
        <v>4131</v>
      </c>
      <c r="KV285" s="2">
        <v>0</v>
      </c>
      <c r="KW285" s="2">
        <v>0</v>
      </c>
      <c r="KX285" s="2">
        <v>0</v>
      </c>
      <c r="KY285" s="2">
        <v>0</v>
      </c>
      <c r="KZ285" s="2">
        <v>1</v>
      </c>
      <c r="LA285" s="2">
        <v>1</v>
      </c>
      <c r="LB285" s="2">
        <v>1</v>
      </c>
      <c r="LC285" s="2">
        <v>0</v>
      </c>
      <c r="LD285" s="2">
        <v>0</v>
      </c>
      <c r="LE285" s="2">
        <v>0</v>
      </c>
      <c r="LF285" s="2">
        <v>0</v>
      </c>
      <c r="LG285" s="2">
        <v>0</v>
      </c>
      <c r="LI285" s="1" t="s">
        <v>4176</v>
      </c>
      <c r="LJ285" s="2">
        <v>0</v>
      </c>
      <c r="LK285" s="2">
        <v>0</v>
      </c>
      <c r="LL285" s="2">
        <v>0</v>
      </c>
      <c r="LM285" s="2">
        <v>0</v>
      </c>
      <c r="LN285" s="2">
        <v>0</v>
      </c>
      <c r="LO285" s="2">
        <v>1</v>
      </c>
      <c r="LP285" s="2">
        <v>0</v>
      </c>
      <c r="LQ285" s="2">
        <v>0</v>
      </c>
      <c r="LR285" s="2">
        <v>0</v>
      </c>
      <c r="LS285" s="2">
        <v>0</v>
      </c>
      <c r="LT285" s="2">
        <v>0</v>
      </c>
      <c r="LU285" s="2">
        <v>0</v>
      </c>
      <c r="LV285" s="2">
        <v>0</v>
      </c>
      <c r="LX285" s="1" t="s">
        <v>1831</v>
      </c>
      <c r="LY285" s="1" t="s">
        <v>1834</v>
      </c>
      <c r="LZ285" s="2">
        <v>0</v>
      </c>
      <c r="MA285" s="2">
        <v>0</v>
      </c>
      <c r="MB285" s="2">
        <v>0</v>
      </c>
      <c r="MC285" s="2">
        <v>0</v>
      </c>
      <c r="MD285" s="2">
        <v>1</v>
      </c>
      <c r="ME285" s="2">
        <v>0</v>
      </c>
      <c r="MF285" s="2">
        <v>0</v>
      </c>
      <c r="MH285" s="161" t="s">
        <v>4602</v>
      </c>
      <c r="MI285" s="2">
        <v>0</v>
      </c>
      <c r="MJ285" s="2">
        <v>0</v>
      </c>
      <c r="MK285" s="2">
        <v>1</v>
      </c>
      <c r="ML285" s="2">
        <v>0</v>
      </c>
      <c r="MM285" s="2">
        <v>0</v>
      </c>
      <c r="MN285" s="2">
        <v>0</v>
      </c>
      <c r="MO285" s="2">
        <v>0</v>
      </c>
      <c r="MP285" s="2">
        <v>1</v>
      </c>
      <c r="MQ285" s="2">
        <v>0</v>
      </c>
      <c r="MR285" s="2">
        <v>0</v>
      </c>
      <c r="MS285" s="2">
        <v>0</v>
      </c>
      <c r="MT285" s="2">
        <v>0</v>
      </c>
      <c r="MU285" s="2">
        <v>0</v>
      </c>
      <c r="MV285" s="1" t="s">
        <v>3533</v>
      </c>
      <c r="MW285" s="1" t="s">
        <v>1831</v>
      </c>
      <c r="NE285" s="1" t="s">
        <v>4343</v>
      </c>
      <c r="NF285" s="2">
        <v>0</v>
      </c>
      <c r="NG285" s="2">
        <v>0</v>
      </c>
      <c r="NH285" s="2">
        <v>0</v>
      </c>
      <c r="NI285" s="2">
        <v>0</v>
      </c>
      <c r="NJ285" s="2">
        <v>0</v>
      </c>
      <c r="NK285" s="2">
        <v>0</v>
      </c>
      <c r="NL285" s="2">
        <v>0</v>
      </c>
      <c r="NM285" s="2">
        <v>1</v>
      </c>
      <c r="NN285" s="2">
        <v>1</v>
      </c>
      <c r="NO285" s="2">
        <v>0</v>
      </c>
      <c r="NP285" s="2">
        <v>0</v>
      </c>
      <c r="NQ285" s="2">
        <v>0</v>
      </c>
      <c r="NR285" s="2">
        <v>0</v>
      </c>
      <c r="AAU285" s="1"/>
      <c r="ATY285"/>
      <c r="ATZ285" s="1" t="s">
        <v>4438</v>
      </c>
      <c r="AUB285" s="1" t="s">
        <v>3854</v>
      </c>
      <c r="AUC285" s="1" t="s">
        <v>3572</v>
      </c>
      <c r="AUD285" s="1" t="s">
        <v>3855</v>
      </c>
      <c r="AUG285" s="1" t="s">
        <v>2338</v>
      </c>
    </row>
    <row r="286" spans="1:723 1221:1229" ht="14.5" customHeight="1" x14ac:dyDescent="0.35">
      <c r="A286" s="1" t="s">
        <v>3576</v>
      </c>
      <c r="B286" s="1" t="s">
        <v>3573</v>
      </c>
      <c r="C286" s="1" t="s">
        <v>3574</v>
      </c>
      <c r="D286" s="1" t="s">
        <v>2131</v>
      </c>
      <c r="E286" s="1" t="s">
        <v>1955</v>
      </c>
      <c r="F286" s="1" t="s">
        <v>2131</v>
      </c>
      <c r="I286" s="1" t="s">
        <v>1942</v>
      </c>
      <c r="J286" s="1" t="s">
        <v>1943</v>
      </c>
      <c r="K286" s="1" t="s">
        <v>1943</v>
      </c>
      <c r="N286" s="1" t="s">
        <v>3846</v>
      </c>
      <c r="O286" s="2">
        <v>1</v>
      </c>
      <c r="P286" s="2">
        <v>0</v>
      </c>
      <c r="Q286" s="2">
        <v>0</v>
      </c>
      <c r="R286" s="2">
        <v>0</v>
      </c>
      <c r="S286" s="2">
        <v>0</v>
      </c>
      <c r="U286" s="1" t="s">
        <v>1831</v>
      </c>
      <c r="AC286" s="1" t="s">
        <v>3856</v>
      </c>
      <c r="AE286" s="1" t="s">
        <v>1830</v>
      </c>
      <c r="AF286" s="1" t="s">
        <v>1831</v>
      </c>
      <c r="AS286" s="1" t="s">
        <v>3847</v>
      </c>
      <c r="AT286" s="156" t="s">
        <v>1840</v>
      </c>
      <c r="AU286" s="1" t="s">
        <v>3888</v>
      </c>
      <c r="AW286" s="1" t="s">
        <v>3849</v>
      </c>
      <c r="AX286" s="1" t="s">
        <v>3890</v>
      </c>
      <c r="AY286" s="1" t="s">
        <v>1830</v>
      </c>
      <c r="BT286" s="1" t="s">
        <v>1858</v>
      </c>
      <c r="BU286" s="2">
        <v>0</v>
      </c>
      <c r="BV286" s="2">
        <v>0</v>
      </c>
      <c r="BW286" s="2">
        <v>1</v>
      </c>
      <c r="BX286" s="2">
        <v>0</v>
      </c>
      <c r="BY286" s="2">
        <v>0</v>
      </c>
      <c r="BZ286" s="2">
        <v>0</v>
      </c>
      <c r="CA286" s="2">
        <v>0</v>
      </c>
      <c r="CB286" s="2">
        <v>0</v>
      </c>
      <c r="CC286" s="2">
        <v>0</v>
      </c>
      <c r="CD286" s="2">
        <v>0</v>
      </c>
      <c r="CE286" s="2">
        <v>0</v>
      </c>
      <c r="CG286" s="1" t="s">
        <v>1830</v>
      </c>
      <c r="DU286" s="1" t="s">
        <v>4439</v>
      </c>
      <c r="DV286" s="2">
        <v>1</v>
      </c>
      <c r="DW286" s="2">
        <v>0</v>
      </c>
      <c r="DX286" s="2">
        <v>1</v>
      </c>
      <c r="DY286" s="2">
        <v>0</v>
      </c>
      <c r="DZ286" s="2">
        <v>0</v>
      </c>
      <c r="EA286" s="2">
        <v>0</v>
      </c>
      <c r="EB286" s="2">
        <v>0</v>
      </c>
      <c r="EC286" s="2">
        <v>0</v>
      </c>
      <c r="ED286" s="2">
        <v>0</v>
      </c>
      <c r="EE286" s="2">
        <v>0</v>
      </c>
      <c r="EF286" s="2">
        <v>0</v>
      </c>
      <c r="EG286" s="2">
        <v>0</v>
      </c>
      <c r="EI286" s="1" t="s">
        <v>1835</v>
      </c>
      <c r="EJ286" s="2">
        <v>0</v>
      </c>
      <c r="EK286" s="2">
        <v>0</v>
      </c>
      <c r="EL286" s="2">
        <v>0</v>
      </c>
      <c r="EM286" s="2">
        <v>0</v>
      </c>
      <c r="EN286" s="2">
        <v>0</v>
      </c>
      <c r="EO286" s="2">
        <v>0</v>
      </c>
      <c r="EP286" s="2">
        <v>0</v>
      </c>
      <c r="EQ286" s="2">
        <v>0</v>
      </c>
      <c r="ER286" s="2">
        <v>0</v>
      </c>
      <c r="ES286" s="2">
        <v>0</v>
      </c>
      <c r="ET286" s="2">
        <v>1</v>
      </c>
      <c r="EU286" s="2">
        <v>0</v>
      </c>
      <c r="EV286" s="2">
        <v>0</v>
      </c>
      <c r="EX286" s="1" t="s">
        <v>1830</v>
      </c>
      <c r="GE286" s="1" t="s">
        <v>4440</v>
      </c>
      <c r="GF286" s="1" t="s">
        <v>2075</v>
      </c>
      <c r="GG286" s="1" t="s">
        <v>2074</v>
      </c>
      <c r="GH286" s="1" t="s">
        <v>2075</v>
      </c>
      <c r="GI286" s="1" t="s">
        <v>2075</v>
      </c>
      <c r="GJ286" s="1" t="s">
        <v>2074</v>
      </c>
      <c r="GK286" s="1" t="s">
        <v>2075</v>
      </c>
      <c r="GL286" s="1" t="s">
        <v>2075</v>
      </c>
      <c r="GM286" s="1" t="s">
        <v>2075</v>
      </c>
      <c r="GN286" s="1" t="s">
        <v>2075</v>
      </c>
      <c r="GO286" s="1" t="s">
        <v>2075</v>
      </c>
      <c r="GP286" s="1" t="s">
        <v>2075</v>
      </c>
      <c r="GQ286" s="1" t="s">
        <v>2075</v>
      </c>
      <c r="GR286" s="1" t="s">
        <v>2075</v>
      </c>
      <c r="AAU286" s="1"/>
      <c r="ATY286"/>
      <c r="ATZ286" s="1" t="s">
        <v>4441</v>
      </c>
      <c r="AUB286" s="1" t="s">
        <v>3854</v>
      </c>
      <c r="AUC286" s="1" t="s">
        <v>3577</v>
      </c>
      <c r="AUD286" s="1" t="s">
        <v>3855</v>
      </c>
      <c r="AUG286" s="1" t="s">
        <v>2355</v>
      </c>
    </row>
    <row r="287" spans="1:723 1221:1229" ht="14.5" customHeight="1" x14ac:dyDescent="0.35">
      <c r="A287" s="1" t="s">
        <v>3580</v>
      </c>
      <c r="B287" s="1" t="s">
        <v>3578</v>
      </c>
      <c r="C287" s="1" t="s">
        <v>3579</v>
      </c>
      <c r="D287" s="1" t="s">
        <v>2698</v>
      </c>
      <c r="E287" s="1" t="s">
        <v>1982</v>
      </c>
      <c r="F287" s="1" t="s">
        <v>2698</v>
      </c>
      <c r="I287" s="1" t="s">
        <v>1942</v>
      </c>
      <c r="J287" s="1" t="s">
        <v>1943</v>
      </c>
      <c r="K287" s="1" t="s">
        <v>1943</v>
      </c>
      <c r="N287" s="1" t="s">
        <v>3846</v>
      </c>
      <c r="O287" s="2">
        <v>1</v>
      </c>
      <c r="P287" s="2">
        <v>0</v>
      </c>
      <c r="Q287" s="2">
        <v>0</v>
      </c>
      <c r="R287" s="2">
        <v>0</v>
      </c>
      <c r="S287" s="2">
        <v>0</v>
      </c>
      <c r="U287" s="1" t="s">
        <v>1831</v>
      </c>
      <c r="AC287" s="1" t="s">
        <v>3920</v>
      </c>
      <c r="AE287" s="1" t="s">
        <v>1830</v>
      </c>
      <c r="AF287" s="1" t="s">
        <v>1831</v>
      </c>
      <c r="AS287" s="1" t="s">
        <v>3895</v>
      </c>
      <c r="AT287" s="156" t="s">
        <v>1840</v>
      </c>
      <c r="AU287" s="1" t="s">
        <v>3888</v>
      </c>
      <c r="AW287" s="1" t="s">
        <v>3849</v>
      </c>
      <c r="AX287" s="1" t="s">
        <v>1835</v>
      </c>
      <c r="AY287" s="1" t="s">
        <v>1831</v>
      </c>
      <c r="AZ287" s="1" t="s">
        <v>1837</v>
      </c>
      <c r="BK287" s="1" t="s">
        <v>1852</v>
      </c>
      <c r="BL287" s="2">
        <v>0</v>
      </c>
      <c r="BM287" s="2">
        <v>1</v>
      </c>
      <c r="BN287" s="2">
        <v>0</v>
      </c>
      <c r="BO287" s="2">
        <v>0</v>
      </c>
      <c r="BP287" s="2">
        <v>0</v>
      </c>
      <c r="BQ287" s="2">
        <v>0</v>
      </c>
      <c r="BR287" s="2">
        <v>0</v>
      </c>
      <c r="BT287" s="1" t="s">
        <v>4072</v>
      </c>
      <c r="BU287" s="2">
        <v>0</v>
      </c>
      <c r="BV287" s="2">
        <v>0</v>
      </c>
      <c r="BW287" s="2">
        <v>0</v>
      </c>
      <c r="BX287" s="2">
        <v>0</v>
      </c>
      <c r="BY287" s="2">
        <v>0</v>
      </c>
      <c r="BZ287" s="2">
        <v>1</v>
      </c>
      <c r="CA287" s="2">
        <v>0</v>
      </c>
      <c r="CB287" s="2">
        <v>0</v>
      </c>
      <c r="CC287" s="2">
        <v>0</v>
      </c>
      <c r="CD287" s="2">
        <v>0</v>
      </c>
      <c r="CE287" s="2">
        <v>0</v>
      </c>
      <c r="CG287" s="1" t="s">
        <v>1830</v>
      </c>
      <c r="DU287" s="1" t="s">
        <v>4047</v>
      </c>
      <c r="DV287" s="2">
        <v>0</v>
      </c>
      <c r="DW287" s="2">
        <v>1</v>
      </c>
      <c r="DX287" s="2">
        <v>0</v>
      </c>
      <c r="DY287" s="2">
        <v>0</v>
      </c>
      <c r="DZ287" s="2">
        <v>0</v>
      </c>
      <c r="EA287" s="2">
        <v>0</v>
      </c>
      <c r="EB287" s="2">
        <v>0</v>
      </c>
      <c r="EC287" s="2">
        <v>0</v>
      </c>
      <c r="ED287" s="2">
        <v>0</v>
      </c>
      <c r="EE287" s="2">
        <v>0</v>
      </c>
      <c r="EF287" s="2">
        <v>0</v>
      </c>
      <c r="EG287" s="2">
        <v>0</v>
      </c>
      <c r="EI287" s="1" t="s">
        <v>1835</v>
      </c>
      <c r="EJ287" s="2">
        <v>0</v>
      </c>
      <c r="EK287" s="2">
        <v>0</v>
      </c>
      <c r="EL287" s="2">
        <v>0</v>
      </c>
      <c r="EM287" s="2">
        <v>0</v>
      </c>
      <c r="EN287" s="2">
        <v>0</v>
      </c>
      <c r="EO287" s="2">
        <v>0</v>
      </c>
      <c r="EP287" s="2">
        <v>0</v>
      </c>
      <c r="EQ287" s="2">
        <v>0</v>
      </c>
      <c r="ER287" s="2">
        <v>0</v>
      </c>
      <c r="ES287" s="2">
        <v>0</v>
      </c>
      <c r="ET287" s="2">
        <v>1</v>
      </c>
      <c r="EU287" s="2">
        <v>0</v>
      </c>
      <c r="EV287" s="2">
        <v>0</v>
      </c>
      <c r="EX287" s="1" t="s">
        <v>1830</v>
      </c>
      <c r="GE287" s="1" t="s">
        <v>3893</v>
      </c>
      <c r="GF287" s="1" t="s">
        <v>2075</v>
      </c>
      <c r="GG287" s="1" t="s">
        <v>2075</v>
      </c>
      <c r="GH287" s="1" t="s">
        <v>2075</v>
      </c>
      <c r="GI287" s="1" t="s">
        <v>2075</v>
      </c>
      <c r="GJ287" s="1" t="s">
        <v>2075</v>
      </c>
      <c r="GK287" s="1" t="s">
        <v>2075</v>
      </c>
      <c r="GL287" s="1" t="s">
        <v>2074</v>
      </c>
      <c r="GM287" s="1" t="s">
        <v>2075</v>
      </c>
      <c r="GN287" s="1" t="s">
        <v>2075</v>
      </c>
      <c r="GO287" s="1" t="s">
        <v>2075</v>
      </c>
      <c r="GP287" s="1" t="s">
        <v>2075</v>
      </c>
      <c r="GQ287" s="1" t="s">
        <v>2075</v>
      </c>
      <c r="GR287" s="1" t="s">
        <v>2075</v>
      </c>
      <c r="AAU287" s="1"/>
      <c r="ATY287"/>
      <c r="ATZ287" s="1" t="s">
        <v>4442</v>
      </c>
      <c r="AUB287" s="1" t="s">
        <v>3854</v>
      </c>
      <c r="AUC287" s="1" t="s">
        <v>3577</v>
      </c>
      <c r="AUD287" s="1" t="s">
        <v>3855</v>
      </c>
      <c r="AUG287" s="1" t="s">
        <v>2370</v>
      </c>
    </row>
    <row r="288" spans="1:723 1221:1229" ht="14.5" customHeight="1" x14ac:dyDescent="0.35">
      <c r="A288" s="1" t="s">
        <v>3583</v>
      </c>
      <c r="B288" s="1" t="s">
        <v>3581</v>
      </c>
      <c r="C288" s="1" t="s">
        <v>3582</v>
      </c>
      <c r="D288" s="1" t="s">
        <v>2698</v>
      </c>
      <c r="E288" s="1" t="s">
        <v>2025</v>
      </c>
      <c r="F288" s="1" t="s">
        <v>2698</v>
      </c>
      <c r="I288" s="1" t="s">
        <v>1942</v>
      </c>
      <c r="J288" s="1" t="s">
        <v>1943</v>
      </c>
      <c r="K288" s="1" t="s">
        <v>1943</v>
      </c>
      <c r="N288" s="1" t="s">
        <v>4087</v>
      </c>
      <c r="O288" s="2">
        <v>0</v>
      </c>
      <c r="P288" s="2">
        <v>1</v>
      </c>
      <c r="Q288" s="2">
        <v>0</v>
      </c>
      <c r="R288" s="2">
        <v>0</v>
      </c>
      <c r="S288" s="2">
        <v>0</v>
      </c>
      <c r="U288" s="1" t="s">
        <v>1831</v>
      </c>
      <c r="AT288" s="1"/>
      <c r="BJ288" s="1"/>
      <c r="DU288" s="1"/>
      <c r="GS288" s="1"/>
      <c r="GT288" s="1" t="s">
        <v>4088</v>
      </c>
      <c r="GV288" s="1" t="s">
        <v>3917</v>
      </c>
      <c r="GX288" s="1" t="s">
        <v>1831</v>
      </c>
      <c r="GY288" s="1" t="s">
        <v>1831</v>
      </c>
      <c r="HL288" s="1" t="s">
        <v>1831</v>
      </c>
      <c r="HM288" s="1" t="s">
        <v>1830</v>
      </c>
      <c r="HP288" s="1" t="s">
        <v>1830</v>
      </c>
      <c r="HQ288" s="1" t="s">
        <v>1831</v>
      </c>
      <c r="HT288" s="1" t="s">
        <v>1831</v>
      </c>
      <c r="HU288" s="2">
        <v>90</v>
      </c>
      <c r="HV288" s="1" t="s">
        <v>1835</v>
      </c>
      <c r="HW288" s="1" t="s">
        <v>3848</v>
      </c>
      <c r="HY288" s="1" t="s">
        <v>1830</v>
      </c>
      <c r="IT288" s="1" t="s">
        <v>1834</v>
      </c>
      <c r="IU288" s="2">
        <v>0</v>
      </c>
      <c r="IV288" s="2">
        <v>0</v>
      </c>
      <c r="IW288" s="2">
        <v>0</v>
      </c>
      <c r="IX288" s="2">
        <v>0</v>
      </c>
      <c r="IY288" s="2">
        <v>0</v>
      </c>
      <c r="IZ288" s="2">
        <v>0</v>
      </c>
      <c r="JA288" s="2">
        <v>0</v>
      </c>
      <c r="JB288" s="2">
        <v>1</v>
      </c>
      <c r="JC288" s="2">
        <v>0</v>
      </c>
      <c r="JD288" s="2">
        <v>0</v>
      </c>
      <c r="JE288" s="2">
        <v>0</v>
      </c>
      <c r="JG288" s="1" t="s">
        <v>1830</v>
      </c>
      <c r="KU288" s="1" t="s">
        <v>4126</v>
      </c>
      <c r="KV288" s="2">
        <v>0</v>
      </c>
      <c r="KW288" s="2">
        <v>0</v>
      </c>
      <c r="KX288" s="2">
        <v>0</v>
      </c>
      <c r="KY288" s="2">
        <v>0</v>
      </c>
      <c r="KZ288" s="2">
        <v>1</v>
      </c>
      <c r="LA288" s="2">
        <v>0</v>
      </c>
      <c r="LB288" s="2">
        <v>1</v>
      </c>
      <c r="LC288" s="2">
        <v>0</v>
      </c>
      <c r="LD288" s="2">
        <v>0</v>
      </c>
      <c r="LE288" s="2">
        <v>0</v>
      </c>
      <c r="LF288" s="2">
        <v>0</v>
      </c>
      <c r="LG288" s="2">
        <v>0</v>
      </c>
      <c r="LI288" s="1" t="s">
        <v>4176</v>
      </c>
      <c r="LJ288" s="2">
        <v>0</v>
      </c>
      <c r="LK288" s="2">
        <v>0</v>
      </c>
      <c r="LL288" s="2">
        <v>0</v>
      </c>
      <c r="LM288" s="2">
        <v>0</v>
      </c>
      <c r="LN288" s="2">
        <v>0</v>
      </c>
      <c r="LO288" s="2">
        <v>1</v>
      </c>
      <c r="LP288" s="2">
        <v>0</v>
      </c>
      <c r="LQ288" s="2">
        <v>0</v>
      </c>
      <c r="LR288" s="2">
        <v>0</v>
      </c>
      <c r="LS288" s="2">
        <v>0</v>
      </c>
      <c r="LT288" s="2">
        <v>0</v>
      </c>
      <c r="LU288" s="2">
        <v>0</v>
      </c>
      <c r="LV288" s="2">
        <v>0</v>
      </c>
      <c r="LX288" s="1" t="s">
        <v>1831</v>
      </c>
      <c r="LY288" s="1" t="s">
        <v>1834</v>
      </c>
      <c r="LZ288" s="2">
        <v>0</v>
      </c>
      <c r="MA288" s="2">
        <v>0</v>
      </c>
      <c r="MB288" s="2">
        <v>0</v>
      </c>
      <c r="MC288" s="2">
        <v>0</v>
      </c>
      <c r="MD288" s="2">
        <v>1</v>
      </c>
      <c r="ME288" s="2">
        <v>0</v>
      </c>
      <c r="MF288" s="2">
        <v>0</v>
      </c>
      <c r="MH288" s="48" t="s">
        <v>4443</v>
      </c>
      <c r="MI288" s="2">
        <v>0</v>
      </c>
      <c r="MJ288" s="2">
        <v>0</v>
      </c>
      <c r="MK288" s="2">
        <v>1</v>
      </c>
      <c r="ML288" s="2">
        <v>0</v>
      </c>
      <c r="MM288" s="2">
        <v>0</v>
      </c>
      <c r="MN288" s="2">
        <v>0</v>
      </c>
      <c r="MO288" s="2">
        <v>0</v>
      </c>
      <c r="MP288" s="2">
        <v>1</v>
      </c>
      <c r="MQ288" s="2">
        <v>0</v>
      </c>
      <c r="MR288" s="2">
        <v>1</v>
      </c>
      <c r="MS288" s="2">
        <v>0</v>
      </c>
      <c r="MT288" s="2">
        <v>0</v>
      </c>
      <c r="MU288" s="2">
        <v>0</v>
      </c>
      <c r="MV288" s="1" t="s">
        <v>3533</v>
      </c>
      <c r="MW288" s="1" t="s">
        <v>1831</v>
      </c>
      <c r="NE288" s="1" t="s">
        <v>3906</v>
      </c>
      <c r="NF288" s="2">
        <v>0</v>
      </c>
      <c r="NG288" s="2">
        <v>0</v>
      </c>
      <c r="NH288" s="2">
        <v>0</v>
      </c>
      <c r="NI288" s="2">
        <v>0</v>
      </c>
      <c r="NJ288" s="2">
        <v>0</v>
      </c>
      <c r="NK288" s="2">
        <v>0</v>
      </c>
      <c r="NL288" s="2">
        <v>0</v>
      </c>
      <c r="NM288" s="2">
        <v>1</v>
      </c>
      <c r="NN288" s="2">
        <v>0</v>
      </c>
      <c r="NO288" s="2">
        <v>0</v>
      </c>
      <c r="NP288" s="2">
        <v>0</v>
      </c>
      <c r="NQ288" s="2">
        <v>0</v>
      </c>
      <c r="NR288" s="2">
        <v>0</v>
      </c>
      <c r="AAU288" s="1"/>
      <c r="ATY288"/>
      <c r="ATZ288" s="1" t="s">
        <v>4444</v>
      </c>
      <c r="AUB288" s="1" t="s">
        <v>3854</v>
      </c>
      <c r="AUC288" s="1" t="s">
        <v>3584</v>
      </c>
      <c r="AUD288" s="1" t="s">
        <v>3855</v>
      </c>
      <c r="AUG288" s="1" t="s">
        <v>2388</v>
      </c>
    </row>
    <row r="289" spans="1:723 1221:1229" ht="14.5" customHeight="1" x14ac:dyDescent="0.35">
      <c r="A289" s="1" t="s">
        <v>3587</v>
      </c>
      <c r="B289" s="1" t="s">
        <v>3585</v>
      </c>
      <c r="C289" s="1" t="s">
        <v>3586</v>
      </c>
      <c r="D289" s="1" t="s">
        <v>2698</v>
      </c>
      <c r="E289" s="1" t="s">
        <v>1982</v>
      </c>
      <c r="F289" s="1" t="s">
        <v>2698</v>
      </c>
      <c r="I289" s="1" t="s">
        <v>1942</v>
      </c>
      <c r="J289" s="1" t="s">
        <v>1943</v>
      </c>
      <c r="K289" s="1" t="s">
        <v>1943</v>
      </c>
      <c r="N289" s="1" t="s">
        <v>3846</v>
      </c>
      <c r="O289" s="2">
        <v>1</v>
      </c>
      <c r="P289" s="2">
        <v>0</v>
      </c>
      <c r="Q289" s="2">
        <v>0</v>
      </c>
      <c r="R289" s="2">
        <v>0</v>
      </c>
      <c r="S289" s="2">
        <v>0</v>
      </c>
      <c r="U289" s="1" t="s">
        <v>1831</v>
      </c>
      <c r="AC289" s="1" t="s">
        <v>3908</v>
      </c>
      <c r="AE289" s="1" t="s">
        <v>1831</v>
      </c>
      <c r="AF289" s="1" t="s">
        <v>1830</v>
      </c>
      <c r="AJ289" s="1" t="s">
        <v>3957</v>
      </c>
      <c r="AK289" s="2">
        <v>1</v>
      </c>
      <c r="AL289" s="2">
        <v>0</v>
      </c>
      <c r="AM289" s="2">
        <v>0</v>
      </c>
      <c r="AN289" s="2">
        <v>0</v>
      </c>
      <c r="AO289" s="2">
        <v>0</v>
      </c>
      <c r="AP289" s="2">
        <v>0</v>
      </c>
      <c r="AR289" s="1" t="s">
        <v>3905</v>
      </c>
      <c r="BT289" s="1" t="s">
        <v>1973</v>
      </c>
      <c r="BU289" s="2">
        <v>0</v>
      </c>
      <c r="BV289" s="2">
        <v>0</v>
      </c>
      <c r="BW289" s="2">
        <v>0</v>
      </c>
      <c r="BX289" s="2">
        <v>0</v>
      </c>
      <c r="BY289" s="2">
        <v>0</v>
      </c>
      <c r="BZ289" s="2">
        <v>0</v>
      </c>
      <c r="CA289" s="2">
        <v>1</v>
      </c>
      <c r="CB289" s="2">
        <v>0</v>
      </c>
      <c r="CC289" s="2">
        <v>0</v>
      </c>
      <c r="CD289" s="2">
        <v>0</v>
      </c>
      <c r="CE289" s="2">
        <v>0</v>
      </c>
      <c r="DU289" s="1"/>
      <c r="EX289" s="1" t="s">
        <v>1830</v>
      </c>
      <c r="GE289" s="1" t="s">
        <v>4266</v>
      </c>
      <c r="GF289" s="1" t="s">
        <v>2075</v>
      </c>
      <c r="GG289" s="1" t="s">
        <v>2075</v>
      </c>
      <c r="GH289" s="1" t="s">
        <v>2075</v>
      </c>
      <c r="GI289" s="1" t="s">
        <v>2075</v>
      </c>
      <c r="GJ289" s="1" t="s">
        <v>2075</v>
      </c>
      <c r="GK289" s="1" t="s">
        <v>2074</v>
      </c>
      <c r="GL289" s="1" t="s">
        <v>2075</v>
      </c>
      <c r="GM289" s="1" t="s">
        <v>2075</v>
      </c>
      <c r="GN289" s="1" t="s">
        <v>2075</v>
      </c>
      <c r="GO289" s="1" t="s">
        <v>2075</v>
      </c>
      <c r="GP289" s="1" t="s">
        <v>2075</v>
      </c>
      <c r="GQ289" s="1" t="s">
        <v>2075</v>
      </c>
      <c r="GR289" s="1" t="s">
        <v>2075</v>
      </c>
      <c r="AAU289" s="1"/>
      <c r="ATY289"/>
      <c r="ATZ289" s="1" t="s">
        <v>4445</v>
      </c>
      <c r="AUB289" s="1" t="s">
        <v>3854</v>
      </c>
      <c r="AUC289" s="1" t="s">
        <v>3588</v>
      </c>
      <c r="AUD289" s="1" t="s">
        <v>3855</v>
      </c>
      <c r="AUG289" s="1" t="s">
        <v>2399</v>
      </c>
    </row>
    <row r="290" spans="1:723 1221:1229" ht="14.5" customHeight="1" x14ac:dyDescent="0.35">
      <c r="A290" s="1" t="s">
        <v>3592</v>
      </c>
      <c r="B290" s="1" t="s">
        <v>3589</v>
      </c>
      <c r="C290" s="1" t="s">
        <v>3590</v>
      </c>
      <c r="D290" s="1" t="s">
        <v>2698</v>
      </c>
      <c r="E290" s="1" t="s">
        <v>2025</v>
      </c>
      <c r="F290" s="1" t="s">
        <v>2698</v>
      </c>
      <c r="I290" s="1" t="s">
        <v>1942</v>
      </c>
      <c r="J290" s="1" t="s">
        <v>1943</v>
      </c>
      <c r="K290" s="1" t="s">
        <v>1943</v>
      </c>
      <c r="N290" s="1" t="s">
        <v>4087</v>
      </c>
      <c r="O290" s="2">
        <v>0</v>
      </c>
      <c r="P290" s="2">
        <v>1</v>
      </c>
      <c r="Q290" s="2">
        <v>0</v>
      </c>
      <c r="R290" s="2">
        <v>0</v>
      </c>
      <c r="S290" s="2">
        <v>0</v>
      </c>
      <c r="U290" s="1" t="s">
        <v>1831</v>
      </c>
      <c r="AT290" s="1"/>
      <c r="BJ290" s="1"/>
      <c r="DU290" s="1"/>
      <c r="GS290" s="1"/>
      <c r="GT290" s="1" t="s">
        <v>4088</v>
      </c>
      <c r="GV290" s="1" t="s">
        <v>3917</v>
      </c>
      <c r="GX290" s="1" t="s">
        <v>1831</v>
      </c>
      <c r="GY290" s="1" t="s">
        <v>1831</v>
      </c>
      <c r="HL290" s="1" t="s">
        <v>1831</v>
      </c>
      <c r="HM290" s="1" t="s">
        <v>1830</v>
      </c>
      <c r="HP290" s="1" t="s">
        <v>1830</v>
      </c>
      <c r="HQ290" s="1" t="s">
        <v>1831</v>
      </c>
      <c r="HT290" s="1" t="s">
        <v>1831</v>
      </c>
      <c r="HU290" s="2">
        <v>215</v>
      </c>
      <c r="HV290" s="1" t="s">
        <v>1835</v>
      </c>
      <c r="HW290" s="1" t="s">
        <v>3848</v>
      </c>
      <c r="HY290" s="1" t="s">
        <v>1830</v>
      </c>
      <c r="IT290" s="1" t="s">
        <v>1834</v>
      </c>
      <c r="IU290" s="2">
        <v>0</v>
      </c>
      <c r="IV290" s="2">
        <v>0</v>
      </c>
      <c r="IW290" s="2">
        <v>0</v>
      </c>
      <c r="IX290" s="2">
        <v>0</v>
      </c>
      <c r="IY290" s="2">
        <v>0</v>
      </c>
      <c r="IZ290" s="2">
        <v>0</v>
      </c>
      <c r="JA290" s="2">
        <v>0</v>
      </c>
      <c r="JB290" s="2">
        <v>1</v>
      </c>
      <c r="JC290" s="2">
        <v>0</v>
      </c>
      <c r="JD290" s="2">
        <v>0</v>
      </c>
      <c r="JE290" s="2">
        <v>0</v>
      </c>
      <c r="JG290" s="1" t="s">
        <v>1830</v>
      </c>
      <c r="KU290" s="1" t="s">
        <v>4131</v>
      </c>
      <c r="KV290" s="2">
        <v>0</v>
      </c>
      <c r="KW290" s="2">
        <v>0</v>
      </c>
      <c r="KX290" s="2">
        <v>0</v>
      </c>
      <c r="KY290" s="2">
        <v>0</v>
      </c>
      <c r="KZ290" s="2">
        <v>1</v>
      </c>
      <c r="LA290" s="2">
        <v>1</v>
      </c>
      <c r="LB290" s="2">
        <v>1</v>
      </c>
      <c r="LC290" s="2">
        <v>0</v>
      </c>
      <c r="LD290" s="2">
        <v>0</v>
      </c>
      <c r="LE290" s="2">
        <v>0</v>
      </c>
      <c r="LF290" s="2">
        <v>0</v>
      </c>
      <c r="LG290" s="2">
        <v>0</v>
      </c>
      <c r="LI290" s="1" t="s">
        <v>4176</v>
      </c>
      <c r="LJ290" s="2">
        <v>0</v>
      </c>
      <c r="LK290" s="2">
        <v>0</v>
      </c>
      <c r="LL290" s="2">
        <v>0</v>
      </c>
      <c r="LM290" s="2">
        <v>0</v>
      </c>
      <c r="LN290" s="2">
        <v>0</v>
      </c>
      <c r="LO290" s="2">
        <v>1</v>
      </c>
      <c r="LP290" s="2">
        <v>0</v>
      </c>
      <c r="LQ290" s="2">
        <v>0</v>
      </c>
      <c r="LR290" s="2">
        <v>0</v>
      </c>
      <c r="LS290" s="2">
        <v>0</v>
      </c>
      <c r="LT290" s="2">
        <v>0</v>
      </c>
      <c r="LU290" s="2">
        <v>0</v>
      </c>
      <c r="LV290" s="2">
        <v>0</v>
      </c>
      <c r="LX290" s="1" t="s">
        <v>1831</v>
      </c>
      <c r="LY290" s="1" t="s">
        <v>1834</v>
      </c>
      <c r="LZ290" s="2">
        <v>0</v>
      </c>
      <c r="MA290" s="2">
        <v>0</v>
      </c>
      <c r="MB290" s="2">
        <v>0</v>
      </c>
      <c r="MC290" s="2">
        <v>0</v>
      </c>
      <c r="MD290" s="2">
        <v>1</v>
      </c>
      <c r="ME290" s="2">
        <v>0</v>
      </c>
      <c r="MF290" s="2">
        <v>0</v>
      </c>
      <c r="MH290" s="161" t="s">
        <v>4602</v>
      </c>
      <c r="MI290" s="2">
        <v>0</v>
      </c>
      <c r="MJ290" s="2">
        <v>0</v>
      </c>
      <c r="MK290" s="2">
        <v>1</v>
      </c>
      <c r="ML290" s="2">
        <v>0</v>
      </c>
      <c r="MM290" s="2">
        <v>0</v>
      </c>
      <c r="MN290" s="2">
        <v>0</v>
      </c>
      <c r="MO290" s="2">
        <v>0</v>
      </c>
      <c r="MP290" s="2">
        <v>1</v>
      </c>
      <c r="MQ290" s="2">
        <v>0</v>
      </c>
      <c r="MR290" s="2">
        <v>0</v>
      </c>
      <c r="MS290" s="2">
        <v>0</v>
      </c>
      <c r="MT290" s="2">
        <v>0</v>
      </c>
      <c r="MU290" s="2">
        <v>0</v>
      </c>
      <c r="MV290" s="1" t="s">
        <v>3533</v>
      </c>
      <c r="MW290" s="1" t="s">
        <v>1831</v>
      </c>
      <c r="NE290" s="1" t="s">
        <v>3906</v>
      </c>
      <c r="NF290" s="2">
        <v>0</v>
      </c>
      <c r="NG290" s="2">
        <v>0</v>
      </c>
      <c r="NH290" s="2">
        <v>0</v>
      </c>
      <c r="NI290" s="2">
        <v>0</v>
      </c>
      <c r="NJ290" s="2">
        <v>0</v>
      </c>
      <c r="NK290" s="2">
        <v>0</v>
      </c>
      <c r="NL290" s="2">
        <v>0</v>
      </c>
      <c r="NM290" s="2">
        <v>1</v>
      </c>
      <c r="NN290" s="2">
        <v>0</v>
      </c>
      <c r="NO290" s="2">
        <v>0</v>
      </c>
      <c r="NP290" s="2">
        <v>0</v>
      </c>
      <c r="NQ290" s="2">
        <v>0</v>
      </c>
      <c r="NR290" s="2">
        <v>0</v>
      </c>
      <c r="AAU290" s="1"/>
      <c r="ATY290"/>
      <c r="ATZ290" s="1" t="s">
        <v>4446</v>
      </c>
      <c r="AUB290" s="1" t="s">
        <v>3854</v>
      </c>
      <c r="AUC290" s="1" t="s">
        <v>3593</v>
      </c>
      <c r="AUD290" s="1" t="s">
        <v>3855</v>
      </c>
      <c r="AUG290" s="1" t="s">
        <v>2416</v>
      </c>
    </row>
    <row r="291" spans="1:723 1221:1229" ht="14.5" customHeight="1" x14ac:dyDescent="0.35">
      <c r="A291" s="1" t="s">
        <v>3596</v>
      </c>
      <c r="B291" s="1" t="s">
        <v>3594</v>
      </c>
      <c r="C291" s="1" t="s">
        <v>3595</v>
      </c>
      <c r="D291" s="1" t="s">
        <v>2698</v>
      </c>
      <c r="E291" s="1" t="s">
        <v>1982</v>
      </c>
      <c r="F291" s="1" t="s">
        <v>2698</v>
      </c>
      <c r="I291" s="1" t="s">
        <v>1942</v>
      </c>
      <c r="J291" s="1" t="s">
        <v>1943</v>
      </c>
      <c r="K291" s="1" t="s">
        <v>1943</v>
      </c>
      <c r="N291" s="1" t="s">
        <v>3846</v>
      </c>
      <c r="O291" s="2">
        <v>1</v>
      </c>
      <c r="P291" s="2">
        <v>0</v>
      </c>
      <c r="Q291" s="2">
        <v>0</v>
      </c>
      <c r="R291" s="2">
        <v>0</v>
      </c>
      <c r="S291" s="2">
        <v>0</v>
      </c>
      <c r="U291" s="1" t="s">
        <v>1831</v>
      </c>
      <c r="AC291" s="1" t="s">
        <v>3920</v>
      </c>
      <c r="AE291" s="1" t="s">
        <v>1831</v>
      </c>
      <c r="AF291" s="1" t="s">
        <v>1831</v>
      </c>
      <c r="AS291" s="1" t="s">
        <v>3895</v>
      </c>
      <c r="AT291" s="156">
        <v>100</v>
      </c>
      <c r="AU291" s="1" t="s">
        <v>3857</v>
      </c>
      <c r="AW291" s="1" t="s">
        <v>3889</v>
      </c>
      <c r="AX291" s="1" t="s">
        <v>3850</v>
      </c>
      <c r="AY291" s="1" t="s">
        <v>1831</v>
      </c>
      <c r="AZ291" s="1" t="s">
        <v>1837</v>
      </c>
      <c r="BK291" s="1" t="s">
        <v>1852</v>
      </c>
      <c r="BL291" s="2">
        <v>0</v>
      </c>
      <c r="BM291" s="2">
        <v>1</v>
      </c>
      <c r="BN291" s="2">
        <v>0</v>
      </c>
      <c r="BO291" s="2">
        <v>0</v>
      </c>
      <c r="BP291" s="2">
        <v>0</v>
      </c>
      <c r="BQ291" s="2">
        <v>0</v>
      </c>
      <c r="BR291" s="2">
        <v>0</v>
      </c>
      <c r="BT291" s="1" t="s">
        <v>4072</v>
      </c>
      <c r="BU291" s="2">
        <v>0</v>
      </c>
      <c r="BV291" s="2">
        <v>0</v>
      </c>
      <c r="BW291" s="2">
        <v>0</v>
      </c>
      <c r="BX291" s="2">
        <v>0</v>
      </c>
      <c r="BY291" s="2">
        <v>0</v>
      </c>
      <c r="BZ291" s="2">
        <v>1</v>
      </c>
      <c r="CA291" s="2">
        <v>0</v>
      </c>
      <c r="CB291" s="2">
        <v>0</v>
      </c>
      <c r="CC291" s="2">
        <v>0</v>
      </c>
      <c r="CD291" s="2">
        <v>0</v>
      </c>
      <c r="CE291" s="2">
        <v>0</v>
      </c>
      <c r="CG291" s="1" t="s">
        <v>1830</v>
      </c>
      <c r="DU291" s="1" t="s">
        <v>4025</v>
      </c>
      <c r="DV291" s="2">
        <v>1</v>
      </c>
      <c r="DW291" s="2">
        <v>0</v>
      </c>
      <c r="DX291" s="2">
        <v>0</v>
      </c>
      <c r="DY291" s="2">
        <v>0</v>
      </c>
      <c r="DZ291" s="2">
        <v>0</v>
      </c>
      <c r="EA291" s="2">
        <v>0</v>
      </c>
      <c r="EB291" s="2">
        <v>0</v>
      </c>
      <c r="EC291" s="2">
        <v>0</v>
      </c>
      <c r="ED291" s="2">
        <v>0</v>
      </c>
      <c r="EE291" s="2">
        <v>0</v>
      </c>
      <c r="EF291" s="2">
        <v>0</v>
      </c>
      <c r="EG291" s="2">
        <v>0</v>
      </c>
      <c r="EI291" s="1" t="s">
        <v>1835</v>
      </c>
      <c r="EJ291" s="2">
        <v>0</v>
      </c>
      <c r="EK291" s="2">
        <v>0</v>
      </c>
      <c r="EL291" s="2">
        <v>0</v>
      </c>
      <c r="EM291" s="2">
        <v>0</v>
      </c>
      <c r="EN291" s="2">
        <v>0</v>
      </c>
      <c r="EO291" s="2">
        <v>0</v>
      </c>
      <c r="EP291" s="2">
        <v>0</v>
      </c>
      <c r="EQ291" s="2">
        <v>0</v>
      </c>
      <c r="ER291" s="2">
        <v>0</v>
      </c>
      <c r="ES291" s="2">
        <v>0</v>
      </c>
      <c r="ET291" s="2">
        <v>1</v>
      </c>
      <c r="EU291" s="2">
        <v>0</v>
      </c>
      <c r="EV291" s="2">
        <v>0</v>
      </c>
      <c r="EX291" s="1" t="s">
        <v>1830</v>
      </c>
      <c r="GE291" s="1" t="s">
        <v>4447</v>
      </c>
      <c r="GF291" s="1" t="s">
        <v>2075</v>
      </c>
      <c r="GG291" s="1" t="s">
        <v>2075</v>
      </c>
      <c r="GH291" s="1" t="s">
        <v>2075</v>
      </c>
      <c r="GI291" s="1" t="s">
        <v>2074</v>
      </c>
      <c r="GJ291" s="1" t="s">
        <v>2075</v>
      </c>
      <c r="GK291" s="1" t="s">
        <v>2074</v>
      </c>
      <c r="GL291" s="1" t="s">
        <v>2075</v>
      </c>
      <c r="GM291" s="1" t="s">
        <v>2075</v>
      </c>
      <c r="GN291" s="1" t="s">
        <v>2075</v>
      </c>
      <c r="GO291" s="1" t="s">
        <v>2075</v>
      </c>
      <c r="GP291" s="1" t="s">
        <v>2075</v>
      </c>
      <c r="GQ291" s="1" t="s">
        <v>2075</v>
      </c>
      <c r="GR291" s="1" t="s">
        <v>2075</v>
      </c>
      <c r="AAU291" s="1"/>
      <c r="ATY291"/>
      <c r="ATZ291" s="1" t="s">
        <v>4448</v>
      </c>
      <c r="AUB291" s="1" t="s">
        <v>3854</v>
      </c>
      <c r="AUC291" s="1" t="s">
        <v>3597</v>
      </c>
      <c r="AUD291" s="1" t="s">
        <v>3855</v>
      </c>
      <c r="AUG291" s="1" t="s">
        <v>2427</v>
      </c>
    </row>
    <row r="292" spans="1:723 1221:1229" ht="14.5" customHeight="1" x14ac:dyDescent="0.35">
      <c r="A292" s="1" t="s">
        <v>3600</v>
      </c>
      <c r="B292" s="1" t="s">
        <v>3598</v>
      </c>
      <c r="C292" s="1" t="s">
        <v>3599</v>
      </c>
      <c r="D292" s="1" t="s">
        <v>2698</v>
      </c>
      <c r="E292" s="1" t="s">
        <v>2025</v>
      </c>
      <c r="F292" s="1" t="s">
        <v>2698</v>
      </c>
      <c r="I292" s="1" t="s">
        <v>1942</v>
      </c>
      <c r="J292" s="1" t="s">
        <v>1943</v>
      </c>
      <c r="K292" s="1" t="s">
        <v>1943</v>
      </c>
      <c r="N292" s="1" t="s">
        <v>4087</v>
      </c>
      <c r="O292" s="2">
        <v>0</v>
      </c>
      <c r="P292" s="2">
        <v>1</v>
      </c>
      <c r="Q292" s="2">
        <v>0</v>
      </c>
      <c r="R292" s="2">
        <v>0</v>
      </c>
      <c r="S292" s="2">
        <v>0</v>
      </c>
      <c r="U292" s="1" t="s">
        <v>1831</v>
      </c>
      <c r="AT292" s="1"/>
      <c r="BJ292" s="1"/>
      <c r="DU292" s="1"/>
      <c r="GS292" s="1"/>
      <c r="GT292" s="1" t="s">
        <v>4088</v>
      </c>
      <c r="GV292" s="1" t="s">
        <v>3917</v>
      </c>
      <c r="GX292" s="1" t="s">
        <v>1831</v>
      </c>
      <c r="GY292" s="1" t="s">
        <v>1831</v>
      </c>
      <c r="HL292" s="1" t="s">
        <v>1831</v>
      </c>
      <c r="HM292" s="1" t="s">
        <v>1830</v>
      </c>
      <c r="HP292" s="1" t="s">
        <v>1830</v>
      </c>
      <c r="HQ292" s="1" t="s">
        <v>1831</v>
      </c>
      <c r="HT292" s="1" t="s">
        <v>1831</v>
      </c>
      <c r="HU292" s="2">
        <v>180</v>
      </c>
      <c r="HV292" s="1" t="s">
        <v>1835</v>
      </c>
      <c r="HW292" s="1" t="s">
        <v>3848</v>
      </c>
      <c r="HY292" s="1" t="s">
        <v>1830</v>
      </c>
      <c r="IT292" s="1" t="s">
        <v>1834</v>
      </c>
      <c r="IU292" s="2">
        <v>0</v>
      </c>
      <c r="IV292" s="2">
        <v>0</v>
      </c>
      <c r="IW292" s="2">
        <v>0</v>
      </c>
      <c r="IX292" s="2">
        <v>0</v>
      </c>
      <c r="IY292" s="2">
        <v>0</v>
      </c>
      <c r="IZ292" s="2">
        <v>0</v>
      </c>
      <c r="JA292" s="2">
        <v>0</v>
      </c>
      <c r="JB292" s="2">
        <v>1</v>
      </c>
      <c r="JC292" s="2">
        <v>0</v>
      </c>
      <c r="JD292" s="2">
        <v>0</v>
      </c>
      <c r="JE292" s="2">
        <v>0</v>
      </c>
      <c r="JG292" s="1" t="s">
        <v>1830</v>
      </c>
      <c r="KU292" s="1" t="s">
        <v>4131</v>
      </c>
      <c r="KV292" s="2">
        <v>0</v>
      </c>
      <c r="KW292" s="2">
        <v>0</v>
      </c>
      <c r="KX292" s="2">
        <v>0</v>
      </c>
      <c r="KY292" s="2">
        <v>0</v>
      </c>
      <c r="KZ292" s="2">
        <v>1</v>
      </c>
      <c r="LA292" s="2">
        <v>1</v>
      </c>
      <c r="LB292" s="2">
        <v>1</v>
      </c>
      <c r="LC292" s="2">
        <v>0</v>
      </c>
      <c r="LD292" s="2">
        <v>0</v>
      </c>
      <c r="LE292" s="2">
        <v>0</v>
      </c>
      <c r="LF292" s="2">
        <v>0</v>
      </c>
      <c r="LG292" s="2">
        <v>0</v>
      </c>
      <c r="LI292" s="1" t="s">
        <v>4176</v>
      </c>
      <c r="LJ292" s="2">
        <v>0</v>
      </c>
      <c r="LK292" s="2">
        <v>0</v>
      </c>
      <c r="LL292" s="2">
        <v>0</v>
      </c>
      <c r="LM292" s="2">
        <v>0</v>
      </c>
      <c r="LN292" s="2">
        <v>0</v>
      </c>
      <c r="LO292" s="2">
        <v>1</v>
      </c>
      <c r="LP292" s="2">
        <v>0</v>
      </c>
      <c r="LQ292" s="2">
        <v>0</v>
      </c>
      <c r="LR292" s="2">
        <v>0</v>
      </c>
      <c r="LS292" s="2">
        <v>0</v>
      </c>
      <c r="LT292" s="2">
        <v>0</v>
      </c>
      <c r="LU292" s="2">
        <v>0</v>
      </c>
      <c r="LV292" s="2">
        <v>0</v>
      </c>
      <c r="LX292" s="1" t="s">
        <v>1831</v>
      </c>
      <c r="LY292" s="1" t="s">
        <v>1834</v>
      </c>
      <c r="LZ292" s="2">
        <v>0</v>
      </c>
      <c r="MA292" s="2">
        <v>0</v>
      </c>
      <c r="MB292" s="2">
        <v>0</v>
      </c>
      <c r="MC292" s="2">
        <v>0</v>
      </c>
      <c r="MD292" s="2">
        <v>1</v>
      </c>
      <c r="ME292" s="2">
        <v>0</v>
      </c>
      <c r="MF292" s="2">
        <v>0</v>
      </c>
      <c r="MH292" s="1" t="s">
        <v>3906</v>
      </c>
      <c r="MI292" s="2">
        <v>0</v>
      </c>
      <c r="MJ292" s="2">
        <v>0</v>
      </c>
      <c r="MK292" s="2">
        <v>0</v>
      </c>
      <c r="ML292" s="2">
        <v>0</v>
      </c>
      <c r="MM292" s="2">
        <v>0</v>
      </c>
      <c r="MN292" s="2">
        <v>0</v>
      </c>
      <c r="MO292" s="2">
        <v>0</v>
      </c>
      <c r="MP292" s="2">
        <v>1</v>
      </c>
      <c r="MQ292" s="2">
        <v>0</v>
      </c>
      <c r="MR292" s="2">
        <v>0</v>
      </c>
      <c r="MS292" s="2">
        <v>0</v>
      </c>
      <c r="MT292" s="2">
        <v>0</v>
      </c>
      <c r="MU292" s="2">
        <v>0</v>
      </c>
      <c r="MW292" s="1" t="s">
        <v>1831</v>
      </c>
      <c r="NE292" s="1" t="s">
        <v>4449</v>
      </c>
      <c r="NF292" s="2">
        <v>0</v>
      </c>
      <c r="NG292" s="2">
        <v>0</v>
      </c>
      <c r="NH292" s="2">
        <v>0</v>
      </c>
      <c r="NI292" s="2">
        <v>0</v>
      </c>
      <c r="NJ292" s="2">
        <v>0</v>
      </c>
      <c r="NK292" s="2">
        <v>0</v>
      </c>
      <c r="NL292" s="2">
        <v>0</v>
      </c>
      <c r="NM292" s="2">
        <v>1</v>
      </c>
      <c r="NN292" s="2">
        <v>1</v>
      </c>
      <c r="NO292" s="2">
        <v>1</v>
      </c>
      <c r="NP292" s="2">
        <v>1</v>
      </c>
      <c r="NQ292" s="2">
        <v>0</v>
      </c>
      <c r="NR292" s="2">
        <v>0</v>
      </c>
      <c r="AAU292" s="1"/>
      <c r="ATY292"/>
      <c r="ATZ292" s="1" t="s">
        <v>4450</v>
      </c>
      <c r="AUB292" s="1" t="s">
        <v>3854</v>
      </c>
      <c r="AUC292" s="1" t="s">
        <v>3601</v>
      </c>
      <c r="AUD292" s="1" t="s">
        <v>3855</v>
      </c>
      <c r="AUG292" s="1" t="s">
        <v>2521</v>
      </c>
    </row>
    <row r="293" spans="1:723 1221:1229" ht="14.5" customHeight="1" x14ac:dyDescent="0.35">
      <c r="A293" s="1" t="s">
        <v>3604</v>
      </c>
      <c r="B293" s="1" t="s">
        <v>3602</v>
      </c>
      <c r="C293" s="1" t="s">
        <v>3603</v>
      </c>
      <c r="D293" s="1" t="s">
        <v>2698</v>
      </c>
      <c r="E293" s="1" t="s">
        <v>1982</v>
      </c>
      <c r="F293" s="1" t="s">
        <v>2698</v>
      </c>
      <c r="I293" s="1" t="s">
        <v>1942</v>
      </c>
      <c r="J293" s="1" t="s">
        <v>1943</v>
      </c>
      <c r="K293" s="1" t="s">
        <v>1943</v>
      </c>
      <c r="N293" s="1" t="s">
        <v>3846</v>
      </c>
      <c r="O293" s="2">
        <v>1</v>
      </c>
      <c r="P293" s="2">
        <v>0</v>
      </c>
      <c r="Q293" s="2">
        <v>0</v>
      </c>
      <c r="R293" s="2">
        <v>0</v>
      </c>
      <c r="S293" s="2">
        <v>0</v>
      </c>
      <c r="U293" s="1" t="s">
        <v>1831</v>
      </c>
      <c r="AC293" s="1" t="s">
        <v>3908</v>
      </c>
      <c r="AE293" s="1" t="s">
        <v>1830</v>
      </c>
      <c r="AF293" s="1" t="s">
        <v>1831</v>
      </c>
      <c r="AS293" s="1" t="s">
        <v>3847</v>
      </c>
      <c r="AT293" s="156">
        <v>150</v>
      </c>
      <c r="AU293" s="1" t="s">
        <v>3857</v>
      </c>
      <c r="AW293" s="1" t="s">
        <v>3889</v>
      </c>
      <c r="AX293" s="1" t="s">
        <v>3850</v>
      </c>
      <c r="AY293" s="1" t="s">
        <v>1830</v>
      </c>
      <c r="BT293" s="1" t="s">
        <v>1973</v>
      </c>
      <c r="BU293" s="2">
        <v>0</v>
      </c>
      <c r="BV293" s="2">
        <v>0</v>
      </c>
      <c r="BW293" s="2">
        <v>0</v>
      </c>
      <c r="BX293" s="2">
        <v>0</v>
      </c>
      <c r="BY293" s="2">
        <v>0</v>
      </c>
      <c r="BZ293" s="2">
        <v>0</v>
      </c>
      <c r="CA293" s="2">
        <v>1</v>
      </c>
      <c r="CB293" s="2">
        <v>0</v>
      </c>
      <c r="CC293" s="2">
        <v>0</v>
      </c>
      <c r="CD293" s="2">
        <v>0</v>
      </c>
      <c r="CE293" s="2">
        <v>0</v>
      </c>
      <c r="CG293" s="1" t="s">
        <v>1830</v>
      </c>
      <c r="DU293" s="1" t="s">
        <v>4047</v>
      </c>
      <c r="DV293" s="2">
        <v>0</v>
      </c>
      <c r="DW293" s="2">
        <v>1</v>
      </c>
      <c r="DX293" s="2">
        <v>0</v>
      </c>
      <c r="DY293" s="2">
        <v>0</v>
      </c>
      <c r="DZ293" s="2">
        <v>0</v>
      </c>
      <c r="EA293" s="2">
        <v>0</v>
      </c>
      <c r="EB293" s="2">
        <v>0</v>
      </c>
      <c r="EC293" s="2">
        <v>0</v>
      </c>
      <c r="ED293" s="2">
        <v>0</v>
      </c>
      <c r="EE293" s="2">
        <v>0</v>
      </c>
      <c r="EF293" s="2">
        <v>0</v>
      </c>
      <c r="EG293" s="2">
        <v>0</v>
      </c>
      <c r="EI293" s="1" t="s">
        <v>4109</v>
      </c>
      <c r="EJ293" s="2">
        <v>0</v>
      </c>
      <c r="EK293" s="2">
        <v>0</v>
      </c>
      <c r="EL293" s="2">
        <v>1</v>
      </c>
      <c r="EM293" s="2">
        <v>0</v>
      </c>
      <c r="EN293" s="2">
        <v>0</v>
      </c>
      <c r="EO293" s="2">
        <v>0</v>
      </c>
      <c r="EP293" s="2">
        <v>0</v>
      </c>
      <c r="EQ293" s="2">
        <v>0</v>
      </c>
      <c r="ER293" s="2">
        <v>0</v>
      </c>
      <c r="ES293" s="2">
        <v>0</v>
      </c>
      <c r="ET293" s="2">
        <v>0</v>
      </c>
      <c r="EU293" s="2">
        <v>0</v>
      </c>
      <c r="EV293" s="2">
        <v>0</v>
      </c>
      <c r="EX293" s="1" t="s">
        <v>1831</v>
      </c>
      <c r="EY293" s="1" t="s">
        <v>4109</v>
      </c>
      <c r="EZ293" s="2">
        <v>0</v>
      </c>
      <c r="FA293" s="2">
        <v>0</v>
      </c>
      <c r="FB293" s="2">
        <v>0</v>
      </c>
      <c r="FC293" s="2">
        <v>1</v>
      </c>
      <c r="FD293" s="2">
        <v>0</v>
      </c>
      <c r="FE293" s="2">
        <v>0</v>
      </c>
      <c r="FF293" s="2">
        <v>0</v>
      </c>
      <c r="FH293" s="1" t="s">
        <v>4115</v>
      </c>
      <c r="FI293" s="2">
        <v>0</v>
      </c>
      <c r="FJ293" s="2">
        <v>1</v>
      </c>
      <c r="FK293" s="2">
        <v>0</v>
      </c>
      <c r="FL293" s="2">
        <v>0</v>
      </c>
      <c r="FM293" s="2">
        <v>0</v>
      </c>
      <c r="FN293" s="2">
        <v>0</v>
      </c>
      <c r="FO293" s="2">
        <v>0</v>
      </c>
      <c r="FP293" s="2">
        <v>0</v>
      </c>
      <c r="FQ293" s="2">
        <v>0</v>
      </c>
      <c r="FR293" s="2">
        <v>0</v>
      </c>
      <c r="FS293" s="2">
        <v>0</v>
      </c>
      <c r="FT293" s="2">
        <v>0</v>
      </c>
      <c r="FU293" s="2">
        <v>0</v>
      </c>
      <c r="FW293" s="1" t="s">
        <v>1831</v>
      </c>
      <c r="GE293" s="1" t="s">
        <v>3987</v>
      </c>
      <c r="GF293" s="1" t="s">
        <v>2075</v>
      </c>
      <c r="GG293" s="1" t="s">
        <v>2075</v>
      </c>
      <c r="GH293" s="1" t="s">
        <v>2075</v>
      </c>
      <c r="GI293" s="1" t="s">
        <v>2075</v>
      </c>
      <c r="GJ293" s="1" t="s">
        <v>2074</v>
      </c>
      <c r="GK293" s="1" t="s">
        <v>2075</v>
      </c>
      <c r="GL293" s="1" t="s">
        <v>2075</v>
      </c>
      <c r="GM293" s="1" t="s">
        <v>2075</v>
      </c>
      <c r="GN293" s="1" t="s">
        <v>2075</v>
      </c>
      <c r="GO293" s="1" t="s">
        <v>2075</v>
      </c>
      <c r="GP293" s="1" t="s">
        <v>2075</v>
      </c>
      <c r="GQ293" s="1" t="s">
        <v>2075</v>
      </c>
      <c r="GR293" s="1" t="s">
        <v>2075</v>
      </c>
      <c r="AAU293" s="1"/>
      <c r="ATY293"/>
      <c r="ATZ293" s="1" t="s">
        <v>4451</v>
      </c>
      <c r="AUB293" s="1" t="s">
        <v>3854</v>
      </c>
      <c r="AUC293" s="1" t="s">
        <v>3605</v>
      </c>
      <c r="AUD293" s="1" t="s">
        <v>3855</v>
      </c>
      <c r="AUG293" s="1" t="s">
        <v>2438</v>
      </c>
    </row>
    <row r="294" spans="1:723 1221:1229" ht="14.5" customHeight="1" x14ac:dyDescent="0.35">
      <c r="A294" s="1" t="s">
        <v>3610</v>
      </c>
      <c r="B294" s="1" t="s">
        <v>3606</v>
      </c>
      <c r="C294" s="1" t="s">
        <v>3607</v>
      </c>
      <c r="D294" s="1" t="s">
        <v>2698</v>
      </c>
      <c r="E294" s="1" t="s">
        <v>2025</v>
      </c>
      <c r="F294" s="1" t="s">
        <v>2698</v>
      </c>
      <c r="I294" s="1" t="s">
        <v>1942</v>
      </c>
      <c r="J294" s="1" t="s">
        <v>1943</v>
      </c>
      <c r="K294" s="1" t="s">
        <v>1943</v>
      </c>
      <c r="N294" s="1" t="s">
        <v>4087</v>
      </c>
      <c r="O294" s="2">
        <v>0</v>
      </c>
      <c r="P294" s="2">
        <v>1</v>
      </c>
      <c r="Q294" s="2">
        <v>0</v>
      </c>
      <c r="R294" s="2">
        <v>0</v>
      </c>
      <c r="S294" s="2">
        <v>0</v>
      </c>
      <c r="U294" s="1" t="s">
        <v>1831</v>
      </c>
      <c r="AT294" s="1"/>
      <c r="BJ294" s="1"/>
      <c r="DU294" s="1"/>
      <c r="GS294" s="1"/>
      <c r="GT294" s="1" t="s">
        <v>4088</v>
      </c>
      <c r="GV294" s="1" t="s">
        <v>3917</v>
      </c>
      <c r="GX294" s="1" t="s">
        <v>1831</v>
      </c>
      <c r="GY294" s="1" t="s">
        <v>4124</v>
      </c>
      <c r="GZ294" s="1" t="s">
        <v>4262</v>
      </c>
      <c r="HA294" s="1" t="s">
        <v>3873</v>
      </c>
      <c r="HL294" s="1" t="s">
        <v>1831</v>
      </c>
      <c r="HM294" s="1" t="s">
        <v>1830</v>
      </c>
      <c r="HP294" s="1" t="s">
        <v>1830</v>
      </c>
      <c r="HQ294" s="1" t="s">
        <v>1831</v>
      </c>
      <c r="HT294" s="1" t="s">
        <v>1831</v>
      </c>
      <c r="HU294" s="2">
        <v>150</v>
      </c>
      <c r="HV294" s="1" t="s">
        <v>1835</v>
      </c>
      <c r="HW294" s="1" t="s">
        <v>3848</v>
      </c>
      <c r="HY294" s="1" t="s">
        <v>1830</v>
      </c>
      <c r="IT294" s="1" t="s">
        <v>1834</v>
      </c>
      <c r="IU294" s="2">
        <v>0</v>
      </c>
      <c r="IV294" s="2">
        <v>0</v>
      </c>
      <c r="IW294" s="2">
        <v>0</v>
      </c>
      <c r="IX294" s="2">
        <v>0</v>
      </c>
      <c r="IY294" s="2">
        <v>0</v>
      </c>
      <c r="IZ294" s="2">
        <v>0</v>
      </c>
      <c r="JA294" s="2">
        <v>0</v>
      </c>
      <c r="JB294" s="2">
        <v>1</v>
      </c>
      <c r="JC294" s="2">
        <v>0</v>
      </c>
      <c r="JD294" s="2">
        <v>0</v>
      </c>
      <c r="JE294" s="2">
        <v>0</v>
      </c>
      <c r="JG294" s="1" t="s">
        <v>1830</v>
      </c>
      <c r="KU294" s="1" t="s">
        <v>4131</v>
      </c>
      <c r="KV294" s="2">
        <v>0</v>
      </c>
      <c r="KW294" s="2">
        <v>0</v>
      </c>
      <c r="KX294" s="2">
        <v>0</v>
      </c>
      <c r="KY294" s="2">
        <v>0</v>
      </c>
      <c r="KZ294" s="2">
        <v>1</v>
      </c>
      <c r="LA294" s="2">
        <v>1</v>
      </c>
      <c r="LB294" s="2">
        <v>1</v>
      </c>
      <c r="LC294" s="2">
        <v>0</v>
      </c>
      <c r="LD294" s="2">
        <v>0</v>
      </c>
      <c r="LE294" s="2">
        <v>0</v>
      </c>
      <c r="LF294" s="2">
        <v>0</v>
      </c>
      <c r="LG294" s="2">
        <v>0</v>
      </c>
      <c r="LI294" s="1" t="s">
        <v>1835</v>
      </c>
      <c r="LJ294" s="2">
        <v>0</v>
      </c>
      <c r="LK294" s="2">
        <v>0</v>
      </c>
      <c r="LL294" s="2">
        <v>0</v>
      </c>
      <c r="LM294" s="2">
        <v>0</v>
      </c>
      <c r="LN294" s="2">
        <v>0</v>
      </c>
      <c r="LO294" s="2">
        <v>0</v>
      </c>
      <c r="LP294" s="2">
        <v>0</v>
      </c>
      <c r="LQ294" s="2">
        <v>0</v>
      </c>
      <c r="LR294" s="2">
        <v>0</v>
      </c>
      <c r="LS294" s="2">
        <v>0</v>
      </c>
      <c r="LT294" s="2">
        <v>1</v>
      </c>
      <c r="LU294" s="2">
        <v>0</v>
      </c>
      <c r="LV294" s="2">
        <v>0</v>
      </c>
      <c r="LX294" s="1" t="s">
        <v>1831</v>
      </c>
      <c r="LY294" s="1" t="s">
        <v>1834</v>
      </c>
      <c r="LZ294" s="2">
        <v>0</v>
      </c>
      <c r="MA294" s="2">
        <v>0</v>
      </c>
      <c r="MB294" s="2">
        <v>0</v>
      </c>
      <c r="MC294" s="2">
        <v>0</v>
      </c>
      <c r="MD294" s="2">
        <v>1</v>
      </c>
      <c r="ME294" s="2">
        <v>0</v>
      </c>
      <c r="MF294" s="2">
        <v>0</v>
      </c>
      <c r="MH294" s="161" t="s">
        <v>4602</v>
      </c>
      <c r="MI294" s="2">
        <v>0</v>
      </c>
      <c r="MJ294" s="2">
        <v>0</v>
      </c>
      <c r="MK294" s="2">
        <v>1</v>
      </c>
      <c r="ML294" s="2">
        <v>0</v>
      </c>
      <c r="MM294" s="2">
        <v>0</v>
      </c>
      <c r="MN294" s="2">
        <v>0</v>
      </c>
      <c r="MO294" s="2">
        <v>0</v>
      </c>
      <c r="MP294" s="2">
        <v>1</v>
      </c>
      <c r="MQ294" s="2">
        <v>0</v>
      </c>
      <c r="MR294" s="2">
        <v>0</v>
      </c>
      <c r="MS294" s="2">
        <v>0</v>
      </c>
      <c r="MT294" s="2">
        <v>0</v>
      </c>
      <c r="MU294" s="2">
        <v>0</v>
      </c>
      <c r="MV294" s="1" t="s">
        <v>3533</v>
      </c>
      <c r="MW294" s="1" t="s">
        <v>1830</v>
      </c>
      <c r="MX294" s="1" t="s">
        <v>1846</v>
      </c>
      <c r="MY294" s="2">
        <v>1</v>
      </c>
      <c r="MZ294" s="2">
        <v>0</v>
      </c>
      <c r="NA294" s="2">
        <v>0</v>
      </c>
      <c r="NB294" s="2">
        <v>0</v>
      </c>
      <c r="NC294" s="2">
        <v>0</v>
      </c>
      <c r="NE294" s="1" t="s">
        <v>4452</v>
      </c>
      <c r="NF294" s="2">
        <v>0</v>
      </c>
      <c r="NG294" s="2">
        <v>0</v>
      </c>
      <c r="NH294" s="2">
        <v>0</v>
      </c>
      <c r="NI294" s="2">
        <v>0</v>
      </c>
      <c r="NJ294" s="2">
        <v>0</v>
      </c>
      <c r="NK294" s="2">
        <v>0</v>
      </c>
      <c r="NL294" s="2">
        <v>0</v>
      </c>
      <c r="NM294" s="2">
        <v>1</v>
      </c>
      <c r="NN294" s="2">
        <v>1</v>
      </c>
      <c r="NO294" s="2">
        <v>1</v>
      </c>
      <c r="NP294" s="2">
        <v>0</v>
      </c>
      <c r="NQ294" s="2">
        <v>0</v>
      </c>
      <c r="NR294" s="2">
        <v>0</v>
      </c>
      <c r="NS294" s="1" t="s">
        <v>3609</v>
      </c>
      <c r="AAU294" s="1"/>
      <c r="ATY294"/>
      <c r="ATZ294" s="1" t="s">
        <v>4453</v>
      </c>
      <c r="AUB294" s="1" t="s">
        <v>3854</v>
      </c>
      <c r="AUC294" s="1" t="s">
        <v>3611</v>
      </c>
      <c r="AUD294" s="1" t="s">
        <v>3855</v>
      </c>
      <c r="AUG294" s="1" t="s">
        <v>2450</v>
      </c>
    </row>
    <row r="295" spans="1:723 1221:1229" ht="14.5" customHeight="1" x14ac:dyDescent="0.35">
      <c r="A295" s="1" t="s">
        <v>3614</v>
      </c>
      <c r="B295" s="1" t="s">
        <v>3612</v>
      </c>
      <c r="C295" s="1" t="s">
        <v>3613</v>
      </c>
      <c r="D295" s="1" t="s">
        <v>2698</v>
      </c>
      <c r="E295" s="1" t="s">
        <v>1982</v>
      </c>
      <c r="F295" s="1" t="s">
        <v>2698</v>
      </c>
      <c r="I295" s="1" t="s">
        <v>1942</v>
      </c>
      <c r="J295" s="1" t="s">
        <v>1943</v>
      </c>
      <c r="K295" s="1" t="s">
        <v>1943</v>
      </c>
      <c r="N295" s="1" t="s">
        <v>3846</v>
      </c>
      <c r="O295" s="2">
        <v>1</v>
      </c>
      <c r="P295" s="2">
        <v>0</v>
      </c>
      <c r="Q295" s="2">
        <v>0</v>
      </c>
      <c r="R295" s="2">
        <v>0</v>
      </c>
      <c r="S295" s="2">
        <v>0</v>
      </c>
      <c r="U295" s="1" t="s">
        <v>1831</v>
      </c>
      <c r="AC295" s="1" t="s">
        <v>3920</v>
      </c>
      <c r="AE295" s="1" t="s">
        <v>1830</v>
      </c>
      <c r="AF295" s="1" t="s">
        <v>1830</v>
      </c>
      <c r="AJ295" s="1" t="s">
        <v>3957</v>
      </c>
      <c r="AK295" s="2">
        <v>1</v>
      </c>
      <c r="AL295" s="2">
        <v>0</v>
      </c>
      <c r="AM295" s="2">
        <v>0</v>
      </c>
      <c r="AN295" s="2">
        <v>0</v>
      </c>
      <c r="AO295" s="2">
        <v>0</v>
      </c>
      <c r="AP295" s="2">
        <v>0</v>
      </c>
      <c r="AR295" s="1" t="s">
        <v>4083</v>
      </c>
      <c r="BT295" s="1" t="s">
        <v>4072</v>
      </c>
      <c r="BU295" s="2">
        <v>0</v>
      </c>
      <c r="BV295" s="2">
        <v>0</v>
      </c>
      <c r="BW295" s="2">
        <v>0</v>
      </c>
      <c r="BX295" s="2">
        <v>0</v>
      </c>
      <c r="BY295" s="2">
        <v>0</v>
      </c>
      <c r="BZ295" s="2">
        <v>1</v>
      </c>
      <c r="CA295" s="2">
        <v>0</v>
      </c>
      <c r="CB295" s="2">
        <v>0</v>
      </c>
      <c r="CC295" s="2">
        <v>0</v>
      </c>
      <c r="CD295" s="2">
        <v>0</v>
      </c>
      <c r="CE295" s="2">
        <v>0</v>
      </c>
      <c r="DU295" s="1"/>
      <c r="EX295" s="1" t="s">
        <v>1830</v>
      </c>
      <c r="GE295" s="1" t="s">
        <v>4266</v>
      </c>
      <c r="GF295" s="1" t="s">
        <v>2075</v>
      </c>
      <c r="GG295" s="1" t="s">
        <v>2075</v>
      </c>
      <c r="GH295" s="1" t="s">
        <v>2075</v>
      </c>
      <c r="GI295" s="1" t="s">
        <v>2075</v>
      </c>
      <c r="GJ295" s="1" t="s">
        <v>2075</v>
      </c>
      <c r="GK295" s="1" t="s">
        <v>2074</v>
      </c>
      <c r="GL295" s="1" t="s">
        <v>2075</v>
      </c>
      <c r="GM295" s="1" t="s">
        <v>2075</v>
      </c>
      <c r="GN295" s="1" t="s">
        <v>2075</v>
      </c>
      <c r="GO295" s="1" t="s">
        <v>2075</v>
      </c>
      <c r="GP295" s="1" t="s">
        <v>2075</v>
      </c>
      <c r="GQ295" s="1" t="s">
        <v>2075</v>
      </c>
      <c r="GR295" s="1" t="s">
        <v>2075</v>
      </c>
      <c r="AAU295" s="1"/>
      <c r="ATY295"/>
      <c r="ATZ295" s="1" t="s">
        <v>4454</v>
      </c>
      <c r="AUB295" s="1" t="s">
        <v>3854</v>
      </c>
      <c r="AUC295" s="1" t="s">
        <v>3615</v>
      </c>
      <c r="AUD295" s="1" t="s">
        <v>3855</v>
      </c>
      <c r="AUG295" s="1" t="s">
        <v>2460</v>
      </c>
    </row>
    <row r="296" spans="1:723 1221:1229" ht="14.5" customHeight="1" x14ac:dyDescent="0.35">
      <c r="A296" s="1" t="s">
        <v>3618</v>
      </c>
      <c r="B296" s="1" t="s">
        <v>3616</v>
      </c>
      <c r="C296" s="1" t="s">
        <v>3617</v>
      </c>
      <c r="D296" s="1" t="s">
        <v>2698</v>
      </c>
      <c r="E296" s="1" t="s">
        <v>2025</v>
      </c>
      <c r="F296" s="1" t="s">
        <v>2698</v>
      </c>
      <c r="I296" s="1" t="s">
        <v>1942</v>
      </c>
      <c r="J296" s="1" t="s">
        <v>1943</v>
      </c>
      <c r="K296" s="1" t="s">
        <v>1943</v>
      </c>
      <c r="N296" s="1" t="s">
        <v>4087</v>
      </c>
      <c r="O296" s="2">
        <v>0</v>
      </c>
      <c r="P296" s="2">
        <v>1</v>
      </c>
      <c r="Q296" s="2">
        <v>0</v>
      </c>
      <c r="R296" s="2">
        <v>0</v>
      </c>
      <c r="S296" s="2">
        <v>0</v>
      </c>
      <c r="U296" s="1" t="s">
        <v>1831</v>
      </c>
      <c r="AT296" s="1"/>
      <c r="BJ296" s="1"/>
      <c r="DU296" s="1"/>
      <c r="GS296" s="1"/>
      <c r="GT296" s="1" t="s">
        <v>4088</v>
      </c>
      <c r="GV296" s="1" t="s">
        <v>3917</v>
      </c>
      <c r="GX296" s="1" t="s">
        <v>1831</v>
      </c>
      <c r="GY296" s="1" t="s">
        <v>1831</v>
      </c>
      <c r="HL296" s="1" t="s">
        <v>1831</v>
      </c>
      <c r="HM296" s="1" t="s">
        <v>1830</v>
      </c>
      <c r="HP296" s="1" t="s">
        <v>1830</v>
      </c>
      <c r="HQ296" s="1" t="s">
        <v>1831</v>
      </c>
      <c r="HT296" s="1" t="s">
        <v>1831</v>
      </c>
      <c r="HU296" s="2">
        <v>200</v>
      </c>
      <c r="HV296" s="1" t="s">
        <v>1835</v>
      </c>
      <c r="HW296" s="1" t="s">
        <v>3848</v>
      </c>
      <c r="HY296" s="1" t="s">
        <v>1830</v>
      </c>
      <c r="IT296" s="1" t="s">
        <v>1834</v>
      </c>
      <c r="IU296" s="2">
        <v>0</v>
      </c>
      <c r="IV296" s="2">
        <v>0</v>
      </c>
      <c r="IW296" s="2">
        <v>0</v>
      </c>
      <c r="IX296" s="2">
        <v>0</v>
      </c>
      <c r="IY296" s="2">
        <v>0</v>
      </c>
      <c r="IZ296" s="2">
        <v>0</v>
      </c>
      <c r="JA296" s="2">
        <v>0</v>
      </c>
      <c r="JB296" s="2">
        <v>1</v>
      </c>
      <c r="JC296" s="2">
        <v>0</v>
      </c>
      <c r="JD296" s="2">
        <v>0</v>
      </c>
      <c r="JE296" s="2">
        <v>0</v>
      </c>
      <c r="JG296" s="1" t="s">
        <v>1830</v>
      </c>
      <c r="KU296" s="1" t="s">
        <v>4070</v>
      </c>
      <c r="KV296" s="2">
        <v>0</v>
      </c>
      <c r="KW296" s="2">
        <v>0</v>
      </c>
      <c r="KX296" s="2">
        <v>0</v>
      </c>
      <c r="KY296" s="2">
        <v>0</v>
      </c>
      <c r="KZ296" s="2">
        <v>0</v>
      </c>
      <c r="LA296" s="2">
        <v>1</v>
      </c>
      <c r="LB296" s="2">
        <v>1</v>
      </c>
      <c r="LC296" s="2">
        <v>0</v>
      </c>
      <c r="LD296" s="2">
        <v>0</v>
      </c>
      <c r="LE296" s="2">
        <v>0</v>
      </c>
      <c r="LF296" s="2">
        <v>0</v>
      </c>
      <c r="LG296" s="2">
        <v>0</v>
      </c>
      <c r="LI296" s="1" t="s">
        <v>4215</v>
      </c>
      <c r="LJ296" s="2">
        <v>0</v>
      </c>
      <c r="LK296" s="2">
        <v>0</v>
      </c>
      <c r="LL296" s="2">
        <v>0</v>
      </c>
      <c r="LM296" s="2">
        <v>0</v>
      </c>
      <c r="LN296" s="2">
        <v>1</v>
      </c>
      <c r="LO296" s="2">
        <v>1</v>
      </c>
      <c r="LP296" s="2">
        <v>0</v>
      </c>
      <c r="LQ296" s="2">
        <v>0</v>
      </c>
      <c r="LR296" s="2">
        <v>0</v>
      </c>
      <c r="LS296" s="2">
        <v>0</v>
      </c>
      <c r="LT296" s="2">
        <v>0</v>
      </c>
      <c r="LU296" s="2">
        <v>0</v>
      </c>
      <c r="LV296" s="2">
        <v>0</v>
      </c>
      <c r="LX296" s="1" t="s">
        <v>1831</v>
      </c>
      <c r="LY296" s="1" t="s">
        <v>1834</v>
      </c>
      <c r="LZ296" s="2">
        <v>0</v>
      </c>
      <c r="MA296" s="2">
        <v>0</v>
      </c>
      <c r="MB296" s="2">
        <v>0</v>
      </c>
      <c r="MC296" s="2">
        <v>0</v>
      </c>
      <c r="MD296" s="2">
        <v>1</v>
      </c>
      <c r="ME296" s="2">
        <v>0</v>
      </c>
      <c r="MF296" s="2">
        <v>0</v>
      </c>
      <c r="MH296" s="161" t="s">
        <v>4603</v>
      </c>
      <c r="MI296" s="2">
        <v>0</v>
      </c>
      <c r="MJ296" s="2">
        <v>0</v>
      </c>
      <c r="MK296" s="2">
        <v>1</v>
      </c>
      <c r="ML296" s="2">
        <v>0</v>
      </c>
      <c r="MM296" s="2">
        <v>0</v>
      </c>
      <c r="MN296" s="2">
        <v>0</v>
      </c>
      <c r="MO296" s="2">
        <v>0</v>
      </c>
      <c r="MP296" s="2">
        <v>1</v>
      </c>
      <c r="MQ296" s="2">
        <v>0</v>
      </c>
      <c r="MR296" s="2">
        <v>1</v>
      </c>
      <c r="MS296" s="2">
        <v>0</v>
      </c>
      <c r="MT296" s="2">
        <v>0</v>
      </c>
      <c r="MU296" s="2">
        <v>0</v>
      </c>
      <c r="MV296" s="1" t="s">
        <v>3533</v>
      </c>
      <c r="MW296" s="1" t="s">
        <v>1831</v>
      </c>
      <c r="NE296" s="1" t="s">
        <v>4091</v>
      </c>
      <c r="NF296" s="2">
        <v>0</v>
      </c>
      <c r="NG296" s="2">
        <v>0</v>
      </c>
      <c r="NH296" s="2">
        <v>0</v>
      </c>
      <c r="NI296" s="2">
        <v>0</v>
      </c>
      <c r="NJ296" s="2">
        <v>0</v>
      </c>
      <c r="NK296" s="2">
        <v>0</v>
      </c>
      <c r="NL296" s="2">
        <v>0</v>
      </c>
      <c r="NM296" s="2">
        <v>1</v>
      </c>
      <c r="NN296" s="2">
        <v>0</v>
      </c>
      <c r="NO296" s="2">
        <v>1</v>
      </c>
      <c r="NP296" s="2">
        <v>0</v>
      </c>
      <c r="NQ296" s="2">
        <v>0</v>
      </c>
      <c r="NR296" s="2">
        <v>0</v>
      </c>
      <c r="AAU296" s="1"/>
      <c r="ATY296"/>
      <c r="ATZ296" s="1" t="s">
        <v>4455</v>
      </c>
      <c r="AUB296" s="1" t="s">
        <v>3854</v>
      </c>
      <c r="AUC296" s="1" t="s">
        <v>3619</v>
      </c>
      <c r="AUD296" s="1" t="s">
        <v>3855</v>
      </c>
      <c r="AUG296" s="1" t="s">
        <v>2480</v>
      </c>
    </row>
    <row r="297" spans="1:723 1221:1229" ht="14.5" customHeight="1" x14ac:dyDescent="0.35">
      <c r="A297" s="1" t="s">
        <v>3622</v>
      </c>
      <c r="B297" s="1" t="s">
        <v>3620</v>
      </c>
      <c r="C297" s="1" t="s">
        <v>3621</v>
      </c>
      <c r="D297" s="1" t="s">
        <v>2698</v>
      </c>
      <c r="E297" s="1" t="s">
        <v>1982</v>
      </c>
      <c r="F297" s="1" t="s">
        <v>2698</v>
      </c>
      <c r="I297" s="1" t="s">
        <v>1942</v>
      </c>
      <c r="J297" s="1" t="s">
        <v>1943</v>
      </c>
      <c r="K297" s="1" t="s">
        <v>1943</v>
      </c>
      <c r="N297" s="1" t="s">
        <v>3846</v>
      </c>
      <c r="O297" s="2">
        <v>1</v>
      </c>
      <c r="P297" s="2">
        <v>0</v>
      </c>
      <c r="Q297" s="2">
        <v>0</v>
      </c>
      <c r="R297" s="2">
        <v>0</v>
      </c>
      <c r="S297" s="2">
        <v>0</v>
      </c>
      <c r="U297" s="1" t="s">
        <v>1831</v>
      </c>
      <c r="AC297" s="1" t="s">
        <v>3908</v>
      </c>
      <c r="AE297" s="1" t="s">
        <v>1830</v>
      </c>
      <c r="AF297" s="1" t="s">
        <v>1831</v>
      </c>
      <c r="AS297" s="1" t="s">
        <v>3847</v>
      </c>
      <c r="AT297" s="156">
        <v>180</v>
      </c>
      <c r="AU297" s="1" t="s">
        <v>2030</v>
      </c>
      <c r="AW297" s="1" t="s">
        <v>4305</v>
      </c>
      <c r="AX297" s="1" t="s">
        <v>3890</v>
      </c>
      <c r="AY297" s="1" t="s">
        <v>1830</v>
      </c>
      <c r="BT297" s="1" t="s">
        <v>1973</v>
      </c>
      <c r="BU297" s="2">
        <v>0</v>
      </c>
      <c r="BV297" s="2">
        <v>0</v>
      </c>
      <c r="BW297" s="2">
        <v>0</v>
      </c>
      <c r="BX297" s="2">
        <v>0</v>
      </c>
      <c r="BY297" s="2">
        <v>0</v>
      </c>
      <c r="BZ297" s="2">
        <v>0</v>
      </c>
      <c r="CA297" s="2">
        <v>1</v>
      </c>
      <c r="CB297" s="2">
        <v>0</v>
      </c>
      <c r="CC297" s="2">
        <v>0</v>
      </c>
      <c r="CD297" s="2">
        <v>0</v>
      </c>
      <c r="CE297" s="2">
        <v>0</v>
      </c>
      <c r="CG297" s="1" t="s">
        <v>1830</v>
      </c>
      <c r="DU297" s="1" t="s">
        <v>4025</v>
      </c>
      <c r="DV297" s="2">
        <v>1</v>
      </c>
      <c r="DW297" s="2">
        <v>0</v>
      </c>
      <c r="DX297" s="2">
        <v>0</v>
      </c>
      <c r="DY297" s="2">
        <v>0</v>
      </c>
      <c r="DZ297" s="2">
        <v>0</v>
      </c>
      <c r="EA297" s="2">
        <v>0</v>
      </c>
      <c r="EB297" s="2">
        <v>0</v>
      </c>
      <c r="EC297" s="2">
        <v>0</v>
      </c>
      <c r="ED297" s="2">
        <v>0</v>
      </c>
      <c r="EE297" s="2">
        <v>0</v>
      </c>
      <c r="EF297" s="2">
        <v>0</v>
      </c>
      <c r="EG297" s="2">
        <v>0</v>
      </c>
      <c r="EI297" s="1" t="s">
        <v>4109</v>
      </c>
      <c r="EJ297" s="2">
        <v>0</v>
      </c>
      <c r="EK297" s="2">
        <v>0</v>
      </c>
      <c r="EL297" s="2">
        <v>1</v>
      </c>
      <c r="EM297" s="2">
        <v>0</v>
      </c>
      <c r="EN297" s="2">
        <v>0</v>
      </c>
      <c r="EO297" s="2">
        <v>0</v>
      </c>
      <c r="EP297" s="2">
        <v>0</v>
      </c>
      <c r="EQ297" s="2">
        <v>0</v>
      </c>
      <c r="ER297" s="2">
        <v>0</v>
      </c>
      <c r="ES297" s="2">
        <v>0</v>
      </c>
      <c r="ET297" s="2">
        <v>0</v>
      </c>
      <c r="EU297" s="2">
        <v>0</v>
      </c>
      <c r="EV297" s="2">
        <v>0</v>
      </c>
      <c r="EX297" s="1" t="s">
        <v>1831</v>
      </c>
      <c r="EY297" s="1" t="s">
        <v>4109</v>
      </c>
      <c r="EZ297" s="2">
        <v>0</v>
      </c>
      <c r="FA297" s="2">
        <v>0</v>
      </c>
      <c r="FB297" s="2">
        <v>0</v>
      </c>
      <c r="FC297" s="2">
        <v>1</v>
      </c>
      <c r="FD297" s="2">
        <v>0</v>
      </c>
      <c r="FE297" s="2">
        <v>0</v>
      </c>
      <c r="FF297" s="2">
        <v>0</v>
      </c>
      <c r="FH297" s="1" t="s">
        <v>3987</v>
      </c>
      <c r="FI297" s="2">
        <v>0</v>
      </c>
      <c r="FJ297" s="2">
        <v>0</v>
      </c>
      <c r="FK297" s="2">
        <v>0</v>
      </c>
      <c r="FL297" s="2">
        <v>0</v>
      </c>
      <c r="FM297" s="2">
        <v>1</v>
      </c>
      <c r="FN297" s="2">
        <v>0</v>
      </c>
      <c r="FO297" s="2">
        <v>0</v>
      </c>
      <c r="FP297" s="2">
        <v>0</v>
      </c>
      <c r="FQ297" s="2">
        <v>0</v>
      </c>
      <c r="FR297" s="2">
        <v>0</v>
      </c>
      <c r="FS297" s="2">
        <v>0</v>
      </c>
      <c r="FT297" s="2">
        <v>0</v>
      </c>
      <c r="FU297" s="2">
        <v>0</v>
      </c>
      <c r="FW297" s="1" t="s">
        <v>1831</v>
      </c>
      <c r="GE297" s="1" t="s">
        <v>4115</v>
      </c>
      <c r="GF297" s="1" t="s">
        <v>2075</v>
      </c>
      <c r="GG297" s="1" t="s">
        <v>2074</v>
      </c>
      <c r="GH297" s="1" t="s">
        <v>2075</v>
      </c>
      <c r="GI297" s="1" t="s">
        <v>2075</v>
      </c>
      <c r="GJ297" s="1" t="s">
        <v>2075</v>
      </c>
      <c r="GK297" s="1" t="s">
        <v>2075</v>
      </c>
      <c r="GL297" s="1" t="s">
        <v>2075</v>
      </c>
      <c r="GM297" s="1" t="s">
        <v>2075</v>
      </c>
      <c r="GN297" s="1" t="s">
        <v>2075</v>
      </c>
      <c r="GO297" s="1" t="s">
        <v>2075</v>
      </c>
      <c r="GP297" s="1" t="s">
        <v>2075</v>
      </c>
      <c r="GQ297" s="1" t="s">
        <v>2075</v>
      </c>
      <c r="GR297" s="1" t="s">
        <v>2075</v>
      </c>
      <c r="AAU297" s="1"/>
      <c r="ATY297"/>
      <c r="ATZ297" s="1" t="s">
        <v>4456</v>
      </c>
      <c r="AUB297" s="1" t="s">
        <v>3854</v>
      </c>
      <c r="AUC297" s="1" t="s">
        <v>3623</v>
      </c>
      <c r="AUD297" s="1" t="s">
        <v>3855</v>
      </c>
      <c r="AUG297" s="1" t="s">
        <v>2502</v>
      </c>
    </row>
    <row r="298" spans="1:723 1221:1229" ht="14.5" customHeight="1" x14ac:dyDescent="0.35">
      <c r="A298" s="1" t="s">
        <v>3626</v>
      </c>
      <c r="B298" s="1" t="s">
        <v>3624</v>
      </c>
      <c r="C298" s="1" t="s">
        <v>3625</v>
      </c>
      <c r="D298" s="1" t="s">
        <v>2698</v>
      </c>
      <c r="E298" s="1" t="s">
        <v>2025</v>
      </c>
      <c r="F298" s="1" t="s">
        <v>2698</v>
      </c>
      <c r="I298" s="1" t="s">
        <v>1942</v>
      </c>
      <c r="J298" s="1" t="s">
        <v>1943</v>
      </c>
      <c r="K298" s="1" t="s">
        <v>1943</v>
      </c>
      <c r="N298" s="1" t="s">
        <v>4087</v>
      </c>
      <c r="O298" s="2">
        <v>0</v>
      </c>
      <c r="P298" s="2">
        <v>1</v>
      </c>
      <c r="Q298" s="2">
        <v>0</v>
      </c>
      <c r="R298" s="2">
        <v>0</v>
      </c>
      <c r="S298" s="2">
        <v>0</v>
      </c>
      <c r="U298" s="1" t="s">
        <v>1831</v>
      </c>
      <c r="AT298" s="1"/>
      <c r="BJ298" s="1"/>
      <c r="DU298" s="1"/>
      <c r="GS298" s="1"/>
      <c r="GT298" s="1" t="s">
        <v>4088</v>
      </c>
      <c r="GV298" s="1" t="s">
        <v>3917</v>
      </c>
      <c r="GX298" s="1" t="s">
        <v>1831</v>
      </c>
      <c r="GY298" s="1" t="s">
        <v>1831</v>
      </c>
      <c r="HL298" s="1" t="s">
        <v>1831</v>
      </c>
      <c r="HM298" s="1" t="s">
        <v>1830</v>
      </c>
      <c r="HP298" s="1" t="s">
        <v>1830</v>
      </c>
      <c r="HQ298" s="1" t="s">
        <v>1831</v>
      </c>
      <c r="HT298" s="1" t="s">
        <v>1831</v>
      </c>
      <c r="HU298" s="2">
        <v>150</v>
      </c>
      <c r="HV298" s="1" t="s">
        <v>3890</v>
      </c>
      <c r="HW298" s="1" t="s">
        <v>3848</v>
      </c>
      <c r="HY298" s="1" t="s">
        <v>1830</v>
      </c>
      <c r="IT298" s="1" t="s">
        <v>1834</v>
      </c>
      <c r="IU298" s="2">
        <v>0</v>
      </c>
      <c r="IV298" s="2">
        <v>0</v>
      </c>
      <c r="IW298" s="2">
        <v>0</v>
      </c>
      <c r="IX298" s="2">
        <v>0</v>
      </c>
      <c r="IY298" s="2">
        <v>0</v>
      </c>
      <c r="IZ298" s="2">
        <v>0</v>
      </c>
      <c r="JA298" s="2">
        <v>0</v>
      </c>
      <c r="JB298" s="2">
        <v>1</v>
      </c>
      <c r="JC298" s="2">
        <v>0</v>
      </c>
      <c r="JD298" s="2">
        <v>0</v>
      </c>
      <c r="JE298" s="2">
        <v>0</v>
      </c>
      <c r="JG298" s="1" t="s">
        <v>1830</v>
      </c>
      <c r="KU298" s="1" t="s">
        <v>4131</v>
      </c>
      <c r="KV298" s="2">
        <v>0</v>
      </c>
      <c r="KW298" s="2">
        <v>0</v>
      </c>
      <c r="KX298" s="2">
        <v>0</v>
      </c>
      <c r="KY298" s="2">
        <v>0</v>
      </c>
      <c r="KZ298" s="2">
        <v>1</v>
      </c>
      <c r="LA298" s="2">
        <v>1</v>
      </c>
      <c r="LB298" s="2">
        <v>1</v>
      </c>
      <c r="LC298" s="2">
        <v>0</v>
      </c>
      <c r="LD298" s="2">
        <v>0</v>
      </c>
      <c r="LE298" s="2">
        <v>0</v>
      </c>
      <c r="LF298" s="2">
        <v>0</v>
      </c>
      <c r="LG298" s="2">
        <v>0</v>
      </c>
      <c r="LI298" s="1" t="s">
        <v>4176</v>
      </c>
      <c r="LJ298" s="2">
        <v>0</v>
      </c>
      <c r="LK298" s="2">
        <v>0</v>
      </c>
      <c r="LL298" s="2">
        <v>0</v>
      </c>
      <c r="LM298" s="2">
        <v>0</v>
      </c>
      <c r="LN298" s="2">
        <v>0</v>
      </c>
      <c r="LO298" s="2">
        <v>1</v>
      </c>
      <c r="LP298" s="2">
        <v>0</v>
      </c>
      <c r="LQ298" s="2">
        <v>0</v>
      </c>
      <c r="LR298" s="2">
        <v>0</v>
      </c>
      <c r="LS298" s="2">
        <v>0</v>
      </c>
      <c r="LT298" s="2">
        <v>0</v>
      </c>
      <c r="LU298" s="2">
        <v>0</v>
      </c>
      <c r="LV298" s="2">
        <v>0</v>
      </c>
      <c r="LX298" s="1" t="s">
        <v>1831</v>
      </c>
      <c r="LY298" s="1" t="s">
        <v>1834</v>
      </c>
      <c r="LZ298" s="2">
        <v>0</v>
      </c>
      <c r="MA298" s="2">
        <v>0</v>
      </c>
      <c r="MB298" s="2">
        <v>0</v>
      </c>
      <c r="MC298" s="2">
        <v>0</v>
      </c>
      <c r="MD298" s="2">
        <v>1</v>
      </c>
      <c r="ME298" s="2">
        <v>0</v>
      </c>
      <c r="MF298" s="2">
        <v>0</v>
      </c>
      <c r="MH298" s="161" t="s">
        <v>4603</v>
      </c>
      <c r="MI298" s="2">
        <v>0</v>
      </c>
      <c r="MJ298" s="2">
        <v>0</v>
      </c>
      <c r="MK298" s="2">
        <v>1</v>
      </c>
      <c r="ML298" s="2">
        <v>0</v>
      </c>
      <c r="MM298" s="2">
        <v>0</v>
      </c>
      <c r="MN298" s="2">
        <v>0</v>
      </c>
      <c r="MO298" s="2">
        <v>0</v>
      </c>
      <c r="MP298" s="2">
        <v>1</v>
      </c>
      <c r="MQ298" s="2">
        <v>0</v>
      </c>
      <c r="MR298" s="2">
        <v>1</v>
      </c>
      <c r="MS298" s="2">
        <v>0</v>
      </c>
      <c r="MT298" s="2">
        <v>0</v>
      </c>
      <c r="MU298" s="2">
        <v>0</v>
      </c>
      <c r="MV298" s="1" t="s">
        <v>3533</v>
      </c>
      <c r="MW298" s="1" t="s">
        <v>1831</v>
      </c>
      <c r="NE298" s="1" t="s">
        <v>3906</v>
      </c>
      <c r="NF298" s="2">
        <v>0</v>
      </c>
      <c r="NG298" s="2">
        <v>0</v>
      </c>
      <c r="NH298" s="2">
        <v>0</v>
      </c>
      <c r="NI298" s="2">
        <v>0</v>
      </c>
      <c r="NJ298" s="2">
        <v>0</v>
      </c>
      <c r="NK298" s="2">
        <v>0</v>
      </c>
      <c r="NL298" s="2">
        <v>0</v>
      </c>
      <c r="NM298" s="2">
        <v>1</v>
      </c>
      <c r="NN298" s="2">
        <v>0</v>
      </c>
      <c r="NO298" s="2">
        <v>0</v>
      </c>
      <c r="NP298" s="2">
        <v>0</v>
      </c>
      <c r="NQ298" s="2">
        <v>0</v>
      </c>
      <c r="NR298" s="2">
        <v>0</v>
      </c>
      <c r="AAU298" s="1"/>
      <c r="ATY298"/>
      <c r="ATZ298" s="1" t="s">
        <v>4457</v>
      </c>
      <c r="AUB298" s="1" t="s">
        <v>3854</v>
      </c>
      <c r="AUC298" s="1" t="s">
        <v>3627</v>
      </c>
      <c r="AUD298" s="1" t="s">
        <v>3855</v>
      </c>
      <c r="AUG298" s="1" t="s">
        <v>2547</v>
      </c>
    </row>
    <row r="299" spans="1:723 1221:1229" ht="14.5" customHeight="1" x14ac:dyDescent="0.35">
      <c r="A299" s="1" t="s">
        <v>3630</v>
      </c>
      <c r="B299" s="1" t="s">
        <v>3628</v>
      </c>
      <c r="C299" s="1" t="s">
        <v>3629</v>
      </c>
      <c r="D299" s="1" t="s">
        <v>2131</v>
      </c>
      <c r="E299" s="1" t="s">
        <v>1955</v>
      </c>
      <c r="F299" s="1" t="s">
        <v>2131</v>
      </c>
      <c r="I299" s="1" t="s">
        <v>1942</v>
      </c>
      <c r="J299" s="1" t="s">
        <v>1943</v>
      </c>
      <c r="K299" s="1" t="s">
        <v>1943</v>
      </c>
      <c r="N299" s="1" t="s">
        <v>3846</v>
      </c>
      <c r="O299" s="2">
        <v>1</v>
      </c>
      <c r="P299" s="2">
        <v>0</v>
      </c>
      <c r="Q299" s="2">
        <v>0</v>
      </c>
      <c r="R299" s="2">
        <v>0</v>
      </c>
      <c r="S299" s="2">
        <v>0</v>
      </c>
      <c r="U299" s="1" t="s">
        <v>1831</v>
      </c>
      <c r="AC299" s="1" t="s">
        <v>3908</v>
      </c>
      <c r="AE299" s="1" t="s">
        <v>1831</v>
      </c>
      <c r="AF299" s="1" t="s">
        <v>1831</v>
      </c>
      <c r="AS299" s="1" t="s">
        <v>3847</v>
      </c>
      <c r="AT299" s="156" t="s">
        <v>1840</v>
      </c>
      <c r="AU299" s="1" t="s">
        <v>3888</v>
      </c>
      <c r="AW299" s="1" t="s">
        <v>3849</v>
      </c>
      <c r="AX299" s="1" t="s">
        <v>3850</v>
      </c>
      <c r="AY299" s="1" t="s">
        <v>1830</v>
      </c>
      <c r="BT299" s="1" t="s">
        <v>1834</v>
      </c>
      <c r="BU299" s="2">
        <v>0</v>
      </c>
      <c r="BV299" s="2">
        <v>0</v>
      </c>
      <c r="BW299" s="2">
        <v>0</v>
      </c>
      <c r="BX299" s="2">
        <v>0</v>
      </c>
      <c r="BY299" s="2">
        <v>0</v>
      </c>
      <c r="BZ299" s="2">
        <v>0</v>
      </c>
      <c r="CA299" s="2">
        <v>0</v>
      </c>
      <c r="CB299" s="2">
        <v>1</v>
      </c>
      <c r="CC299" s="2">
        <v>0</v>
      </c>
      <c r="CD299" s="2">
        <v>0</v>
      </c>
      <c r="CE299" s="2">
        <v>0</v>
      </c>
      <c r="CG299" s="1" t="s">
        <v>1831</v>
      </c>
      <c r="CH299" s="1" t="s">
        <v>3948</v>
      </c>
      <c r="CJ299" s="2">
        <v>25</v>
      </c>
      <c r="CK299" s="1" t="s">
        <v>1830</v>
      </c>
      <c r="DC299" s="1" t="s">
        <v>3949</v>
      </c>
      <c r="DD299" s="2">
        <v>0</v>
      </c>
      <c r="DE299" s="2">
        <v>0</v>
      </c>
      <c r="DF299" s="2">
        <v>0</v>
      </c>
      <c r="DG299" s="2">
        <v>0</v>
      </c>
      <c r="DH299" s="2">
        <v>1</v>
      </c>
      <c r="DI299" s="2">
        <v>0</v>
      </c>
      <c r="DJ299" s="2">
        <v>0</v>
      </c>
      <c r="DK299" s="2">
        <v>0</v>
      </c>
      <c r="DM299" s="1" t="s">
        <v>1831</v>
      </c>
      <c r="DN299" s="1" t="s">
        <v>4022</v>
      </c>
      <c r="DO299" s="2">
        <v>0</v>
      </c>
      <c r="DP299" s="2">
        <v>1</v>
      </c>
      <c r="DQ299" s="2">
        <v>0</v>
      </c>
      <c r="DR299" s="2">
        <v>0</v>
      </c>
      <c r="DS299" s="2">
        <v>0</v>
      </c>
      <c r="DU299" s="1" t="s">
        <v>4458</v>
      </c>
      <c r="DV299" s="2">
        <v>1</v>
      </c>
      <c r="DW299" s="2">
        <v>0</v>
      </c>
      <c r="DX299" s="2">
        <v>0</v>
      </c>
      <c r="DY299" s="2">
        <v>0</v>
      </c>
      <c r="DZ299" s="2">
        <v>0</v>
      </c>
      <c r="EA299" s="2">
        <v>0</v>
      </c>
      <c r="EB299" s="2">
        <v>1</v>
      </c>
      <c r="EC299" s="2">
        <v>0</v>
      </c>
      <c r="ED299" s="2">
        <v>0</v>
      </c>
      <c r="EE299" s="2">
        <v>0</v>
      </c>
      <c r="EF299" s="2">
        <v>0</v>
      </c>
      <c r="EG299" s="2">
        <v>0</v>
      </c>
      <c r="EI299" s="1" t="s">
        <v>1857</v>
      </c>
      <c r="EJ299" s="2">
        <v>0</v>
      </c>
      <c r="EK299" s="2">
        <v>0</v>
      </c>
      <c r="EL299" s="2">
        <v>0</v>
      </c>
      <c r="EM299" s="2">
        <v>0</v>
      </c>
      <c r="EN299" s="2">
        <v>1</v>
      </c>
      <c r="EO299" s="2">
        <v>0</v>
      </c>
      <c r="EP299" s="2">
        <v>0</v>
      </c>
      <c r="EQ299" s="2">
        <v>0</v>
      </c>
      <c r="ER299" s="2">
        <v>0</v>
      </c>
      <c r="ES299" s="2">
        <v>0</v>
      </c>
      <c r="ET299" s="2">
        <v>0</v>
      </c>
      <c r="EU299" s="2">
        <v>0</v>
      </c>
      <c r="EV299" s="2">
        <v>0</v>
      </c>
      <c r="EX299" s="1" t="s">
        <v>1831</v>
      </c>
      <c r="EY299" s="1" t="s">
        <v>1834</v>
      </c>
      <c r="EZ299" s="2">
        <v>0</v>
      </c>
      <c r="FA299" s="2">
        <v>0</v>
      </c>
      <c r="FB299" s="2">
        <v>0</v>
      </c>
      <c r="FC299" s="2">
        <v>0</v>
      </c>
      <c r="FD299" s="2">
        <v>1</v>
      </c>
      <c r="FE299" s="2">
        <v>0</v>
      </c>
      <c r="FF299" s="2">
        <v>0</v>
      </c>
      <c r="FH299" s="1" t="s">
        <v>4266</v>
      </c>
      <c r="FI299" s="2">
        <v>0</v>
      </c>
      <c r="FJ299" s="2">
        <v>0</v>
      </c>
      <c r="FK299" s="2">
        <v>0</v>
      </c>
      <c r="FL299" s="2">
        <v>0</v>
      </c>
      <c r="FM299" s="2">
        <v>0</v>
      </c>
      <c r="FN299" s="2">
        <v>1</v>
      </c>
      <c r="FO299" s="2">
        <v>0</v>
      </c>
      <c r="FP299" s="2">
        <v>0</v>
      </c>
      <c r="FQ299" s="2">
        <v>0</v>
      </c>
      <c r="FR299" s="2">
        <v>0</v>
      </c>
      <c r="FS299" s="2">
        <v>0</v>
      </c>
      <c r="FT299" s="2">
        <v>0</v>
      </c>
      <c r="FU299" s="2">
        <v>0</v>
      </c>
      <c r="FW299" s="1" t="s">
        <v>1831</v>
      </c>
      <c r="GE299" s="1" t="s">
        <v>4459</v>
      </c>
      <c r="GF299" s="1" t="s">
        <v>2075</v>
      </c>
      <c r="GG299" s="1" t="s">
        <v>2075</v>
      </c>
      <c r="GH299" s="1" t="s">
        <v>2075</v>
      </c>
      <c r="GI299" s="1" t="s">
        <v>2075</v>
      </c>
      <c r="GJ299" s="1" t="s">
        <v>2074</v>
      </c>
      <c r="GK299" s="1" t="s">
        <v>2074</v>
      </c>
      <c r="GL299" s="1" t="s">
        <v>2075</v>
      </c>
      <c r="GM299" s="1" t="s">
        <v>2075</v>
      </c>
      <c r="GN299" s="1" t="s">
        <v>2075</v>
      </c>
      <c r="GO299" s="1" t="s">
        <v>2075</v>
      </c>
      <c r="GP299" s="1" t="s">
        <v>2075</v>
      </c>
      <c r="GQ299" s="1" t="s">
        <v>2075</v>
      </c>
      <c r="GR299" s="1" t="s">
        <v>2075</v>
      </c>
      <c r="AAU299" s="1"/>
      <c r="ATY299"/>
      <c r="ATZ299" s="1" t="s">
        <v>4460</v>
      </c>
      <c r="AUB299" s="1" t="s">
        <v>3854</v>
      </c>
      <c r="AUC299" s="1" t="s">
        <v>3631</v>
      </c>
      <c r="AUD299" s="1" t="s">
        <v>3855</v>
      </c>
      <c r="AUG299" s="1" t="s">
        <v>2568</v>
      </c>
    </row>
    <row r="300" spans="1:723 1221:1229" ht="14.5" customHeight="1" x14ac:dyDescent="0.35">
      <c r="A300" s="1" t="s">
        <v>3634</v>
      </c>
      <c r="B300" s="1" t="s">
        <v>3632</v>
      </c>
      <c r="C300" s="1" t="s">
        <v>3633</v>
      </c>
      <c r="D300" s="1" t="s">
        <v>2698</v>
      </c>
      <c r="E300" s="1" t="s">
        <v>1982</v>
      </c>
      <c r="F300" s="1" t="s">
        <v>2698</v>
      </c>
      <c r="I300" s="1" t="s">
        <v>1942</v>
      </c>
      <c r="J300" s="1" t="s">
        <v>1943</v>
      </c>
      <c r="K300" s="1" t="s">
        <v>1943</v>
      </c>
      <c r="N300" s="1" t="s">
        <v>3846</v>
      </c>
      <c r="O300" s="2">
        <v>1</v>
      </c>
      <c r="P300" s="2">
        <v>0</v>
      </c>
      <c r="Q300" s="2">
        <v>0</v>
      </c>
      <c r="R300" s="2">
        <v>0</v>
      </c>
      <c r="S300" s="2">
        <v>0</v>
      </c>
      <c r="U300" s="1" t="s">
        <v>1831</v>
      </c>
      <c r="AC300" s="1" t="s">
        <v>3920</v>
      </c>
      <c r="AE300" s="1" t="s">
        <v>1830</v>
      </c>
      <c r="AF300" s="1" t="s">
        <v>1831</v>
      </c>
      <c r="AS300" s="1" t="s">
        <v>3895</v>
      </c>
      <c r="AT300" s="156">
        <v>25</v>
      </c>
      <c r="AU300" s="1" t="s">
        <v>3888</v>
      </c>
      <c r="AW300" s="1" t="s">
        <v>3849</v>
      </c>
      <c r="AX300" s="1" t="s">
        <v>1835</v>
      </c>
      <c r="AY300" s="1" t="s">
        <v>1830</v>
      </c>
      <c r="BT300" s="1" t="s">
        <v>4072</v>
      </c>
      <c r="BU300" s="2">
        <v>0</v>
      </c>
      <c r="BV300" s="2">
        <v>0</v>
      </c>
      <c r="BW300" s="2">
        <v>0</v>
      </c>
      <c r="BX300" s="2">
        <v>0</v>
      </c>
      <c r="BY300" s="2">
        <v>0</v>
      </c>
      <c r="BZ300" s="2">
        <v>1</v>
      </c>
      <c r="CA300" s="2">
        <v>0</v>
      </c>
      <c r="CB300" s="2">
        <v>0</v>
      </c>
      <c r="CC300" s="2">
        <v>0</v>
      </c>
      <c r="CD300" s="2">
        <v>0</v>
      </c>
      <c r="CE300" s="2">
        <v>0</v>
      </c>
      <c r="CG300" s="1" t="s">
        <v>1830</v>
      </c>
      <c r="DU300" s="1" t="s">
        <v>4047</v>
      </c>
      <c r="DV300" s="2">
        <v>0</v>
      </c>
      <c r="DW300" s="2">
        <v>1</v>
      </c>
      <c r="DX300" s="2">
        <v>0</v>
      </c>
      <c r="DY300" s="2">
        <v>0</v>
      </c>
      <c r="DZ300" s="2">
        <v>0</v>
      </c>
      <c r="EA300" s="2">
        <v>0</v>
      </c>
      <c r="EB300" s="2">
        <v>0</v>
      </c>
      <c r="EC300" s="2">
        <v>0</v>
      </c>
      <c r="ED300" s="2">
        <v>0</v>
      </c>
      <c r="EE300" s="2">
        <v>0</v>
      </c>
      <c r="EF300" s="2">
        <v>0</v>
      </c>
      <c r="EG300" s="2">
        <v>0</v>
      </c>
      <c r="EI300" s="1" t="s">
        <v>4109</v>
      </c>
      <c r="EJ300" s="2">
        <v>0</v>
      </c>
      <c r="EK300" s="2">
        <v>0</v>
      </c>
      <c r="EL300" s="2">
        <v>1</v>
      </c>
      <c r="EM300" s="2">
        <v>0</v>
      </c>
      <c r="EN300" s="2">
        <v>0</v>
      </c>
      <c r="EO300" s="2">
        <v>0</v>
      </c>
      <c r="EP300" s="2">
        <v>0</v>
      </c>
      <c r="EQ300" s="2">
        <v>0</v>
      </c>
      <c r="ER300" s="2">
        <v>0</v>
      </c>
      <c r="ES300" s="2">
        <v>0</v>
      </c>
      <c r="ET300" s="2">
        <v>0</v>
      </c>
      <c r="EU300" s="2">
        <v>0</v>
      </c>
      <c r="EV300" s="2">
        <v>0</v>
      </c>
      <c r="EX300" s="1" t="s">
        <v>1830</v>
      </c>
      <c r="GE300" s="1" t="s">
        <v>4115</v>
      </c>
      <c r="GF300" s="1" t="s">
        <v>2075</v>
      </c>
      <c r="GG300" s="1" t="s">
        <v>2074</v>
      </c>
      <c r="GH300" s="1" t="s">
        <v>2075</v>
      </c>
      <c r="GI300" s="1" t="s">
        <v>2075</v>
      </c>
      <c r="GJ300" s="1" t="s">
        <v>2075</v>
      </c>
      <c r="GK300" s="1" t="s">
        <v>2075</v>
      </c>
      <c r="GL300" s="1" t="s">
        <v>2075</v>
      </c>
      <c r="GM300" s="1" t="s">
        <v>2075</v>
      </c>
      <c r="GN300" s="1" t="s">
        <v>2075</v>
      </c>
      <c r="GO300" s="1" t="s">
        <v>2075</v>
      </c>
      <c r="GP300" s="1" t="s">
        <v>2075</v>
      </c>
      <c r="GQ300" s="1" t="s">
        <v>2075</v>
      </c>
      <c r="GR300" s="1" t="s">
        <v>2075</v>
      </c>
      <c r="AAU300" s="1"/>
      <c r="ATY300"/>
      <c r="ATZ300" s="1" t="s">
        <v>4461</v>
      </c>
      <c r="AUB300" s="1" t="s">
        <v>3854</v>
      </c>
      <c r="AUC300" s="1" t="s">
        <v>3635</v>
      </c>
      <c r="AUD300" s="1" t="s">
        <v>3855</v>
      </c>
      <c r="AUG300" s="1" t="s">
        <v>2589</v>
      </c>
    </row>
    <row r="301" spans="1:723 1221:1229" ht="14.5" customHeight="1" x14ac:dyDescent="0.35">
      <c r="A301" s="1" t="s">
        <v>3638</v>
      </c>
      <c r="B301" s="1" t="s">
        <v>3636</v>
      </c>
      <c r="C301" s="1" t="s">
        <v>3637</v>
      </c>
      <c r="D301" s="1" t="s">
        <v>2698</v>
      </c>
      <c r="E301" s="1" t="s">
        <v>2025</v>
      </c>
      <c r="F301" s="1" t="s">
        <v>2698</v>
      </c>
      <c r="I301" s="1" t="s">
        <v>1942</v>
      </c>
      <c r="J301" s="1" t="s">
        <v>1943</v>
      </c>
      <c r="K301" s="1" t="s">
        <v>1943</v>
      </c>
      <c r="N301" s="1" t="s">
        <v>4087</v>
      </c>
      <c r="O301" s="2">
        <v>0</v>
      </c>
      <c r="P301" s="2">
        <v>1</v>
      </c>
      <c r="Q301" s="2">
        <v>0</v>
      </c>
      <c r="R301" s="2">
        <v>0</v>
      </c>
      <c r="S301" s="2">
        <v>0</v>
      </c>
      <c r="U301" s="1" t="s">
        <v>1831</v>
      </c>
      <c r="AT301" s="1"/>
      <c r="BJ301" s="1"/>
      <c r="DU301" s="1"/>
      <c r="GS301" s="1"/>
      <c r="GT301" s="1" t="s">
        <v>4088</v>
      </c>
      <c r="GV301" s="1" t="s">
        <v>3917</v>
      </c>
      <c r="GX301" s="1" t="s">
        <v>1831</v>
      </c>
      <c r="GY301" s="1" t="s">
        <v>1831</v>
      </c>
      <c r="HL301" s="1" t="s">
        <v>1831</v>
      </c>
      <c r="HM301" s="1" t="s">
        <v>1830</v>
      </c>
      <c r="HP301" s="1" t="s">
        <v>1830</v>
      </c>
      <c r="HQ301" s="1" t="s">
        <v>1831</v>
      </c>
      <c r="HT301" s="1" t="s">
        <v>1831</v>
      </c>
      <c r="HU301" s="2">
        <v>90</v>
      </c>
      <c r="HV301" s="1" t="s">
        <v>1835</v>
      </c>
      <c r="HW301" s="1" t="s">
        <v>3848</v>
      </c>
      <c r="HY301" s="1" t="s">
        <v>1830</v>
      </c>
      <c r="IT301" s="1" t="s">
        <v>1834</v>
      </c>
      <c r="IU301" s="2">
        <v>0</v>
      </c>
      <c r="IV301" s="2">
        <v>0</v>
      </c>
      <c r="IW301" s="2">
        <v>0</v>
      </c>
      <c r="IX301" s="2">
        <v>0</v>
      </c>
      <c r="IY301" s="2">
        <v>0</v>
      </c>
      <c r="IZ301" s="2">
        <v>0</v>
      </c>
      <c r="JA301" s="2">
        <v>0</v>
      </c>
      <c r="JB301" s="2">
        <v>1</v>
      </c>
      <c r="JC301" s="2">
        <v>0</v>
      </c>
      <c r="JD301" s="2">
        <v>0</v>
      </c>
      <c r="JE301" s="2">
        <v>0</v>
      </c>
      <c r="JG301" s="1" t="s">
        <v>1830</v>
      </c>
      <c r="KU301" s="1" t="s">
        <v>4126</v>
      </c>
      <c r="KV301" s="2">
        <v>0</v>
      </c>
      <c r="KW301" s="2">
        <v>0</v>
      </c>
      <c r="KX301" s="2">
        <v>0</v>
      </c>
      <c r="KY301" s="2">
        <v>0</v>
      </c>
      <c r="KZ301" s="2">
        <v>1</v>
      </c>
      <c r="LA301" s="2">
        <v>0</v>
      </c>
      <c r="LB301" s="2">
        <v>1</v>
      </c>
      <c r="LC301" s="2">
        <v>0</v>
      </c>
      <c r="LD301" s="2">
        <v>0</v>
      </c>
      <c r="LE301" s="2">
        <v>0</v>
      </c>
      <c r="LF301" s="2">
        <v>0</v>
      </c>
      <c r="LG301" s="2">
        <v>0</v>
      </c>
      <c r="LI301" s="1" t="s">
        <v>4176</v>
      </c>
      <c r="LJ301" s="2">
        <v>0</v>
      </c>
      <c r="LK301" s="2">
        <v>0</v>
      </c>
      <c r="LL301" s="2">
        <v>0</v>
      </c>
      <c r="LM301" s="2">
        <v>0</v>
      </c>
      <c r="LN301" s="2">
        <v>0</v>
      </c>
      <c r="LO301" s="2">
        <v>1</v>
      </c>
      <c r="LP301" s="2">
        <v>0</v>
      </c>
      <c r="LQ301" s="2">
        <v>0</v>
      </c>
      <c r="LR301" s="2">
        <v>0</v>
      </c>
      <c r="LS301" s="2">
        <v>0</v>
      </c>
      <c r="LT301" s="2">
        <v>0</v>
      </c>
      <c r="LU301" s="2">
        <v>0</v>
      </c>
      <c r="LV301" s="2">
        <v>0</v>
      </c>
      <c r="LX301" s="1" t="s">
        <v>1831</v>
      </c>
      <c r="LY301" s="1" t="s">
        <v>1834</v>
      </c>
      <c r="LZ301" s="2">
        <v>0</v>
      </c>
      <c r="MA301" s="2">
        <v>0</v>
      </c>
      <c r="MB301" s="2">
        <v>0</v>
      </c>
      <c r="MC301" s="2">
        <v>0</v>
      </c>
      <c r="MD301" s="2">
        <v>1</v>
      </c>
      <c r="ME301" s="2">
        <v>0</v>
      </c>
      <c r="MF301" s="2">
        <v>0</v>
      </c>
      <c r="MH301" s="161" t="s">
        <v>4602</v>
      </c>
      <c r="MI301" s="2">
        <v>0</v>
      </c>
      <c r="MJ301" s="2">
        <v>0</v>
      </c>
      <c r="MK301" s="2">
        <v>1</v>
      </c>
      <c r="ML301" s="2">
        <v>0</v>
      </c>
      <c r="MM301" s="2">
        <v>0</v>
      </c>
      <c r="MN301" s="2">
        <v>0</v>
      </c>
      <c r="MO301" s="2">
        <v>0</v>
      </c>
      <c r="MP301" s="2">
        <v>1</v>
      </c>
      <c r="MQ301" s="2">
        <v>0</v>
      </c>
      <c r="MR301" s="2">
        <v>0</v>
      </c>
      <c r="MS301" s="2">
        <v>0</v>
      </c>
      <c r="MT301" s="2">
        <v>0</v>
      </c>
      <c r="MU301" s="2">
        <v>0</v>
      </c>
      <c r="MV301" s="1" t="s">
        <v>3533</v>
      </c>
      <c r="MW301" s="1" t="s">
        <v>1830</v>
      </c>
      <c r="MX301" s="1" t="s">
        <v>1846</v>
      </c>
      <c r="MY301" s="2">
        <v>1</v>
      </c>
      <c r="MZ301" s="2">
        <v>0</v>
      </c>
      <c r="NA301" s="2">
        <v>0</v>
      </c>
      <c r="NB301" s="2">
        <v>0</v>
      </c>
      <c r="NC301" s="2">
        <v>0</v>
      </c>
      <c r="NE301" s="1" t="s">
        <v>4002</v>
      </c>
      <c r="NF301" s="2">
        <v>0</v>
      </c>
      <c r="NG301" s="2">
        <v>0</v>
      </c>
      <c r="NH301" s="2">
        <v>0</v>
      </c>
      <c r="NI301" s="2">
        <v>0</v>
      </c>
      <c r="NJ301" s="2">
        <v>0</v>
      </c>
      <c r="NK301" s="2">
        <v>0</v>
      </c>
      <c r="NL301" s="2">
        <v>0</v>
      </c>
      <c r="NM301" s="2">
        <v>0</v>
      </c>
      <c r="NN301" s="2">
        <v>0</v>
      </c>
      <c r="NO301" s="2">
        <v>1</v>
      </c>
      <c r="NP301" s="2">
        <v>0</v>
      </c>
      <c r="NQ301" s="2">
        <v>0</v>
      </c>
      <c r="NR301" s="2">
        <v>0</v>
      </c>
      <c r="AAU301" s="1"/>
      <c r="ATY301"/>
      <c r="ATZ301" s="1" t="s">
        <v>4462</v>
      </c>
      <c r="AUB301" s="1" t="s">
        <v>3854</v>
      </c>
      <c r="AUC301" s="1" t="s">
        <v>3639</v>
      </c>
      <c r="AUD301" s="1" t="s">
        <v>3855</v>
      </c>
      <c r="AUG301" s="1" t="s">
        <v>2600</v>
      </c>
    </row>
    <row r="302" spans="1:723 1221:1229" ht="14.5" customHeight="1" x14ac:dyDescent="0.35">
      <c r="A302" s="1" t="s">
        <v>3642</v>
      </c>
      <c r="B302" s="1" t="s">
        <v>3640</v>
      </c>
      <c r="C302" s="1" t="s">
        <v>3641</v>
      </c>
      <c r="D302" s="1" t="s">
        <v>2698</v>
      </c>
      <c r="E302" s="1" t="s">
        <v>1982</v>
      </c>
      <c r="F302" s="1" t="s">
        <v>2698</v>
      </c>
      <c r="I302" s="1" t="s">
        <v>1942</v>
      </c>
      <c r="J302" s="1" t="s">
        <v>1943</v>
      </c>
      <c r="K302" s="1" t="s">
        <v>1943</v>
      </c>
      <c r="N302" s="1" t="s">
        <v>3846</v>
      </c>
      <c r="O302" s="2">
        <v>1</v>
      </c>
      <c r="P302" s="2">
        <v>0</v>
      </c>
      <c r="Q302" s="2">
        <v>0</v>
      </c>
      <c r="R302" s="2">
        <v>0</v>
      </c>
      <c r="S302" s="2">
        <v>0</v>
      </c>
      <c r="U302" s="1" t="s">
        <v>1830</v>
      </c>
      <c r="V302" s="1" t="s">
        <v>4147</v>
      </c>
      <c r="W302" s="2">
        <v>1</v>
      </c>
      <c r="X302" s="2">
        <v>0</v>
      </c>
      <c r="Y302" s="2">
        <v>0</v>
      </c>
      <c r="Z302" s="2">
        <v>0</v>
      </c>
      <c r="AA302" s="2">
        <v>0</v>
      </c>
      <c r="DU302" s="1"/>
      <c r="AAU302" s="1"/>
      <c r="ATY302"/>
      <c r="ATZ302" s="1" t="s">
        <v>4463</v>
      </c>
      <c r="AUB302" s="1" t="s">
        <v>3854</v>
      </c>
      <c r="AUC302" s="1" t="s">
        <v>3643</v>
      </c>
      <c r="AUD302" s="1" t="s">
        <v>3855</v>
      </c>
      <c r="AUG302" s="1" t="s">
        <v>4464</v>
      </c>
    </row>
    <row r="303" spans="1:723 1221:1229" ht="14.5" customHeight="1" x14ac:dyDescent="0.35">
      <c r="A303" s="1" t="s">
        <v>3646</v>
      </c>
      <c r="B303" s="1" t="s">
        <v>3644</v>
      </c>
      <c r="C303" s="1" t="s">
        <v>3645</v>
      </c>
      <c r="D303" s="1" t="s">
        <v>2131</v>
      </c>
      <c r="E303" s="1" t="s">
        <v>1955</v>
      </c>
      <c r="F303" s="1" t="s">
        <v>2131</v>
      </c>
      <c r="I303" s="1" t="s">
        <v>1942</v>
      </c>
      <c r="J303" s="1" t="s">
        <v>1943</v>
      </c>
      <c r="K303" s="1" t="s">
        <v>1943</v>
      </c>
      <c r="N303" s="1" t="s">
        <v>3846</v>
      </c>
      <c r="O303" s="2">
        <v>1</v>
      </c>
      <c r="P303" s="2">
        <v>0</v>
      </c>
      <c r="Q303" s="2">
        <v>0</v>
      </c>
      <c r="R303" s="2">
        <v>0</v>
      </c>
      <c r="S303" s="2">
        <v>0</v>
      </c>
      <c r="U303" s="1" t="s">
        <v>1831</v>
      </c>
      <c r="AC303" s="1" t="s">
        <v>3920</v>
      </c>
      <c r="AE303" s="1" t="s">
        <v>1830</v>
      </c>
      <c r="AF303" s="1" t="s">
        <v>4113</v>
      </c>
      <c r="AG303" s="1" t="s">
        <v>4118</v>
      </c>
      <c r="AI303" s="1" t="s">
        <v>3905</v>
      </c>
      <c r="AS303" s="1" t="s">
        <v>3887</v>
      </c>
      <c r="AT303" s="156" t="s">
        <v>1840</v>
      </c>
      <c r="AU303" s="1" t="s">
        <v>3888</v>
      </c>
      <c r="AW303" s="1" t="s">
        <v>3849</v>
      </c>
      <c r="AX303" s="1" t="s">
        <v>1835</v>
      </c>
      <c r="AY303" s="1" t="s">
        <v>1830</v>
      </c>
      <c r="BT303" s="1" t="s">
        <v>1858</v>
      </c>
      <c r="BU303" s="2">
        <v>0</v>
      </c>
      <c r="BV303" s="2">
        <v>0</v>
      </c>
      <c r="BW303" s="2">
        <v>1</v>
      </c>
      <c r="BX303" s="2">
        <v>0</v>
      </c>
      <c r="BY303" s="2">
        <v>0</v>
      </c>
      <c r="BZ303" s="2">
        <v>0</v>
      </c>
      <c r="CA303" s="2">
        <v>0</v>
      </c>
      <c r="CB303" s="2">
        <v>0</v>
      </c>
      <c r="CC303" s="2">
        <v>0</v>
      </c>
      <c r="CD303" s="2">
        <v>0</v>
      </c>
      <c r="CE303" s="2">
        <v>0</v>
      </c>
      <c r="CG303" s="1" t="s">
        <v>1830</v>
      </c>
      <c r="DU303" s="1" t="s">
        <v>4465</v>
      </c>
      <c r="DV303" s="2">
        <v>1</v>
      </c>
      <c r="DW303" s="2">
        <v>1</v>
      </c>
      <c r="DX303" s="2">
        <v>1</v>
      </c>
      <c r="DY303" s="2">
        <v>0</v>
      </c>
      <c r="DZ303" s="2">
        <v>0</v>
      </c>
      <c r="EA303" s="2">
        <v>0</v>
      </c>
      <c r="EB303" s="2">
        <v>0</v>
      </c>
      <c r="EC303" s="2">
        <v>0</v>
      </c>
      <c r="ED303" s="2">
        <v>0</v>
      </c>
      <c r="EE303" s="2">
        <v>0</v>
      </c>
      <c r="EF303" s="2">
        <v>0</v>
      </c>
      <c r="EG303" s="2">
        <v>0</v>
      </c>
      <c r="EI303" s="1" t="s">
        <v>1835</v>
      </c>
      <c r="EJ303" s="2">
        <v>0</v>
      </c>
      <c r="EK303" s="2">
        <v>0</v>
      </c>
      <c r="EL303" s="2">
        <v>0</v>
      </c>
      <c r="EM303" s="2">
        <v>0</v>
      </c>
      <c r="EN303" s="2">
        <v>0</v>
      </c>
      <c r="EO303" s="2">
        <v>0</v>
      </c>
      <c r="EP303" s="2">
        <v>0</v>
      </c>
      <c r="EQ303" s="2">
        <v>0</v>
      </c>
      <c r="ER303" s="2">
        <v>0</v>
      </c>
      <c r="ES303" s="2">
        <v>0</v>
      </c>
      <c r="ET303" s="2">
        <v>1</v>
      </c>
      <c r="EU303" s="2">
        <v>0</v>
      </c>
      <c r="EV303" s="2">
        <v>0</v>
      </c>
      <c r="EX303" s="1" t="s">
        <v>1830</v>
      </c>
      <c r="GE303" s="1" t="s">
        <v>4429</v>
      </c>
      <c r="GF303" s="1" t="s">
        <v>2075</v>
      </c>
      <c r="GG303" s="1" t="s">
        <v>2074</v>
      </c>
      <c r="GH303" s="1" t="s">
        <v>2074</v>
      </c>
      <c r="GI303" s="1" t="s">
        <v>2075</v>
      </c>
      <c r="GJ303" s="1" t="s">
        <v>2074</v>
      </c>
      <c r="GK303" s="1" t="s">
        <v>2075</v>
      </c>
      <c r="GL303" s="1" t="s">
        <v>2075</v>
      </c>
      <c r="GM303" s="1" t="s">
        <v>2075</v>
      </c>
      <c r="GN303" s="1" t="s">
        <v>2075</v>
      </c>
      <c r="GO303" s="1" t="s">
        <v>2075</v>
      </c>
      <c r="GP303" s="1" t="s">
        <v>2075</v>
      </c>
      <c r="GQ303" s="1" t="s">
        <v>2075</v>
      </c>
      <c r="GR303" s="1" t="s">
        <v>2075</v>
      </c>
      <c r="AAU303" s="1"/>
      <c r="ATY303"/>
      <c r="ATZ303" s="1" t="s">
        <v>4466</v>
      </c>
      <c r="AUB303" s="1" t="s">
        <v>3854</v>
      </c>
      <c r="AUC303" s="1" t="s">
        <v>3647</v>
      </c>
      <c r="AUD303" s="1" t="s">
        <v>3855</v>
      </c>
      <c r="AUG303" s="1" t="s">
        <v>2620</v>
      </c>
    </row>
    <row r="304" spans="1:723 1221:1229" ht="14.5" customHeight="1" x14ac:dyDescent="0.35">
      <c r="A304" s="1" t="s">
        <v>3650</v>
      </c>
      <c r="B304" s="1" t="s">
        <v>3648</v>
      </c>
      <c r="C304" s="1" t="s">
        <v>3649</v>
      </c>
      <c r="D304" s="1" t="s">
        <v>2698</v>
      </c>
      <c r="E304" s="1" t="s">
        <v>1982</v>
      </c>
      <c r="F304" s="1" t="s">
        <v>2698</v>
      </c>
      <c r="I304" s="1" t="s">
        <v>1942</v>
      </c>
      <c r="J304" s="1" t="s">
        <v>1943</v>
      </c>
      <c r="K304" s="1" t="s">
        <v>1943</v>
      </c>
      <c r="N304" s="1" t="s">
        <v>3846</v>
      </c>
      <c r="O304" s="2">
        <v>1</v>
      </c>
      <c r="P304" s="2">
        <v>0</v>
      </c>
      <c r="Q304" s="2">
        <v>0</v>
      </c>
      <c r="R304" s="2">
        <v>0</v>
      </c>
      <c r="S304" s="2">
        <v>0</v>
      </c>
      <c r="U304" s="1" t="s">
        <v>1830</v>
      </c>
      <c r="V304" s="1" t="s">
        <v>4147</v>
      </c>
      <c r="W304" s="2">
        <v>1</v>
      </c>
      <c r="X304" s="2">
        <v>0</v>
      </c>
      <c r="Y304" s="2">
        <v>0</v>
      </c>
      <c r="Z304" s="2">
        <v>0</v>
      </c>
      <c r="AA304" s="2">
        <v>0</v>
      </c>
      <c r="DU304" s="1"/>
      <c r="AAU304" s="1"/>
      <c r="ATY304"/>
      <c r="ATZ304" s="1" t="s">
        <v>4467</v>
      </c>
      <c r="AUB304" s="1" t="s">
        <v>3854</v>
      </c>
      <c r="AUC304" s="1" t="s">
        <v>3651</v>
      </c>
      <c r="AUD304" s="1" t="s">
        <v>3855</v>
      </c>
      <c r="AUG304" s="1" t="s">
        <v>2651</v>
      </c>
    </row>
    <row r="305" spans="1:723 1221:1229" ht="14.5" customHeight="1" x14ac:dyDescent="0.35">
      <c r="A305" s="1" t="s">
        <v>3654</v>
      </c>
      <c r="B305" s="1" t="s">
        <v>3652</v>
      </c>
      <c r="C305" s="1" t="s">
        <v>3653</v>
      </c>
      <c r="D305" s="1" t="s">
        <v>2131</v>
      </c>
      <c r="E305" s="1" t="s">
        <v>1955</v>
      </c>
      <c r="F305" s="1" t="s">
        <v>2131</v>
      </c>
      <c r="I305" s="1" t="s">
        <v>1942</v>
      </c>
      <c r="J305" s="1" t="s">
        <v>1943</v>
      </c>
      <c r="K305" s="1" t="s">
        <v>1943</v>
      </c>
      <c r="N305" s="1" t="s">
        <v>3846</v>
      </c>
      <c r="O305" s="2">
        <v>1</v>
      </c>
      <c r="P305" s="2">
        <v>0</v>
      </c>
      <c r="Q305" s="2">
        <v>0</v>
      </c>
      <c r="R305" s="2">
        <v>0</v>
      </c>
      <c r="S305" s="2">
        <v>0</v>
      </c>
      <c r="U305" s="1" t="s">
        <v>1831</v>
      </c>
      <c r="AC305" s="1" t="s">
        <v>3920</v>
      </c>
      <c r="AE305" s="1" t="s">
        <v>1830</v>
      </c>
      <c r="AF305" s="1" t="s">
        <v>4113</v>
      </c>
      <c r="AG305" s="1" t="s">
        <v>4118</v>
      </c>
      <c r="AI305" s="1" t="s">
        <v>3905</v>
      </c>
      <c r="AS305" s="1" t="s">
        <v>3847</v>
      </c>
      <c r="AT305" s="156" t="s">
        <v>1840</v>
      </c>
      <c r="AU305" s="1" t="s">
        <v>3888</v>
      </c>
      <c r="AW305" s="1" t="s">
        <v>3849</v>
      </c>
      <c r="AX305" s="1" t="s">
        <v>1835</v>
      </c>
      <c r="AY305" s="1" t="s">
        <v>1830</v>
      </c>
      <c r="BT305" s="1" t="s">
        <v>3874</v>
      </c>
      <c r="BU305" s="2">
        <v>0</v>
      </c>
      <c r="BV305" s="2">
        <v>0</v>
      </c>
      <c r="BW305" s="2">
        <v>0</v>
      </c>
      <c r="BX305" s="2">
        <v>0</v>
      </c>
      <c r="BY305" s="2">
        <v>1</v>
      </c>
      <c r="BZ305" s="2">
        <v>0</v>
      </c>
      <c r="CA305" s="2">
        <v>0</v>
      </c>
      <c r="CB305" s="2">
        <v>0</v>
      </c>
      <c r="CC305" s="2">
        <v>0</v>
      </c>
      <c r="CD305" s="2">
        <v>0</v>
      </c>
      <c r="CE305" s="2">
        <v>0</v>
      </c>
      <c r="CG305" s="1" t="s">
        <v>1830</v>
      </c>
      <c r="DU305" s="1" t="s">
        <v>3991</v>
      </c>
      <c r="DV305" s="2">
        <v>1</v>
      </c>
      <c r="DW305" s="2">
        <v>1</v>
      </c>
      <c r="DX305" s="2">
        <v>0</v>
      </c>
      <c r="DY305" s="2">
        <v>0</v>
      </c>
      <c r="DZ305" s="2">
        <v>0</v>
      </c>
      <c r="EA305" s="2">
        <v>0</v>
      </c>
      <c r="EB305" s="2">
        <v>0</v>
      </c>
      <c r="EC305" s="2">
        <v>0</v>
      </c>
      <c r="ED305" s="2">
        <v>0</v>
      </c>
      <c r="EE305" s="2">
        <v>0</v>
      </c>
      <c r="EF305" s="2">
        <v>0</v>
      </c>
      <c r="EG305" s="2">
        <v>0</v>
      </c>
      <c r="EI305" s="1" t="s">
        <v>1835</v>
      </c>
      <c r="EJ305" s="2">
        <v>0</v>
      </c>
      <c r="EK305" s="2">
        <v>0</v>
      </c>
      <c r="EL305" s="2">
        <v>0</v>
      </c>
      <c r="EM305" s="2">
        <v>0</v>
      </c>
      <c r="EN305" s="2">
        <v>0</v>
      </c>
      <c r="EO305" s="2">
        <v>0</v>
      </c>
      <c r="EP305" s="2">
        <v>0</v>
      </c>
      <c r="EQ305" s="2">
        <v>0</v>
      </c>
      <c r="ER305" s="2">
        <v>0</v>
      </c>
      <c r="ES305" s="2">
        <v>0</v>
      </c>
      <c r="ET305" s="2">
        <v>1</v>
      </c>
      <c r="EU305" s="2">
        <v>0</v>
      </c>
      <c r="EV305" s="2">
        <v>0</v>
      </c>
      <c r="EX305" s="1" t="s">
        <v>1830</v>
      </c>
      <c r="GE305" s="1" t="s">
        <v>4212</v>
      </c>
      <c r="GF305" s="1" t="s">
        <v>2075</v>
      </c>
      <c r="GG305" s="1" t="s">
        <v>2074</v>
      </c>
      <c r="GH305" s="1" t="s">
        <v>2074</v>
      </c>
      <c r="GI305" s="1" t="s">
        <v>2075</v>
      </c>
      <c r="GJ305" s="1" t="s">
        <v>2075</v>
      </c>
      <c r="GK305" s="1" t="s">
        <v>2075</v>
      </c>
      <c r="GL305" s="1" t="s">
        <v>2075</v>
      </c>
      <c r="GM305" s="1" t="s">
        <v>2075</v>
      </c>
      <c r="GN305" s="1" t="s">
        <v>2075</v>
      </c>
      <c r="GO305" s="1" t="s">
        <v>2075</v>
      </c>
      <c r="GP305" s="1" t="s">
        <v>2075</v>
      </c>
      <c r="GQ305" s="1" t="s">
        <v>2075</v>
      </c>
      <c r="GR305" s="1" t="s">
        <v>2075</v>
      </c>
      <c r="AAU305" s="1"/>
      <c r="ATY305"/>
      <c r="ATZ305" s="1" t="s">
        <v>4468</v>
      </c>
      <c r="AUB305" s="1" t="s">
        <v>3854</v>
      </c>
      <c r="AUC305" s="1" t="s">
        <v>3655</v>
      </c>
      <c r="AUD305" s="1" t="s">
        <v>3855</v>
      </c>
      <c r="AUG305" s="1" t="s">
        <v>2669</v>
      </c>
    </row>
    <row r="306" spans="1:723 1221:1229" ht="14.5" customHeight="1" x14ac:dyDescent="0.35">
      <c r="A306" s="1" t="s">
        <v>3658</v>
      </c>
      <c r="B306" s="1" t="s">
        <v>3656</v>
      </c>
      <c r="C306" s="1" t="s">
        <v>3657</v>
      </c>
      <c r="D306" s="1" t="s">
        <v>2698</v>
      </c>
      <c r="E306" s="1" t="s">
        <v>1982</v>
      </c>
      <c r="F306" s="1" t="s">
        <v>2698</v>
      </c>
      <c r="I306" s="1" t="s">
        <v>1942</v>
      </c>
      <c r="J306" s="1" t="s">
        <v>1943</v>
      </c>
      <c r="K306" s="1" t="s">
        <v>1943</v>
      </c>
      <c r="N306" s="1" t="s">
        <v>3846</v>
      </c>
      <c r="O306" s="2">
        <v>1</v>
      </c>
      <c r="P306" s="2">
        <v>0</v>
      </c>
      <c r="Q306" s="2">
        <v>0</v>
      </c>
      <c r="R306" s="2">
        <v>0</v>
      </c>
      <c r="S306" s="2">
        <v>0</v>
      </c>
      <c r="U306" s="1" t="s">
        <v>1831</v>
      </c>
      <c r="AC306" s="1" t="s">
        <v>3920</v>
      </c>
      <c r="AE306" s="1" t="s">
        <v>1830</v>
      </c>
      <c r="AF306" s="1" t="s">
        <v>1831</v>
      </c>
      <c r="AS306" s="1" t="s">
        <v>3895</v>
      </c>
      <c r="AT306" s="156">
        <v>30</v>
      </c>
      <c r="AU306" s="1" t="s">
        <v>3888</v>
      </c>
      <c r="AW306" s="1" t="s">
        <v>3849</v>
      </c>
      <c r="AX306" s="1" t="s">
        <v>1835</v>
      </c>
      <c r="AY306" s="1" t="s">
        <v>1831</v>
      </c>
      <c r="AZ306" s="1" t="s">
        <v>1837</v>
      </c>
      <c r="BK306" s="1" t="s">
        <v>3970</v>
      </c>
      <c r="BL306" s="2">
        <v>1</v>
      </c>
      <c r="BM306" s="2">
        <v>0</v>
      </c>
      <c r="BN306" s="2">
        <v>0</v>
      </c>
      <c r="BO306" s="2">
        <v>0</v>
      </c>
      <c r="BP306" s="2">
        <v>0</v>
      </c>
      <c r="BQ306" s="2">
        <v>0</v>
      </c>
      <c r="BR306" s="2">
        <v>0</v>
      </c>
      <c r="BT306" s="1" t="s">
        <v>4072</v>
      </c>
      <c r="BU306" s="2">
        <v>0</v>
      </c>
      <c r="BV306" s="2">
        <v>0</v>
      </c>
      <c r="BW306" s="2">
        <v>0</v>
      </c>
      <c r="BX306" s="2">
        <v>0</v>
      </c>
      <c r="BY306" s="2">
        <v>0</v>
      </c>
      <c r="BZ306" s="2">
        <v>1</v>
      </c>
      <c r="CA306" s="2">
        <v>0</v>
      </c>
      <c r="CB306" s="2">
        <v>0</v>
      </c>
      <c r="CC306" s="2">
        <v>0</v>
      </c>
      <c r="CD306" s="2">
        <v>0</v>
      </c>
      <c r="CE306" s="2">
        <v>0</v>
      </c>
      <c r="CG306" s="1" t="s">
        <v>1830</v>
      </c>
      <c r="DU306" s="1" t="s">
        <v>3892</v>
      </c>
      <c r="DV306" s="2">
        <v>0</v>
      </c>
      <c r="DW306" s="2">
        <v>0</v>
      </c>
      <c r="DX306" s="2">
        <v>0</v>
      </c>
      <c r="DY306" s="2">
        <v>0</v>
      </c>
      <c r="DZ306" s="2">
        <v>0</v>
      </c>
      <c r="EA306" s="2">
        <v>0</v>
      </c>
      <c r="EB306" s="2">
        <v>0</v>
      </c>
      <c r="EC306" s="2">
        <v>1</v>
      </c>
      <c r="ED306" s="2">
        <v>0</v>
      </c>
      <c r="EE306" s="2">
        <v>0</v>
      </c>
      <c r="EF306" s="2">
        <v>0</v>
      </c>
      <c r="EG306" s="2">
        <v>0</v>
      </c>
      <c r="EI306" s="1" t="s">
        <v>4109</v>
      </c>
      <c r="EJ306" s="2">
        <v>0</v>
      </c>
      <c r="EK306" s="2">
        <v>0</v>
      </c>
      <c r="EL306" s="2">
        <v>1</v>
      </c>
      <c r="EM306" s="2">
        <v>0</v>
      </c>
      <c r="EN306" s="2">
        <v>0</v>
      </c>
      <c r="EO306" s="2">
        <v>0</v>
      </c>
      <c r="EP306" s="2">
        <v>0</v>
      </c>
      <c r="EQ306" s="2">
        <v>0</v>
      </c>
      <c r="ER306" s="2">
        <v>0</v>
      </c>
      <c r="ES306" s="2">
        <v>0</v>
      </c>
      <c r="ET306" s="2">
        <v>0</v>
      </c>
      <c r="EU306" s="2">
        <v>0</v>
      </c>
      <c r="EV306" s="2">
        <v>0</v>
      </c>
      <c r="EX306" s="1" t="s">
        <v>1830</v>
      </c>
      <c r="GE306" s="1" t="s">
        <v>3893</v>
      </c>
      <c r="GF306" s="1" t="s">
        <v>2075</v>
      </c>
      <c r="GG306" s="1" t="s">
        <v>2075</v>
      </c>
      <c r="GH306" s="1" t="s">
        <v>2075</v>
      </c>
      <c r="GI306" s="1" t="s">
        <v>2075</v>
      </c>
      <c r="GJ306" s="1" t="s">
        <v>2075</v>
      </c>
      <c r="GK306" s="1" t="s">
        <v>2075</v>
      </c>
      <c r="GL306" s="1" t="s">
        <v>2074</v>
      </c>
      <c r="GM306" s="1" t="s">
        <v>2075</v>
      </c>
      <c r="GN306" s="1" t="s">
        <v>2075</v>
      </c>
      <c r="GO306" s="1" t="s">
        <v>2075</v>
      </c>
      <c r="GP306" s="1" t="s">
        <v>2075</v>
      </c>
      <c r="GQ306" s="1" t="s">
        <v>2075</v>
      </c>
      <c r="GR306" s="1" t="s">
        <v>2075</v>
      </c>
      <c r="AAU306" s="1"/>
      <c r="ATY306"/>
      <c r="ATZ306" s="1" t="s">
        <v>4469</v>
      </c>
      <c r="AUB306" s="1" t="s">
        <v>3854</v>
      </c>
      <c r="AUC306" s="1" t="s">
        <v>3659</v>
      </c>
      <c r="AUD306" s="1" t="s">
        <v>3855</v>
      </c>
      <c r="AUG306" s="1" t="s">
        <v>2679</v>
      </c>
    </row>
    <row r="307" spans="1:723 1221:1229" ht="14.5" customHeight="1" x14ac:dyDescent="0.35">
      <c r="A307" s="1" t="s">
        <v>3662</v>
      </c>
      <c r="B307" s="1" t="s">
        <v>3660</v>
      </c>
      <c r="C307" s="1" t="s">
        <v>3661</v>
      </c>
      <c r="D307" s="1" t="s">
        <v>2131</v>
      </c>
      <c r="E307" s="1" t="s">
        <v>1955</v>
      </c>
      <c r="F307" s="1" t="s">
        <v>2131</v>
      </c>
      <c r="I307" s="1" t="s">
        <v>1942</v>
      </c>
      <c r="J307" s="1" t="s">
        <v>1943</v>
      </c>
      <c r="K307" s="1" t="s">
        <v>1943</v>
      </c>
      <c r="N307" s="1" t="s">
        <v>3846</v>
      </c>
      <c r="O307" s="2">
        <v>1</v>
      </c>
      <c r="P307" s="2">
        <v>0</v>
      </c>
      <c r="Q307" s="2">
        <v>0</v>
      </c>
      <c r="R307" s="2">
        <v>0</v>
      </c>
      <c r="S307" s="2">
        <v>0</v>
      </c>
      <c r="U307" s="1" t="s">
        <v>1831</v>
      </c>
      <c r="AC307" s="1" t="s">
        <v>3920</v>
      </c>
      <c r="AE307" s="1" t="s">
        <v>1830</v>
      </c>
      <c r="AF307" s="1" t="s">
        <v>1831</v>
      </c>
      <c r="AS307" s="1" t="s">
        <v>1830</v>
      </c>
      <c r="AT307" s="156" t="s">
        <v>1840</v>
      </c>
      <c r="AU307" s="1" t="s">
        <v>3888</v>
      </c>
      <c r="AW307" s="1" t="s">
        <v>3849</v>
      </c>
      <c r="AX307" s="1" t="s">
        <v>3890</v>
      </c>
      <c r="AY307" s="1" t="s">
        <v>1830</v>
      </c>
      <c r="BT307" s="1" t="s">
        <v>1858</v>
      </c>
      <c r="BU307" s="2">
        <v>0</v>
      </c>
      <c r="BV307" s="2">
        <v>0</v>
      </c>
      <c r="BW307" s="2">
        <v>1</v>
      </c>
      <c r="BX307" s="2">
        <v>0</v>
      </c>
      <c r="BY307" s="2">
        <v>0</v>
      </c>
      <c r="BZ307" s="2">
        <v>0</v>
      </c>
      <c r="CA307" s="2">
        <v>0</v>
      </c>
      <c r="CB307" s="2">
        <v>0</v>
      </c>
      <c r="CC307" s="2">
        <v>0</v>
      </c>
      <c r="CD307" s="2">
        <v>0</v>
      </c>
      <c r="CE307" s="2">
        <v>0</v>
      </c>
      <c r="CG307" s="1" t="s">
        <v>1830</v>
      </c>
      <c r="DU307" s="1" t="s">
        <v>4470</v>
      </c>
      <c r="DV307" s="2">
        <v>0</v>
      </c>
      <c r="DW307" s="2">
        <v>1</v>
      </c>
      <c r="DX307" s="2">
        <v>1</v>
      </c>
      <c r="DY307" s="2">
        <v>0</v>
      </c>
      <c r="DZ307" s="2">
        <v>0</v>
      </c>
      <c r="EA307" s="2">
        <v>0</v>
      </c>
      <c r="EB307" s="2">
        <v>0</v>
      </c>
      <c r="EC307" s="2">
        <v>1</v>
      </c>
      <c r="ED307" s="2">
        <v>0</v>
      </c>
      <c r="EE307" s="2">
        <v>0</v>
      </c>
      <c r="EF307" s="2">
        <v>0</v>
      </c>
      <c r="EG307" s="2">
        <v>0</v>
      </c>
      <c r="EI307" s="1" t="s">
        <v>1835</v>
      </c>
      <c r="EJ307" s="2">
        <v>0</v>
      </c>
      <c r="EK307" s="2">
        <v>0</v>
      </c>
      <c r="EL307" s="2">
        <v>0</v>
      </c>
      <c r="EM307" s="2">
        <v>0</v>
      </c>
      <c r="EN307" s="2">
        <v>0</v>
      </c>
      <c r="EO307" s="2">
        <v>0</v>
      </c>
      <c r="EP307" s="2">
        <v>0</v>
      </c>
      <c r="EQ307" s="2">
        <v>0</v>
      </c>
      <c r="ER307" s="2">
        <v>0</v>
      </c>
      <c r="ES307" s="2">
        <v>0</v>
      </c>
      <c r="ET307" s="2">
        <v>1</v>
      </c>
      <c r="EU307" s="2">
        <v>0</v>
      </c>
      <c r="EV307" s="2">
        <v>0</v>
      </c>
      <c r="EX307" s="1" t="s">
        <v>1830</v>
      </c>
      <c r="GE307" s="1" t="s">
        <v>4212</v>
      </c>
      <c r="GF307" s="1" t="s">
        <v>2075</v>
      </c>
      <c r="GG307" s="1" t="s">
        <v>2074</v>
      </c>
      <c r="GH307" s="1" t="s">
        <v>2074</v>
      </c>
      <c r="GI307" s="1" t="s">
        <v>2075</v>
      </c>
      <c r="GJ307" s="1" t="s">
        <v>2075</v>
      </c>
      <c r="GK307" s="1" t="s">
        <v>2075</v>
      </c>
      <c r="GL307" s="1" t="s">
        <v>2075</v>
      </c>
      <c r="GM307" s="1" t="s">
        <v>2075</v>
      </c>
      <c r="GN307" s="1" t="s">
        <v>2075</v>
      </c>
      <c r="GO307" s="1" t="s">
        <v>2075</v>
      </c>
      <c r="GP307" s="1" t="s">
        <v>2075</v>
      </c>
      <c r="GQ307" s="1" t="s">
        <v>2075</v>
      </c>
      <c r="GR307" s="1" t="s">
        <v>2075</v>
      </c>
      <c r="AAU307" s="1"/>
      <c r="ATY307"/>
      <c r="ATZ307" s="1" t="s">
        <v>4471</v>
      </c>
      <c r="AUB307" s="1" t="s">
        <v>3854</v>
      </c>
      <c r="AUC307" s="1" t="s">
        <v>3663</v>
      </c>
      <c r="AUD307" s="1" t="s">
        <v>3855</v>
      </c>
      <c r="AUG307" s="1" t="s">
        <v>2683</v>
      </c>
    </row>
    <row r="308" spans="1:723 1221:1229" ht="14.5" customHeight="1" x14ac:dyDescent="0.35">
      <c r="A308" s="1" t="s">
        <v>3666</v>
      </c>
      <c r="B308" s="1" t="s">
        <v>3664</v>
      </c>
      <c r="C308" s="1" t="s">
        <v>3665</v>
      </c>
      <c r="D308" s="1" t="s">
        <v>2698</v>
      </c>
      <c r="E308" s="1" t="s">
        <v>1982</v>
      </c>
      <c r="F308" s="1" t="s">
        <v>2698</v>
      </c>
      <c r="I308" s="1" t="s">
        <v>1942</v>
      </c>
      <c r="J308" s="1" t="s">
        <v>1943</v>
      </c>
      <c r="K308" s="1" t="s">
        <v>1943</v>
      </c>
      <c r="N308" s="1" t="s">
        <v>3846</v>
      </c>
      <c r="O308" s="2">
        <v>1</v>
      </c>
      <c r="P308" s="2">
        <v>0</v>
      </c>
      <c r="Q308" s="2">
        <v>0</v>
      </c>
      <c r="R308" s="2">
        <v>0</v>
      </c>
      <c r="S308" s="2">
        <v>0</v>
      </c>
      <c r="U308" s="1" t="s">
        <v>1830</v>
      </c>
      <c r="V308" s="1" t="s">
        <v>4147</v>
      </c>
      <c r="W308" s="2">
        <v>1</v>
      </c>
      <c r="X308" s="2">
        <v>0</v>
      </c>
      <c r="Y308" s="2">
        <v>0</v>
      </c>
      <c r="Z308" s="2">
        <v>0</v>
      </c>
      <c r="AA308" s="2">
        <v>0</v>
      </c>
      <c r="DU308" s="1"/>
      <c r="AAU308" s="1"/>
      <c r="ATY308"/>
      <c r="ATZ308" s="1" t="s">
        <v>4472</v>
      </c>
      <c r="AUB308" s="1" t="s">
        <v>3854</v>
      </c>
      <c r="AUC308" s="1" t="s">
        <v>3667</v>
      </c>
      <c r="AUD308" s="1" t="s">
        <v>3855</v>
      </c>
      <c r="AUG308" s="1" t="s">
        <v>2718</v>
      </c>
    </row>
    <row r="309" spans="1:723 1221:1229" ht="14.5" customHeight="1" x14ac:dyDescent="0.35">
      <c r="A309" s="1" t="s">
        <v>3670</v>
      </c>
      <c r="B309" s="1" t="s">
        <v>3668</v>
      </c>
      <c r="C309" s="1" t="s">
        <v>3669</v>
      </c>
      <c r="D309" s="1" t="s">
        <v>2131</v>
      </c>
      <c r="E309" s="1" t="s">
        <v>1955</v>
      </c>
      <c r="F309" s="1" t="s">
        <v>2131</v>
      </c>
      <c r="I309" s="1" t="s">
        <v>1942</v>
      </c>
      <c r="J309" s="1" t="s">
        <v>1943</v>
      </c>
      <c r="K309" s="1" t="s">
        <v>1943</v>
      </c>
      <c r="N309" s="1" t="s">
        <v>3846</v>
      </c>
      <c r="O309" s="2">
        <v>1</v>
      </c>
      <c r="P309" s="2">
        <v>0</v>
      </c>
      <c r="Q309" s="2">
        <v>0</v>
      </c>
      <c r="R309" s="2">
        <v>0</v>
      </c>
      <c r="S309" s="2">
        <v>0</v>
      </c>
      <c r="U309" s="1" t="s">
        <v>1831</v>
      </c>
      <c r="AC309" s="1" t="s">
        <v>3920</v>
      </c>
      <c r="AE309" s="1" t="s">
        <v>1830</v>
      </c>
      <c r="AF309" s="1" t="s">
        <v>1831</v>
      </c>
      <c r="AS309" s="1" t="s">
        <v>3847</v>
      </c>
      <c r="AT309" s="156" t="s">
        <v>1840</v>
      </c>
      <c r="AU309" s="1" t="s">
        <v>3888</v>
      </c>
      <c r="AW309" s="1" t="s">
        <v>3849</v>
      </c>
      <c r="AX309" s="1" t="s">
        <v>3890</v>
      </c>
      <c r="AY309" s="1" t="s">
        <v>1830</v>
      </c>
      <c r="BT309" s="1" t="s">
        <v>3874</v>
      </c>
      <c r="BU309" s="2">
        <v>0</v>
      </c>
      <c r="BV309" s="2">
        <v>0</v>
      </c>
      <c r="BW309" s="2">
        <v>0</v>
      </c>
      <c r="BX309" s="2">
        <v>0</v>
      </c>
      <c r="BY309" s="2">
        <v>1</v>
      </c>
      <c r="BZ309" s="2">
        <v>0</v>
      </c>
      <c r="CA309" s="2">
        <v>0</v>
      </c>
      <c r="CB309" s="2">
        <v>0</v>
      </c>
      <c r="CC309" s="2">
        <v>0</v>
      </c>
      <c r="CD309" s="2">
        <v>0</v>
      </c>
      <c r="CE309" s="2">
        <v>0</v>
      </c>
      <c r="CG309" s="1" t="s">
        <v>1830</v>
      </c>
      <c r="DU309" s="1" t="s">
        <v>3991</v>
      </c>
      <c r="DV309" s="2">
        <v>1</v>
      </c>
      <c r="DW309" s="2">
        <v>1</v>
      </c>
      <c r="DX309" s="2">
        <v>0</v>
      </c>
      <c r="DY309" s="2">
        <v>0</v>
      </c>
      <c r="DZ309" s="2">
        <v>0</v>
      </c>
      <c r="EA309" s="2">
        <v>0</v>
      </c>
      <c r="EB309" s="2">
        <v>0</v>
      </c>
      <c r="EC309" s="2">
        <v>0</v>
      </c>
      <c r="ED309" s="2">
        <v>0</v>
      </c>
      <c r="EE309" s="2">
        <v>0</v>
      </c>
      <c r="EF309" s="2">
        <v>0</v>
      </c>
      <c r="EG309" s="2">
        <v>0</v>
      </c>
      <c r="EI309" s="1" t="s">
        <v>1835</v>
      </c>
      <c r="EJ309" s="2">
        <v>0</v>
      </c>
      <c r="EK309" s="2">
        <v>0</v>
      </c>
      <c r="EL309" s="2">
        <v>0</v>
      </c>
      <c r="EM309" s="2">
        <v>0</v>
      </c>
      <c r="EN309" s="2">
        <v>0</v>
      </c>
      <c r="EO309" s="2">
        <v>0</v>
      </c>
      <c r="EP309" s="2">
        <v>0</v>
      </c>
      <c r="EQ309" s="2">
        <v>0</v>
      </c>
      <c r="ER309" s="2">
        <v>0</v>
      </c>
      <c r="ES309" s="2">
        <v>0</v>
      </c>
      <c r="ET309" s="2">
        <v>1</v>
      </c>
      <c r="EU309" s="2">
        <v>0</v>
      </c>
      <c r="EV309" s="2">
        <v>0</v>
      </c>
      <c r="EX309" s="1" t="s">
        <v>1830</v>
      </c>
      <c r="GE309" s="1" t="s">
        <v>4429</v>
      </c>
      <c r="GF309" s="1" t="s">
        <v>2075</v>
      </c>
      <c r="GG309" s="1" t="s">
        <v>2074</v>
      </c>
      <c r="GH309" s="1" t="s">
        <v>2074</v>
      </c>
      <c r="GI309" s="1" t="s">
        <v>2075</v>
      </c>
      <c r="GJ309" s="1" t="s">
        <v>2074</v>
      </c>
      <c r="GK309" s="1" t="s">
        <v>2075</v>
      </c>
      <c r="GL309" s="1" t="s">
        <v>2075</v>
      </c>
      <c r="GM309" s="1" t="s">
        <v>2075</v>
      </c>
      <c r="GN309" s="1" t="s">
        <v>2075</v>
      </c>
      <c r="GO309" s="1" t="s">
        <v>2075</v>
      </c>
      <c r="GP309" s="1" t="s">
        <v>2075</v>
      </c>
      <c r="GQ309" s="1" t="s">
        <v>2075</v>
      </c>
      <c r="GR309" s="1" t="s">
        <v>2075</v>
      </c>
      <c r="AAU309" s="1"/>
      <c r="ATY309"/>
      <c r="ATZ309" s="1" t="s">
        <v>4473</v>
      </c>
      <c r="AUB309" s="1" t="s">
        <v>3854</v>
      </c>
      <c r="AUC309" s="1" t="s">
        <v>3671</v>
      </c>
      <c r="AUD309" s="1" t="s">
        <v>3855</v>
      </c>
      <c r="AUG309" s="1" t="s">
        <v>2728</v>
      </c>
    </row>
    <row r="310" spans="1:723 1221:1229" ht="14.5" customHeight="1" x14ac:dyDescent="0.35">
      <c r="A310" s="1" t="s">
        <v>3674</v>
      </c>
      <c r="B310" s="1" t="s">
        <v>3672</v>
      </c>
      <c r="C310" s="1" t="s">
        <v>3673</v>
      </c>
      <c r="D310" s="1" t="s">
        <v>2698</v>
      </c>
      <c r="E310" s="1" t="s">
        <v>1982</v>
      </c>
      <c r="F310" s="1" t="s">
        <v>2698</v>
      </c>
      <c r="I310" s="1" t="s">
        <v>1942</v>
      </c>
      <c r="J310" s="1" t="s">
        <v>1943</v>
      </c>
      <c r="K310" s="1" t="s">
        <v>1943</v>
      </c>
      <c r="N310" s="1" t="s">
        <v>3846</v>
      </c>
      <c r="O310" s="2">
        <v>1</v>
      </c>
      <c r="P310" s="2">
        <v>0</v>
      </c>
      <c r="Q310" s="2">
        <v>0</v>
      </c>
      <c r="R310" s="2">
        <v>0</v>
      </c>
      <c r="S310" s="2">
        <v>0</v>
      </c>
      <c r="U310" s="1" t="s">
        <v>1830</v>
      </c>
      <c r="V310" s="1" t="s">
        <v>4147</v>
      </c>
      <c r="W310" s="2">
        <v>1</v>
      </c>
      <c r="X310" s="2">
        <v>0</v>
      </c>
      <c r="Y310" s="2">
        <v>0</v>
      </c>
      <c r="Z310" s="2">
        <v>0</v>
      </c>
      <c r="AA310" s="2">
        <v>0</v>
      </c>
      <c r="DU310" s="1"/>
      <c r="AAU310" s="1"/>
      <c r="ATY310"/>
      <c r="ATZ310" s="1" t="s">
        <v>4474</v>
      </c>
      <c r="AUB310" s="1" t="s">
        <v>3854</v>
      </c>
      <c r="AUC310" s="1" t="s">
        <v>3675</v>
      </c>
      <c r="AUD310" s="1" t="s">
        <v>3855</v>
      </c>
      <c r="AUG310" s="1" t="s">
        <v>4475</v>
      </c>
    </row>
    <row r="311" spans="1:723 1221:1229" ht="14.5" customHeight="1" x14ac:dyDescent="0.35">
      <c r="A311" s="1" t="s">
        <v>3678</v>
      </c>
      <c r="B311" s="1" t="s">
        <v>3676</v>
      </c>
      <c r="C311" s="1" t="s">
        <v>3677</v>
      </c>
      <c r="D311" s="1" t="s">
        <v>2131</v>
      </c>
      <c r="E311" s="1" t="s">
        <v>1955</v>
      </c>
      <c r="F311" s="1" t="s">
        <v>2131</v>
      </c>
      <c r="I311" s="1" t="s">
        <v>1942</v>
      </c>
      <c r="J311" s="1" t="s">
        <v>1943</v>
      </c>
      <c r="K311" s="1" t="s">
        <v>1943</v>
      </c>
      <c r="N311" s="1" t="s">
        <v>3846</v>
      </c>
      <c r="O311" s="2">
        <v>1</v>
      </c>
      <c r="P311" s="2">
        <v>0</v>
      </c>
      <c r="Q311" s="2">
        <v>0</v>
      </c>
      <c r="R311" s="2">
        <v>0</v>
      </c>
      <c r="S311" s="2">
        <v>0</v>
      </c>
      <c r="U311" s="1" t="s">
        <v>1831</v>
      </c>
      <c r="AC311" s="1" t="s">
        <v>3856</v>
      </c>
      <c r="AE311" s="1" t="s">
        <v>1830</v>
      </c>
      <c r="AF311" s="1" t="s">
        <v>1831</v>
      </c>
      <c r="AS311" s="1" t="s">
        <v>3847</v>
      </c>
      <c r="AT311" s="156" t="s">
        <v>1840</v>
      </c>
      <c r="AU311" s="1" t="s">
        <v>3888</v>
      </c>
      <c r="AW311" s="1" t="s">
        <v>3849</v>
      </c>
      <c r="AX311" s="1" t="s">
        <v>1835</v>
      </c>
      <c r="AY311" s="1" t="s">
        <v>1830</v>
      </c>
      <c r="BT311" s="1" t="s">
        <v>3874</v>
      </c>
      <c r="BU311" s="2">
        <v>0</v>
      </c>
      <c r="BV311" s="2">
        <v>0</v>
      </c>
      <c r="BW311" s="2">
        <v>0</v>
      </c>
      <c r="BX311" s="2">
        <v>0</v>
      </c>
      <c r="BY311" s="2">
        <v>1</v>
      </c>
      <c r="BZ311" s="2">
        <v>0</v>
      </c>
      <c r="CA311" s="2">
        <v>0</v>
      </c>
      <c r="CB311" s="2">
        <v>0</v>
      </c>
      <c r="CC311" s="2">
        <v>0</v>
      </c>
      <c r="CD311" s="2">
        <v>0</v>
      </c>
      <c r="CE311" s="2">
        <v>0</v>
      </c>
      <c r="CG311" s="1" t="s">
        <v>1830</v>
      </c>
      <c r="DU311" s="1" t="s">
        <v>4047</v>
      </c>
      <c r="DV311" s="2">
        <v>0</v>
      </c>
      <c r="DW311" s="2">
        <v>1</v>
      </c>
      <c r="DX311" s="2">
        <v>0</v>
      </c>
      <c r="DY311" s="2">
        <v>0</v>
      </c>
      <c r="DZ311" s="2">
        <v>0</v>
      </c>
      <c r="EA311" s="2">
        <v>0</v>
      </c>
      <c r="EB311" s="2">
        <v>0</v>
      </c>
      <c r="EC311" s="2">
        <v>0</v>
      </c>
      <c r="ED311" s="2">
        <v>0</v>
      </c>
      <c r="EE311" s="2">
        <v>0</v>
      </c>
      <c r="EF311" s="2">
        <v>0</v>
      </c>
      <c r="EG311" s="2">
        <v>0</v>
      </c>
      <c r="EI311" s="1" t="s">
        <v>1835</v>
      </c>
      <c r="EJ311" s="2">
        <v>0</v>
      </c>
      <c r="EK311" s="2">
        <v>0</v>
      </c>
      <c r="EL311" s="2">
        <v>0</v>
      </c>
      <c r="EM311" s="2">
        <v>0</v>
      </c>
      <c r="EN311" s="2">
        <v>0</v>
      </c>
      <c r="EO311" s="2">
        <v>0</v>
      </c>
      <c r="EP311" s="2">
        <v>0</v>
      </c>
      <c r="EQ311" s="2">
        <v>0</v>
      </c>
      <c r="ER311" s="2">
        <v>0</v>
      </c>
      <c r="ES311" s="2">
        <v>0</v>
      </c>
      <c r="ET311" s="2">
        <v>1</v>
      </c>
      <c r="EU311" s="2">
        <v>0</v>
      </c>
      <c r="EV311" s="2">
        <v>0</v>
      </c>
      <c r="EX311" s="1" t="s">
        <v>1830</v>
      </c>
      <c r="GE311" s="1" t="s">
        <v>4429</v>
      </c>
      <c r="GF311" s="1" t="s">
        <v>2075</v>
      </c>
      <c r="GG311" s="1" t="s">
        <v>2074</v>
      </c>
      <c r="GH311" s="1" t="s">
        <v>2074</v>
      </c>
      <c r="GI311" s="1" t="s">
        <v>2075</v>
      </c>
      <c r="GJ311" s="1" t="s">
        <v>2074</v>
      </c>
      <c r="GK311" s="1" t="s">
        <v>2075</v>
      </c>
      <c r="GL311" s="1" t="s">
        <v>2075</v>
      </c>
      <c r="GM311" s="1" t="s">
        <v>2075</v>
      </c>
      <c r="GN311" s="1" t="s">
        <v>2075</v>
      </c>
      <c r="GO311" s="1" t="s">
        <v>2075</v>
      </c>
      <c r="GP311" s="1" t="s">
        <v>2075</v>
      </c>
      <c r="GQ311" s="1" t="s">
        <v>2075</v>
      </c>
      <c r="GR311" s="1" t="s">
        <v>2075</v>
      </c>
      <c r="AAU311" s="1"/>
      <c r="ATY311"/>
      <c r="ATZ311" s="1" t="s">
        <v>4476</v>
      </c>
      <c r="AUB311" s="1" t="s">
        <v>3854</v>
      </c>
      <c r="AUC311" s="1" t="s">
        <v>3679</v>
      </c>
      <c r="AUD311" s="1" t="s">
        <v>3855</v>
      </c>
      <c r="AUG311" s="1" t="s">
        <v>4477</v>
      </c>
    </row>
    <row r="312" spans="1:723 1221:1229" ht="14.5" customHeight="1" x14ac:dyDescent="0.35">
      <c r="A312" s="1" t="s">
        <v>3684</v>
      </c>
      <c r="B312" s="1" t="s">
        <v>3680</v>
      </c>
      <c r="C312" s="1" t="s">
        <v>3681</v>
      </c>
      <c r="D312" s="1" t="s">
        <v>2072</v>
      </c>
      <c r="E312" s="1" t="s">
        <v>2025</v>
      </c>
      <c r="F312" s="1" t="s">
        <v>2072</v>
      </c>
      <c r="I312" s="1" t="s">
        <v>1942</v>
      </c>
      <c r="J312" s="1" t="s">
        <v>1943</v>
      </c>
      <c r="K312" s="1" t="s">
        <v>1943</v>
      </c>
      <c r="N312" s="1" t="s">
        <v>3846</v>
      </c>
      <c r="O312" s="2">
        <v>1</v>
      </c>
      <c r="P312" s="2">
        <v>0</v>
      </c>
      <c r="Q312" s="2">
        <v>0</v>
      </c>
      <c r="R312" s="2">
        <v>0</v>
      </c>
      <c r="S312" s="2">
        <v>0</v>
      </c>
      <c r="U312" s="1" t="s">
        <v>1831</v>
      </c>
      <c r="AC312" s="1" t="s">
        <v>3856</v>
      </c>
      <c r="AE312" s="1" t="s">
        <v>1830</v>
      </c>
      <c r="AF312" s="1" t="s">
        <v>4113</v>
      </c>
      <c r="AG312" s="1" t="s">
        <v>4284</v>
      </c>
      <c r="AI312" s="1" t="s">
        <v>3905</v>
      </c>
      <c r="AS312" s="1" t="s">
        <v>3847</v>
      </c>
      <c r="AT312" s="156">
        <v>66</v>
      </c>
      <c r="AU312" s="1" t="s">
        <v>3888</v>
      </c>
      <c r="AW312" s="1" t="s">
        <v>3849</v>
      </c>
      <c r="AX312" s="1" t="s">
        <v>1835</v>
      </c>
      <c r="AY312" s="1" t="s">
        <v>1830</v>
      </c>
      <c r="BT312" s="1" t="s">
        <v>1834</v>
      </c>
      <c r="BU312" s="2">
        <v>0</v>
      </c>
      <c r="BV312" s="2">
        <v>0</v>
      </c>
      <c r="BW312" s="2">
        <v>0</v>
      </c>
      <c r="BX312" s="2">
        <v>0</v>
      </c>
      <c r="BY312" s="2">
        <v>0</v>
      </c>
      <c r="BZ312" s="2">
        <v>0</v>
      </c>
      <c r="CA312" s="2">
        <v>0</v>
      </c>
      <c r="CB312" s="2">
        <v>1</v>
      </c>
      <c r="CC312" s="2">
        <v>0</v>
      </c>
      <c r="CD312" s="2">
        <v>0</v>
      </c>
      <c r="CE312" s="2">
        <v>0</v>
      </c>
      <c r="CG312" s="1" t="s">
        <v>1830</v>
      </c>
      <c r="DU312" s="1" t="s">
        <v>3851</v>
      </c>
      <c r="DV312" s="2">
        <v>0</v>
      </c>
      <c r="DW312" s="2">
        <v>0</v>
      </c>
      <c r="DX312" s="2">
        <v>0</v>
      </c>
      <c r="DY312" s="2">
        <v>0</v>
      </c>
      <c r="DZ312" s="2">
        <v>0</v>
      </c>
      <c r="EA312" s="2">
        <v>1</v>
      </c>
      <c r="EB312" s="2">
        <v>0</v>
      </c>
      <c r="EC312" s="2">
        <v>0</v>
      </c>
      <c r="ED312" s="2">
        <v>0</v>
      </c>
      <c r="EE312" s="2">
        <v>0</v>
      </c>
      <c r="EF312" s="2">
        <v>0</v>
      </c>
      <c r="EG312" s="2">
        <v>0</v>
      </c>
      <c r="EI312" s="1" t="s">
        <v>1835</v>
      </c>
      <c r="EJ312" s="2">
        <v>0</v>
      </c>
      <c r="EK312" s="2">
        <v>0</v>
      </c>
      <c r="EL312" s="2">
        <v>0</v>
      </c>
      <c r="EM312" s="2">
        <v>0</v>
      </c>
      <c r="EN312" s="2">
        <v>0</v>
      </c>
      <c r="EO312" s="2">
        <v>0</v>
      </c>
      <c r="EP312" s="2">
        <v>0</v>
      </c>
      <c r="EQ312" s="2">
        <v>0</v>
      </c>
      <c r="ER312" s="2">
        <v>0</v>
      </c>
      <c r="ES312" s="2">
        <v>0</v>
      </c>
      <c r="ET312" s="2">
        <v>1</v>
      </c>
      <c r="EU312" s="2">
        <v>0</v>
      </c>
      <c r="EV312" s="2">
        <v>0</v>
      </c>
      <c r="EX312" s="1" t="s">
        <v>1830</v>
      </c>
      <c r="GE312" s="1" t="s">
        <v>3906</v>
      </c>
      <c r="GF312" s="1" t="s">
        <v>2075</v>
      </c>
      <c r="GG312" s="1" t="s">
        <v>2075</v>
      </c>
      <c r="GH312" s="1" t="s">
        <v>2075</v>
      </c>
      <c r="GI312" s="1" t="s">
        <v>2075</v>
      </c>
      <c r="GJ312" s="1" t="s">
        <v>2075</v>
      </c>
      <c r="GK312" s="1" t="s">
        <v>2075</v>
      </c>
      <c r="GL312" s="1" t="s">
        <v>2075</v>
      </c>
      <c r="GM312" s="1" t="s">
        <v>2074</v>
      </c>
      <c r="GN312" s="1" t="s">
        <v>2075</v>
      </c>
      <c r="GO312" s="1" t="s">
        <v>2075</v>
      </c>
      <c r="GP312" s="1" t="s">
        <v>2075</v>
      </c>
      <c r="GQ312" s="1" t="s">
        <v>2075</v>
      </c>
      <c r="GR312" s="1" t="s">
        <v>2075</v>
      </c>
      <c r="AAU312" s="1"/>
      <c r="ATY312"/>
      <c r="ATZ312" s="1" t="s">
        <v>4478</v>
      </c>
      <c r="AUB312" s="1" t="s">
        <v>3854</v>
      </c>
      <c r="AUC312" s="1" t="s">
        <v>3685</v>
      </c>
      <c r="AUD312" s="1" t="s">
        <v>3855</v>
      </c>
      <c r="AUG312" s="1" t="s">
        <v>2509</v>
      </c>
    </row>
    <row r="313" spans="1:723 1221:1229" ht="14.5" customHeight="1" x14ac:dyDescent="0.35">
      <c r="A313" s="1" t="s">
        <v>3689</v>
      </c>
      <c r="B313" s="1" t="s">
        <v>3686</v>
      </c>
      <c r="C313" s="1" t="s">
        <v>3687</v>
      </c>
      <c r="D313" s="1" t="s">
        <v>2131</v>
      </c>
      <c r="E313" s="1" t="s">
        <v>1955</v>
      </c>
      <c r="F313" s="1" t="s">
        <v>2131</v>
      </c>
      <c r="I313" s="1" t="s">
        <v>1942</v>
      </c>
      <c r="J313" s="1" t="s">
        <v>1943</v>
      </c>
      <c r="K313" s="1" t="s">
        <v>1943</v>
      </c>
      <c r="N313" s="1" t="s">
        <v>3846</v>
      </c>
      <c r="O313" s="2">
        <v>1</v>
      </c>
      <c r="P313" s="2">
        <v>0</v>
      </c>
      <c r="Q313" s="2">
        <v>0</v>
      </c>
      <c r="R313" s="2">
        <v>0</v>
      </c>
      <c r="S313" s="2">
        <v>0</v>
      </c>
      <c r="U313" s="1" t="s">
        <v>1831</v>
      </c>
      <c r="AC313" s="1" t="s">
        <v>3920</v>
      </c>
      <c r="AE313" s="1" t="s">
        <v>1830</v>
      </c>
      <c r="AF313" s="1" t="s">
        <v>4113</v>
      </c>
      <c r="AG313" s="1" t="s">
        <v>4118</v>
      </c>
      <c r="AI313" s="1" t="s">
        <v>4083</v>
      </c>
      <c r="AS313" s="1" t="s">
        <v>1830</v>
      </c>
      <c r="AT313" s="156" t="s">
        <v>1840</v>
      </c>
      <c r="AU313" s="1" t="s">
        <v>3888</v>
      </c>
      <c r="AW313" s="1" t="s">
        <v>3849</v>
      </c>
      <c r="AX313" s="1" t="s">
        <v>1835</v>
      </c>
      <c r="AY313" s="1" t="s">
        <v>1830</v>
      </c>
      <c r="BT313" s="1" t="s">
        <v>3874</v>
      </c>
      <c r="BU313" s="2">
        <v>0</v>
      </c>
      <c r="BV313" s="2">
        <v>0</v>
      </c>
      <c r="BW313" s="2">
        <v>0</v>
      </c>
      <c r="BX313" s="2">
        <v>0</v>
      </c>
      <c r="BY313" s="2">
        <v>1</v>
      </c>
      <c r="BZ313" s="2">
        <v>0</v>
      </c>
      <c r="CA313" s="2">
        <v>0</v>
      </c>
      <c r="CB313" s="2">
        <v>0</v>
      </c>
      <c r="CC313" s="2">
        <v>0</v>
      </c>
      <c r="CD313" s="2">
        <v>0</v>
      </c>
      <c r="CE313" s="2">
        <v>0</v>
      </c>
      <c r="CG313" s="1" t="s">
        <v>1830</v>
      </c>
      <c r="DU313" s="1" t="s">
        <v>4465</v>
      </c>
      <c r="DV313" s="2">
        <v>1</v>
      </c>
      <c r="DW313" s="2">
        <v>1</v>
      </c>
      <c r="DX313" s="2">
        <v>1</v>
      </c>
      <c r="DY313" s="2">
        <v>0</v>
      </c>
      <c r="DZ313" s="2">
        <v>0</v>
      </c>
      <c r="EA313" s="2">
        <v>0</v>
      </c>
      <c r="EB313" s="2">
        <v>0</v>
      </c>
      <c r="EC313" s="2">
        <v>0</v>
      </c>
      <c r="ED313" s="2">
        <v>0</v>
      </c>
      <c r="EE313" s="2">
        <v>0</v>
      </c>
      <c r="EF313" s="2">
        <v>0</v>
      </c>
      <c r="EG313" s="2">
        <v>0</v>
      </c>
      <c r="EI313" s="1" t="s">
        <v>1835</v>
      </c>
      <c r="EJ313" s="2">
        <v>0</v>
      </c>
      <c r="EK313" s="2">
        <v>0</v>
      </c>
      <c r="EL313" s="2">
        <v>0</v>
      </c>
      <c r="EM313" s="2">
        <v>0</v>
      </c>
      <c r="EN313" s="2">
        <v>0</v>
      </c>
      <c r="EO313" s="2">
        <v>0</v>
      </c>
      <c r="EP313" s="2">
        <v>0</v>
      </c>
      <c r="EQ313" s="2">
        <v>0</v>
      </c>
      <c r="ER313" s="2">
        <v>0</v>
      </c>
      <c r="ES313" s="2">
        <v>0</v>
      </c>
      <c r="ET313" s="2">
        <v>1</v>
      </c>
      <c r="EU313" s="2">
        <v>0</v>
      </c>
      <c r="EV313" s="2">
        <v>0</v>
      </c>
      <c r="EX313" s="1" t="s">
        <v>1830</v>
      </c>
      <c r="GE313" s="1" t="s">
        <v>4212</v>
      </c>
      <c r="GF313" s="1" t="s">
        <v>2075</v>
      </c>
      <c r="GG313" s="1" t="s">
        <v>2074</v>
      </c>
      <c r="GH313" s="1" t="s">
        <v>2074</v>
      </c>
      <c r="GI313" s="1" t="s">
        <v>2075</v>
      </c>
      <c r="GJ313" s="1" t="s">
        <v>2075</v>
      </c>
      <c r="GK313" s="1" t="s">
        <v>2075</v>
      </c>
      <c r="GL313" s="1" t="s">
        <v>2075</v>
      </c>
      <c r="GM313" s="1" t="s">
        <v>2075</v>
      </c>
      <c r="GN313" s="1" t="s">
        <v>2075</v>
      </c>
      <c r="GO313" s="1" t="s">
        <v>2075</v>
      </c>
      <c r="GP313" s="1" t="s">
        <v>2075</v>
      </c>
      <c r="GQ313" s="1" t="s">
        <v>2075</v>
      </c>
      <c r="GR313" s="1" t="s">
        <v>2075</v>
      </c>
      <c r="AAU313" s="1"/>
      <c r="ATY313"/>
      <c r="ATZ313" s="1" t="s">
        <v>4479</v>
      </c>
      <c r="AUB313" s="1" t="s">
        <v>3854</v>
      </c>
      <c r="AUC313" s="1" t="s">
        <v>3690</v>
      </c>
      <c r="AUD313" s="1" t="s">
        <v>3855</v>
      </c>
      <c r="AUG313" s="1" t="s">
        <v>2740</v>
      </c>
    </row>
    <row r="314" spans="1:723 1221:1229" s="155" customFormat="1" ht="14.5" customHeight="1" x14ac:dyDescent="0.35">
      <c r="A314" s="155" t="s">
        <v>3695</v>
      </c>
      <c r="B314" s="155" t="s">
        <v>3691</v>
      </c>
      <c r="C314" s="155" t="s">
        <v>3692</v>
      </c>
      <c r="D314" s="155" t="s">
        <v>2072</v>
      </c>
      <c r="E314" s="155" t="s">
        <v>2025</v>
      </c>
      <c r="F314" s="155" t="s">
        <v>2072</v>
      </c>
      <c r="I314" s="155" t="s">
        <v>1942</v>
      </c>
      <c r="J314" s="155" t="s">
        <v>1943</v>
      </c>
      <c r="K314" s="155" t="s">
        <v>1943</v>
      </c>
      <c r="N314" s="155" t="s">
        <v>3846</v>
      </c>
      <c r="O314" s="156">
        <v>1</v>
      </c>
      <c r="P314" s="156">
        <v>0</v>
      </c>
      <c r="Q314" s="156">
        <v>0</v>
      </c>
      <c r="R314" s="156">
        <v>0</v>
      </c>
      <c r="S314" s="156">
        <v>0</v>
      </c>
      <c r="U314" s="155" t="s">
        <v>1831</v>
      </c>
      <c r="AC314" s="155" t="s">
        <v>3856</v>
      </c>
      <c r="AE314" s="155" t="s">
        <v>1830</v>
      </c>
      <c r="AF314" s="155" t="s">
        <v>1831</v>
      </c>
      <c r="AS314" s="155" t="s">
        <v>3847</v>
      </c>
      <c r="AT314" s="156">
        <v>30</v>
      </c>
      <c r="AU314" s="155" t="s">
        <v>3857</v>
      </c>
      <c r="AW314" s="155" t="s">
        <v>3849</v>
      </c>
      <c r="AX314" s="155" t="s">
        <v>1835</v>
      </c>
      <c r="AY314" s="155" t="s">
        <v>1830</v>
      </c>
      <c r="BT314" s="155" t="s">
        <v>1834</v>
      </c>
      <c r="BU314" s="156">
        <v>0</v>
      </c>
      <c r="BV314" s="156">
        <v>0</v>
      </c>
      <c r="BW314" s="156">
        <v>0</v>
      </c>
      <c r="BX314" s="156">
        <v>0</v>
      </c>
      <c r="BY314" s="156">
        <v>0</v>
      </c>
      <c r="BZ314" s="156">
        <v>0</v>
      </c>
      <c r="CA314" s="156">
        <v>0</v>
      </c>
      <c r="CB314" s="156">
        <v>1</v>
      </c>
      <c r="CC314" s="156">
        <v>0</v>
      </c>
      <c r="CD314" s="156">
        <v>0</v>
      </c>
      <c r="CE314" s="156">
        <v>0</v>
      </c>
      <c r="CG314" s="155" t="s">
        <v>1830</v>
      </c>
      <c r="DU314" s="155" t="s">
        <v>4644</v>
      </c>
      <c r="DV314" s="156">
        <v>0</v>
      </c>
      <c r="DW314" s="156">
        <v>1</v>
      </c>
      <c r="DX314" s="156">
        <v>0</v>
      </c>
      <c r="DY314" s="156">
        <v>0</v>
      </c>
      <c r="DZ314" s="156">
        <v>0</v>
      </c>
      <c r="EA314" s="156">
        <v>0</v>
      </c>
      <c r="EB314" s="156">
        <v>0</v>
      </c>
      <c r="EC314" s="156">
        <v>0</v>
      </c>
      <c r="ED314" s="156">
        <v>0</v>
      </c>
      <c r="EE314" s="156">
        <v>0</v>
      </c>
      <c r="EF314" s="156">
        <v>0</v>
      </c>
      <c r="EG314" s="156">
        <v>0</v>
      </c>
      <c r="EH314" s="155" t="s">
        <v>3693</v>
      </c>
      <c r="EI314" s="155" t="s">
        <v>1835</v>
      </c>
      <c r="EJ314" s="156">
        <v>0</v>
      </c>
      <c r="EK314" s="156">
        <v>0</v>
      </c>
      <c r="EL314" s="156">
        <v>0</v>
      </c>
      <c r="EM314" s="156">
        <v>0</v>
      </c>
      <c r="EN314" s="156">
        <v>0</v>
      </c>
      <c r="EO314" s="156">
        <v>0</v>
      </c>
      <c r="EP314" s="156">
        <v>0</v>
      </c>
      <c r="EQ314" s="156">
        <v>0</v>
      </c>
      <c r="ER314" s="156">
        <v>0</v>
      </c>
      <c r="ES314" s="156">
        <v>0</v>
      </c>
      <c r="ET314" s="156">
        <v>1</v>
      </c>
      <c r="EU314" s="156">
        <v>0</v>
      </c>
      <c r="EV314" s="156">
        <v>0</v>
      </c>
      <c r="EX314" s="155" t="s">
        <v>1831</v>
      </c>
      <c r="EY314" s="155" t="s">
        <v>1834</v>
      </c>
      <c r="EZ314" s="156">
        <v>0</v>
      </c>
      <c r="FA314" s="156">
        <v>0</v>
      </c>
      <c r="FB314" s="156">
        <v>0</v>
      </c>
      <c r="FC314" s="156">
        <v>0</v>
      </c>
      <c r="FD314" s="156">
        <v>1</v>
      </c>
      <c r="FE314" s="156">
        <v>0</v>
      </c>
      <c r="FF314" s="156">
        <v>0</v>
      </c>
      <c r="FH314" s="155" t="s">
        <v>1836</v>
      </c>
      <c r="FI314" s="156">
        <v>0</v>
      </c>
      <c r="FJ314" s="156">
        <v>0</v>
      </c>
      <c r="FK314" s="156">
        <v>1</v>
      </c>
      <c r="FL314" s="156">
        <v>0</v>
      </c>
      <c r="FM314" s="156">
        <v>0</v>
      </c>
      <c r="FN314" s="156">
        <v>0</v>
      </c>
      <c r="FO314" s="156">
        <v>0</v>
      </c>
      <c r="FP314" s="156">
        <v>0</v>
      </c>
      <c r="FQ314" s="156">
        <v>0</v>
      </c>
      <c r="FR314" s="156">
        <v>0</v>
      </c>
      <c r="FS314" s="156">
        <v>0</v>
      </c>
      <c r="FT314" s="156">
        <v>0</v>
      </c>
      <c r="FU314" s="156">
        <v>0</v>
      </c>
      <c r="FV314" s="155" t="s">
        <v>3694</v>
      </c>
      <c r="FW314" s="155" t="s">
        <v>1831</v>
      </c>
      <c r="GE314" s="155" t="s">
        <v>4278</v>
      </c>
      <c r="GF314" s="155" t="s">
        <v>2075</v>
      </c>
      <c r="GG314" s="155" t="s">
        <v>2075</v>
      </c>
      <c r="GH314" s="155" t="s">
        <v>2075</v>
      </c>
      <c r="GI314" s="155" t="s">
        <v>2075</v>
      </c>
      <c r="GJ314" s="155" t="s">
        <v>2075</v>
      </c>
      <c r="GK314" s="155" t="s">
        <v>2075</v>
      </c>
      <c r="GL314" s="155" t="s">
        <v>2074</v>
      </c>
      <c r="GM314" s="155" t="s">
        <v>2075</v>
      </c>
      <c r="GN314" s="155" t="s">
        <v>2075</v>
      </c>
      <c r="GO314" s="155" t="s">
        <v>2074</v>
      </c>
      <c r="GP314" s="155" t="s">
        <v>2075</v>
      </c>
      <c r="GQ314" s="155" t="s">
        <v>2075</v>
      </c>
      <c r="GR314" s="155" t="s">
        <v>2075</v>
      </c>
      <c r="ATY314"/>
      <c r="ATZ314" s="155" t="s">
        <v>4480</v>
      </c>
      <c r="AUB314" s="155" t="s">
        <v>3854</v>
      </c>
      <c r="AUC314" s="155" t="s">
        <v>3696</v>
      </c>
      <c r="AUD314" s="155" t="s">
        <v>3855</v>
      </c>
      <c r="AUG314" s="155" t="s">
        <v>2757</v>
      </c>
    </row>
    <row r="315" spans="1:723 1221:1229" ht="14.5" customHeight="1" x14ac:dyDescent="0.35">
      <c r="A315" s="1" t="s">
        <v>3699</v>
      </c>
      <c r="B315" s="1" t="s">
        <v>3697</v>
      </c>
      <c r="C315" s="1" t="s">
        <v>3698</v>
      </c>
      <c r="D315" s="1" t="s">
        <v>2131</v>
      </c>
      <c r="E315" s="1" t="s">
        <v>1955</v>
      </c>
      <c r="F315" s="1" t="s">
        <v>2131</v>
      </c>
      <c r="I315" s="1" t="s">
        <v>1942</v>
      </c>
      <c r="J315" s="1" t="s">
        <v>1943</v>
      </c>
      <c r="K315" s="1" t="s">
        <v>1943</v>
      </c>
      <c r="N315" s="1" t="s">
        <v>3846</v>
      </c>
      <c r="O315" s="2">
        <v>1</v>
      </c>
      <c r="P315" s="2">
        <v>0</v>
      </c>
      <c r="Q315" s="2">
        <v>0</v>
      </c>
      <c r="R315" s="2">
        <v>0</v>
      </c>
      <c r="S315" s="2">
        <v>0</v>
      </c>
      <c r="U315" s="1" t="s">
        <v>1831</v>
      </c>
      <c r="AC315" s="1" t="s">
        <v>3856</v>
      </c>
      <c r="AE315" s="1" t="s">
        <v>1831</v>
      </c>
      <c r="AF315" s="1" t="s">
        <v>1831</v>
      </c>
      <c r="AS315" s="1" t="s">
        <v>3847</v>
      </c>
      <c r="AT315" s="156" t="s">
        <v>1840</v>
      </c>
      <c r="AU315" s="1" t="s">
        <v>3914</v>
      </c>
      <c r="AW315" s="1" t="s">
        <v>3849</v>
      </c>
      <c r="AX315" s="1" t="s">
        <v>1835</v>
      </c>
      <c r="AY315" s="1" t="s">
        <v>1830</v>
      </c>
      <c r="BT315" s="1" t="s">
        <v>3874</v>
      </c>
      <c r="BU315" s="2">
        <v>0</v>
      </c>
      <c r="BV315" s="2">
        <v>0</v>
      </c>
      <c r="BW315" s="2">
        <v>0</v>
      </c>
      <c r="BX315" s="2">
        <v>0</v>
      </c>
      <c r="BY315" s="2">
        <v>1</v>
      </c>
      <c r="BZ315" s="2">
        <v>0</v>
      </c>
      <c r="CA315" s="2">
        <v>0</v>
      </c>
      <c r="CB315" s="2">
        <v>0</v>
      </c>
      <c r="CC315" s="2">
        <v>0</v>
      </c>
      <c r="CD315" s="2">
        <v>0</v>
      </c>
      <c r="CE315" s="2">
        <v>0</v>
      </c>
      <c r="CG315" s="1" t="s">
        <v>1830</v>
      </c>
      <c r="DU315" s="1" t="s">
        <v>4481</v>
      </c>
      <c r="DV315" s="2">
        <v>1</v>
      </c>
      <c r="DW315" s="2">
        <v>0</v>
      </c>
      <c r="DX315" s="2">
        <v>1</v>
      </c>
      <c r="DY315" s="2">
        <v>1</v>
      </c>
      <c r="DZ315" s="2">
        <v>0</v>
      </c>
      <c r="EA315" s="2">
        <v>0</v>
      </c>
      <c r="EB315" s="2">
        <v>0</v>
      </c>
      <c r="EC315" s="2">
        <v>0</v>
      </c>
      <c r="ED315" s="2">
        <v>0</v>
      </c>
      <c r="EE315" s="2">
        <v>0</v>
      </c>
      <c r="EF315" s="2">
        <v>0</v>
      </c>
      <c r="EG315" s="2">
        <v>0</v>
      </c>
      <c r="EI315" s="1" t="s">
        <v>1835</v>
      </c>
      <c r="EJ315" s="2">
        <v>0</v>
      </c>
      <c r="EK315" s="2">
        <v>0</v>
      </c>
      <c r="EL315" s="2">
        <v>0</v>
      </c>
      <c r="EM315" s="2">
        <v>0</v>
      </c>
      <c r="EN315" s="2">
        <v>0</v>
      </c>
      <c r="EO315" s="2">
        <v>0</v>
      </c>
      <c r="EP315" s="2">
        <v>0</v>
      </c>
      <c r="EQ315" s="2">
        <v>0</v>
      </c>
      <c r="ER315" s="2">
        <v>0</v>
      </c>
      <c r="ES315" s="2">
        <v>0</v>
      </c>
      <c r="ET315" s="2">
        <v>1</v>
      </c>
      <c r="EU315" s="2">
        <v>0</v>
      </c>
      <c r="EV315" s="2">
        <v>0</v>
      </c>
      <c r="EX315" s="1" t="s">
        <v>1830</v>
      </c>
      <c r="GE315" s="1" t="s">
        <v>4212</v>
      </c>
      <c r="GF315" s="1" t="s">
        <v>2075</v>
      </c>
      <c r="GG315" s="1" t="s">
        <v>2074</v>
      </c>
      <c r="GH315" s="1" t="s">
        <v>2074</v>
      </c>
      <c r="GI315" s="1" t="s">
        <v>2075</v>
      </c>
      <c r="GJ315" s="1" t="s">
        <v>2075</v>
      </c>
      <c r="GK315" s="1" t="s">
        <v>2075</v>
      </c>
      <c r="GL315" s="1" t="s">
        <v>2075</v>
      </c>
      <c r="GM315" s="1" t="s">
        <v>2075</v>
      </c>
      <c r="GN315" s="1" t="s">
        <v>2075</v>
      </c>
      <c r="GO315" s="1" t="s">
        <v>2075</v>
      </c>
      <c r="GP315" s="1" t="s">
        <v>2075</v>
      </c>
      <c r="GQ315" s="1" t="s">
        <v>2075</v>
      </c>
      <c r="GR315" s="1" t="s">
        <v>2075</v>
      </c>
      <c r="AAU315" s="1"/>
      <c r="ATY315"/>
      <c r="ATZ315" s="1" t="s">
        <v>4482</v>
      </c>
      <c r="AUB315" s="1" t="s">
        <v>3854</v>
      </c>
      <c r="AUC315" s="1" t="s">
        <v>3700</v>
      </c>
      <c r="AUD315" s="1" t="s">
        <v>3855</v>
      </c>
      <c r="AUG315" s="1" t="s">
        <v>2787</v>
      </c>
    </row>
    <row r="316" spans="1:723 1221:1229" ht="14.5" customHeight="1" x14ac:dyDescent="0.35">
      <c r="A316" s="1" t="s">
        <v>3703</v>
      </c>
      <c r="B316" s="1" t="s">
        <v>3701</v>
      </c>
      <c r="C316" s="1" t="s">
        <v>3702</v>
      </c>
      <c r="D316" s="1" t="s">
        <v>2131</v>
      </c>
      <c r="E316" s="1" t="s">
        <v>1955</v>
      </c>
      <c r="F316" s="1" t="s">
        <v>2131</v>
      </c>
      <c r="I316" s="1" t="s">
        <v>1942</v>
      </c>
      <c r="J316" s="1" t="s">
        <v>1943</v>
      </c>
      <c r="K316" s="1" t="s">
        <v>1943</v>
      </c>
      <c r="N316" s="1" t="s">
        <v>3846</v>
      </c>
      <c r="O316" s="2">
        <v>1</v>
      </c>
      <c r="P316" s="2">
        <v>0</v>
      </c>
      <c r="Q316" s="2">
        <v>0</v>
      </c>
      <c r="R316" s="2">
        <v>0</v>
      </c>
      <c r="S316" s="2">
        <v>0</v>
      </c>
      <c r="U316" s="1" t="s">
        <v>1831</v>
      </c>
      <c r="AC316" s="1" t="s">
        <v>3908</v>
      </c>
      <c r="AE316" s="1" t="s">
        <v>1831</v>
      </c>
      <c r="AF316" s="1" t="s">
        <v>1831</v>
      </c>
      <c r="AS316" s="1" t="s">
        <v>3847</v>
      </c>
      <c r="AT316" s="156" t="s">
        <v>1840</v>
      </c>
      <c r="AU316" s="1" t="s">
        <v>3888</v>
      </c>
      <c r="AW316" s="1" t="s">
        <v>3849</v>
      </c>
      <c r="AX316" s="1" t="s">
        <v>3890</v>
      </c>
      <c r="AY316" s="1" t="s">
        <v>1830</v>
      </c>
      <c r="BT316" s="1" t="s">
        <v>1834</v>
      </c>
      <c r="BU316" s="2">
        <v>0</v>
      </c>
      <c r="BV316" s="2">
        <v>0</v>
      </c>
      <c r="BW316" s="2">
        <v>0</v>
      </c>
      <c r="BX316" s="2">
        <v>0</v>
      </c>
      <c r="BY316" s="2">
        <v>0</v>
      </c>
      <c r="BZ316" s="2">
        <v>0</v>
      </c>
      <c r="CA316" s="2">
        <v>0</v>
      </c>
      <c r="CB316" s="2">
        <v>1</v>
      </c>
      <c r="CC316" s="2">
        <v>0</v>
      </c>
      <c r="CD316" s="2">
        <v>0</v>
      </c>
      <c r="CE316" s="2">
        <v>0</v>
      </c>
      <c r="CG316" s="1" t="s">
        <v>1831</v>
      </c>
      <c r="CH316" s="1" t="s">
        <v>3948</v>
      </c>
      <c r="CJ316" s="2">
        <v>25</v>
      </c>
      <c r="CK316" s="1" t="s">
        <v>1830</v>
      </c>
      <c r="DC316" s="1" t="s">
        <v>3949</v>
      </c>
      <c r="DD316" s="2">
        <v>0</v>
      </c>
      <c r="DE316" s="2">
        <v>0</v>
      </c>
      <c r="DF316" s="2">
        <v>0</v>
      </c>
      <c r="DG316" s="2">
        <v>0</v>
      </c>
      <c r="DH316" s="2">
        <v>1</v>
      </c>
      <c r="DI316" s="2">
        <v>0</v>
      </c>
      <c r="DJ316" s="2">
        <v>0</v>
      </c>
      <c r="DK316" s="2">
        <v>0</v>
      </c>
      <c r="DM316" s="1" t="s">
        <v>1831</v>
      </c>
      <c r="DN316" s="1" t="s">
        <v>4483</v>
      </c>
      <c r="DO316" s="2">
        <v>1</v>
      </c>
      <c r="DP316" s="2">
        <v>0</v>
      </c>
      <c r="DQ316" s="2">
        <v>0</v>
      </c>
      <c r="DR316" s="2">
        <v>0</v>
      </c>
      <c r="DS316" s="2">
        <v>0</v>
      </c>
      <c r="DU316" s="1" t="s">
        <v>4025</v>
      </c>
      <c r="DV316" s="2">
        <v>1</v>
      </c>
      <c r="DW316" s="2">
        <v>0</v>
      </c>
      <c r="DX316" s="2">
        <v>0</v>
      </c>
      <c r="DY316" s="2">
        <v>0</v>
      </c>
      <c r="DZ316" s="2">
        <v>0</v>
      </c>
      <c r="EA316" s="2">
        <v>0</v>
      </c>
      <c r="EB316" s="2">
        <v>0</v>
      </c>
      <c r="EC316" s="2">
        <v>0</v>
      </c>
      <c r="ED316" s="2">
        <v>0</v>
      </c>
      <c r="EE316" s="2">
        <v>0</v>
      </c>
      <c r="EF316" s="2">
        <v>0</v>
      </c>
      <c r="EG316" s="2">
        <v>0</v>
      </c>
      <c r="EI316" s="1" t="s">
        <v>1857</v>
      </c>
      <c r="EJ316" s="2">
        <v>0</v>
      </c>
      <c r="EK316" s="2">
        <v>0</v>
      </c>
      <c r="EL316" s="2">
        <v>0</v>
      </c>
      <c r="EM316" s="2">
        <v>0</v>
      </c>
      <c r="EN316" s="2">
        <v>1</v>
      </c>
      <c r="EO316" s="2">
        <v>0</v>
      </c>
      <c r="EP316" s="2">
        <v>0</v>
      </c>
      <c r="EQ316" s="2">
        <v>0</v>
      </c>
      <c r="ER316" s="2">
        <v>0</v>
      </c>
      <c r="ES316" s="2">
        <v>0</v>
      </c>
      <c r="ET316" s="2">
        <v>0</v>
      </c>
      <c r="EU316" s="2">
        <v>0</v>
      </c>
      <c r="EV316" s="2">
        <v>0</v>
      </c>
      <c r="EX316" s="1" t="s">
        <v>1831</v>
      </c>
      <c r="EY316" s="1" t="s">
        <v>1834</v>
      </c>
      <c r="EZ316" s="2">
        <v>0</v>
      </c>
      <c r="FA316" s="2">
        <v>0</v>
      </c>
      <c r="FB316" s="2">
        <v>0</v>
      </c>
      <c r="FC316" s="2">
        <v>0</v>
      </c>
      <c r="FD316" s="2">
        <v>1</v>
      </c>
      <c r="FE316" s="2">
        <v>0</v>
      </c>
      <c r="FF316" s="2">
        <v>0</v>
      </c>
      <c r="FH316" s="1" t="s">
        <v>1836</v>
      </c>
      <c r="FI316" s="2">
        <v>0</v>
      </c>
      <c r="FJ316" s="2">
        <v>0</v>
      </c>
      <c r="FK316" s="2">
        <v>1</v>
      </c>
      <c r="FL316" s="2">
        <v>0</v>
      </c>
      <c r="FM316" s="2">
        <v>0</v>
      </c>
      <c r="FN316" s="2">
        <v>0</v>
      </c>
      <c r="FO316" s="2">
        <v>0</v>
      </c>
      <c r="FP316" s="2">
        <v>0</v>
      </c>
      <c r="FQ316" s="2">
        <v>0</v>
      </c>
      <c r="FR316" s="2">
        <v>0</v>
      </c>
      <c r="FS316" s="2">
        <v>0</v>
      </c>
      <c r="FT316" s="2">
        <v>0</v>
      </c>
      <c r="FU316" s="2">
        <v>0</v>
      </c>
      <c r="FW316" s="1" t="s">
        <v>1831</v>
      </c>
      <c r="GE316" s="1" t="s">
        <v>4212</v>
      </c>
      <c r="GF316" s="1" t="s">
        <v>2075</v>
      </c>
      <c r="GG316" s="1" t="s">
        <v>2074</v>
      </c>
      <c r="GH316" s="1" t="s">
        <v>2074</v>
      </c>
      <c r="GI316" s="1" t="s">
        <v>2075</v>
      </c>
      <c r="GJ316" s="1" t="s">
        <v>2075</v>
      </c>
      <c r="GK316" s="1" t="s">
        <v>2075</v>
      </c>
      <c r="GL316" s="1" t="s">
        <v>2075</v>
      </c>
      <c r="GM316" s="1" t="s">
        <v>2075</v>
      </c>
      <c r="GN316" s="1" t="s">
        <v>2075</v>
      </c>
      <c r="GO316" s="1" t="s">
        <v>2075</v>
      </c>
      <c r="GP316" s="1" t="s">
        <v>2075</v>
      </c>
      <c r="GQ316" s="1" t="s">
        <v>2075</v>
      </c>
      <c r="GR316" s="1" t="s">
        <v>2075</v>
      </c>
      <c r="AAU316" s="1"/>
      <c r="ATY316"/>
      <c r="ATZ316" s="1" t="s">
        <v>4484</v>
      </c>
      <c r="AUB316" s="1" t="s">
        <v>3854</v>
      </c>
      <c r="AUC316" s="1" t="s">
        <v>3704</v>
      </c>
      <c r="AUD316" s="1" t="s">
        <v>3855</v>
      </c>
      <c r="AUG316" s="1" t="s">
        <v>2817</v>
      </c>
    </row>
    <row r="317" spans="1:723 1221:1229" ht="14.5" customHeight="1" x14ac:dyDescent="0.35">
      <c r="A317" s="1" t="s">
        <v>3707</v>
      </c>
      <c r="B317" s="1" t="s">
        <v>3705</v>
      </c>
      <c r="C317" s="1" t="s">
        <v>3706</v>
      </c>
      <c r="D317" s="1" t="s">
        <v>2444</v>
      </c>
      <c r="E317" s="1" t="s">
        <v>1955</v>
      </c>
      <c r="F317" s="1" t="s">
        <v>2444</v>
      </c>
      <c r="I317" s="1" t="s">
        <v>1942</v>
      </c>
      <c r="J317" s="1" t="s">
        <v>1943</v>
      </c>
      <c r="K317" s="1" t="s">
        <v>1943</v>
      </c>
      <c r="N317" s="1" t="s">
        <v>3846</v>
      </c>
      <c r="O317" s="2">
        <v>1</v>
      </c>
      <c r="P317" s="2">
        <v>0</v>
      </c>
      <c r="Q317" s="2">
        <v>0</v>
      </c>
      <c r="R317" s="2">
        <v>0</v>
      </c>
      <c r="S317" s="2">
        <v>0</v>
      </c>
      <c r="U317" s="1" t="s">
        <v>1831</v>
      </c>
      <c r="AC317" s="1" t="s">
        <v>3920</v>
      </c>
      <c r="AE317" s="1" t="s">
        <v>1830</v>
      </c>
      <c r="AF317" s="1" t="s">
        <v>1830</v>
      </c>
      <c r="AJ317" s="1" t="s">
        <v>4485</v>
      </c>
      <c r="AK317" s="2">
        <v>1</v>
      </c>
      <c r="AL317" s="2">
        <v>0</v>
      </c>
      <c r="AM317" s="2">
        <v>0</v>
      </c>
      <c r="AN317" s="2">
        <v>1</v>
      </c>
      <c r="AO317" s="2">
        <v>0</v>
      </c>
      <c r="AP317" s="2">
        <v>0</v>
      </c>
      <c r="AR317" s="1" t="s">
        <v>4006</v>
      </c>
      <c r="BT317" s="1" t="s">
        <v>3874</v>
      </c>
      <c r="BU317" s="2">
        <v>0</v>
      </c>
      <c r="BV317" s="2">
        <v>0</v>
      </c>
      <c r="BW317" s="2">
        <v>0</v>
      </c>
      <c r="BX317" s="2">
        <v>0</v>
      </c>
      <c r="BY317" s="2">
        <v>1</v>
      </c>
      <c r="BZ317" s="2">
        <v>0</v>
      </c>
      <c r="CA317" s="2">
        <v>0</v>
      </c>
      <c r="CB317" s="2">
        <v>0</v>
      </c>
      <c r="CC317" s="2">
        <v>0</v>
      </c>
      <c r="CD317" s="2">
        <v>0</v>
      </c>
      <c r="CE317" s="2">
        <v>0</v>
      </c>
      <c r="DU317" s="1"/>
      <c r="EX317" s="1" t="s">
        <v>1830</v>
      </c>
      <c r="GE317" s="1" t="s">
        <v>4429</v>
      </c>
      <c r="GF317" s="1" t="s">
        <v>2075</v>
      </c>
      <c r="GG317" s="1" t="s">
        <v>2074</v>
      </c>
      <c r="GH317" s="1" t="s">
        <v>2074</v>
      </c>
      <c r="GI317" s="1" t="s">
        <v>2075</v>
      </c>
      <c r="GJ317" s="1" t="s">
        <v>2074</v>
      </c>
      <c r="GK317" s="1" t="s">
        <v>2075</v>
      </c>
      <c r="GL317" s="1" t="s">
        <v>2075</v>
      </c>
      <c r="GM317" s="1" t="s">
        <v>2075</v>
      </c>
      <c r="GN317" s="1" t="s">
        <v>2075</v>
      </c>
      <c r="GO317" s="1" t="s">
        <v>2075</v>
      </c>
      <c r="GP317" s="1" t="s">
        <v>2075</v>
      </c>
      <c r="GQ317" s="1" t="s">
        <v>2075</v>
      </c>
      <c r="GR317" s="1" t="s">
        <v>2075</v>
      </c>
      <c r="AAU317" s="1"/>
      <c r="ATY317"/>
      <c r="ATZ317" s="1" t="s">
        <v>4486</v>
      </c>
      <c r="AUB317" s="1" t="s">
        <v>3854</v>
      </c>
      <c r="AUC317" s="1" t="s">
        <v>3708</v>
      </c>
      <c r="AUD317" s="1" t="s">
        <v>3855</v>
      </c>
      <c r="AUG317" s="1" t="s">
        <v>2699</v>
      </c>
    </row>
    <row r="318" spans="1:723 1221:1229" ht="14.5" customHeight="1" x14ac:dyDescent="0.35">
      <c r="A318" s="1" t="s">
        <v>3711</v>
      </c>
      <c r="B318" s="1" t="s">
        <v>3709</v>
      </c>
      <c r="C318" s="1" t="s">
        <v>3710</v>
      </c>
      <c r="D318" s="1" t="s">
        <v>2131</v>
      </c>
      <c r="E318" s="1" t="s">
        <v>1955</v>
      </c>
      <c r="F318" s="1" t="s">
        <v>2131</v>
      </c>
      <c r="I318" s="1" t="s">
        <v>1942</v>
      </c>
      <c r="J318" s="1" t="s">
        <v>1943</v>
      </c>
      <c r="K318" s="1" t="s">
        <v>1943</v>
      </c>
      <c r="N318" s="1" t="s">
        <v>3846</v>
      </c>
      <c r="O318" s="2">
        <v>1</v>
      </c>
      <c r="P318" s="2">
        <v>0</v>
      </c>
      <c r="Q318" s="2">
        <v>0</v>
      </c>
      <c r="R318" s="2">
        <v>0</v>
      </c>
      <c r="S318" s="2">
        <v>0</v>
      </c>
      <c r="U318" s="1" t="s">
        <v>1831</v>
      </c>
      <c r="AC318" s="1" t="s">
        <v>3920</v>
      </c>
      <c r="AE318" s="1" t="s">
        <v>1830</v>
      </c>
      <c r="AF318" s="1" t="s">
        <v>1830</v>
      </c>
      <c r="AJ318" s="1" t="s">
        <v>4487</v>
      </c>
      <c r="AK318" s="2">
        <v>1</v>
      </c>
      <c r="AL318" s="2">
        <v>0</v>
      </c>
      <c r="AM318" s="2">
        <v>0</v>
      </c>
      <c r="AN318" s="2">
        <v>1</v>
      </c>
      <c r="AO318" s="2">
        <v>1</v>
      </c>
      <c r="AP318" s="2">
        <v>0</v>
      </c>
      <c r="AR318" s="1" t="s">
        <v>3905</v>
      </c>
      <c r="BT318" s="1" t="s">
        <v>1973</v>
      </c>
      <c r="BU318" s="2">
        <v>0</v>
      </c>
      <c r="BV318" s="2">
        <v>0</v>
      </c>
      <c r="BW318" s="2">
        <v>0</v>
      </c>
      <c r="BX318" s="2">
        <v>0</v>
      </c>
      <c r="BY318" s="2">
        <v>0</v>
      </c>
      <c r="BZ318" s="2">
        <v>0</v>
      </c>
      <c r="CA318" s="2">
        <v>1</v>
      </c>
      <c r="CB318" s="2">
        <v>0</v>
      </c>
      <c r="CC318" s="2">
        <v>0</v>
      </c>
      <c r="CD318" s="2">
        <v>0</v>
      </c>
      <c r="CE318" s="2">
        <v>0</v>
      </c>
      <c r="DU318" s="1"/>
      <c r="EX318" s="1" t="s">
        <v>1830</v>
      </c>
      <c r="GE318" s="1" t="s">
        <v>4212</v>
      </c>
      <c r="GF318" s="1" t="s">
        <v>2075</v>
      </c>
      <c r="GG318" s="1" t="s">
        <v>2074</v>
      </c>
      <c r="GH318" s="1" t="s">
        <v>2074</v>
      </c>
      <c r="GI318" s="1" t="s">
        <v>2075</v>
      </c>
      <c r="GJ318" s="1" t="s">
        <v>2075</v>
      </c>
      <c r="GK318" s="1" t="s">
        <v>2075</v>
      </c>
      <c r="GL318" s="1" t="s">
        <v>2075</v>
      </c>
      <c r="GM318" s="1" t="s">
        <v>2075</v>
      </c>
      <c r="GN318" s="1" t="s">
        <v>2075</v>
      </c>
      <c r="GO318" s="1" t="s">
        <v>2075</v>
      </c>
      <c r="GP318" s="1" t="s">
        <v>2075</v>
      </c>
      <c r="GQ318" s="1" t="s">
        <v>2075</v>
      </c>
      <c r="GR318" s="1" t="s">
        <v>2075</v>
      </c>
      <c r="AAU318" s="1"/>
      <c r="ATY318"/>
      <c r="ATZ318" s="1" t="s">
        <v>4488</v>
      </c>
      <c r="AUB318" s="1" t="s">
        <v>3854</v>
      </c>
      <c r="AUC318" s="1" t="s">
        <v>3712</v>
      </c>
      <c r="AUD318" s="1" t="s">
        <v>3855</v>
      </c>
      <c r="AUG318" s="1" t="s">
        <v>2844</v>
      </c>
    </row>
    <row r="319" spans="1:723 1221:1229" ht="14.5" customHeight="1" x14ac:dyDescent="0.35">
      <c r="A319" s="1" t="s">
        <v>3715</v>
      </c>
      <c r="B319" s="1" t="s">
        <v>3713</v>
      </c>
      <c r="C319" s="1" t="s">
        <v>3714</v>
      </c>
      <c r="D319" s="1" t="s">
        <v>2131</v>
      </c>
      <c r="E319" s="1" t="s">
        <v>1955</v>
      </c>
      <c r="F319" s="1" t="s">
        <v>2131</v>
      </c>
      <c r="I319" s="1" t="s">
        <v>1942</v>
      </c>
      <c r="J319" s="1" t="s">
        <v>1943</v>
      </c>
      <c r="K319" s="1" t="s">
        <v>1943</v>
      </c>
      <c r="N319" s="1" t="s">
        <v>3846</v>
      </c>
      <c r="O319" s="2">
        <v>1</v>
      </c>
      <c r="P319" s="2">
        <v>0</v>
      </c>
      <c r="Q319" s="2">
        <v>0</v>
      </c>
      <c r="R319" s="2">
        <v>0</v>
      </c>
      <c r="S319" s="2">
        <v>0</v>
      </c>
      <c r="U319" s="1" t="s">
        <v>1831</v>
      </c>
      <c r="AC319" s="1" t="s">
        <v>3856</v>
      </c>
      <c r="AE319" s="1" t="s">
        <v>1830</v>
      </c>
      <c r="AF319" s="1" t="s">
        <v>1831</v>
      </c>
      <c r="AS319" s="1" t="s">
        <v>1830</v>
      </c>
      <c r="AT319" s="156" t="s">
        <v>1840</v>
      </c>
      <c r="AU319" s="1" t="s">
        <v>3914</v>
      </c>
      <c r="AW319" s="1" t="s">
        <v>3849</v>
      </c>
      <c r="AX319" s="1" t="s">
        <v>3890</v>
      </c>
      <c r="AY319" s="1" t="s">
        <v>1830</v>
      </c>
      <c r="BT319" s="1" t="s">
        <v>3874</v>
      </c>
      <c r="BU319" s="2">
        <v>0</v>
      </c>
      <c r="BV319" s="2">
        <v>0</v>
      </c>
      <c r="BW319" s="2">
        <v>0</v>
      </c>
      <c r="BX319" s="2">
        <v>0</v>
      </c>
      <c r="BY319" s="2">
        <v>1</v>
      </c>
      <c r="BZ319" s="2">
        <v>0</v>
      </c>
      <c r="CA319" s="2">
        <v>0</v>
      </c>
      <c r="CB319" s="2">
        <v>0</v>
      </c>
      <c r="CC319" s="2">
        <v>0</v>
      </c>
      <c r="CD319" s="2">
        <v>0</v>
      </c>
      <c r="CE319" s="2">
        <v>0</v>
      </c>
      <c r="CG319" s="1" t="s">
        <v>1830</v>
      </c>
      <c r="DU319" s="1" t="s">
        <v>4465</v>
      </c>
      <c r="DV319" s="2">
        <v>1</v>
      </c>
      <c r="DW319" s="2">
        <v>1</v>
      </c>
      <c r="DX319" s="2">
        <v>1</v>
      </c>
      <c r="DY319" s="2">
        <v>0</v>
      </c>
      <c r="DZ319" s="2">
        <v>0</v>
      </c>
      <c r="EA319" s="2">
        <v>0</v>
      </c>
      <c r="EB319" s="2">
        <v>0</v>
      </c>
      <c r="EC319" s="2">
        <v>0</v>
      </c>
      <c r="ED319" s="2">
        <v>0</v>
      </c>
      <c r="EE319" s="2">
        <v>0</v>
      </c>
      <c r="EF319" s="2">
        <v>0</v>
      </c>
      <c r="EG319" s="2">
        <v>0</v>
      </c>
      <c r="EI319" s="1" t="s">
        <v>1835</v>
      </c>
      <c r="EJ319" s="2">
        <v>0</v>
      </c>
      <c r="EK319" s="2">
        <v>0</v>
      </c>
      <c r="EL319" s="2">
        <v>0</v>
      </c>
      <c r="EM319" s="2">
        <v>0</v>
      </c>
      <c r="EN319" s="2">
        <v>0</v>
      </c>
      <c r="EO319" s="2">
        <v>0</v>
      </c>
      <c r="EP319" s="2">
        <v>0</v>
      </c>
      <c r="EQ319" s="2">
        <v>0</v>
      </c>
      <c r="ER319" s="2">
        <v>0</v>
      </c>
      <c r="ES319" s="2">
        <v>0</v>
      </c>
      <c r="ET319" s="2">
        <v>1</v>
      </c>
      <c r="EU319" s="2">
        <v>0</v>
      </c>
      <c r="EV319" s="2">
        <v>0</v>
      </c>
      <c r="EX319" s="1" t="s">
        <v>1830</v>
      </c>
      <c r="GE319" s="1" t="s">
        <v>4212</v>
      </c>
      <c r="GF319" s="1" t="s">
        <v>2075</v>
      </c>
      <c r="GG319" s="1" t="s">
        <v>2074</v>
      </c>
      <c r="GH319" s="1" t="s">
        <v>2074</v>
      </c>
      <c r="GI319" s="1" t="s">
        <v>2075</v>
      </c>
      <c r="GJ319" s="1" t="s">
        <v>2075</v>
      </c>
      <c r="GK319" s="1" t="s">
        <v>2075</v>
      </c>
      <c r="GL319" s="1" t="s">
        <v>2075</v>
      </c>
      <c r="GM319" s="1" t="s">
        <v>2075</v>
      </c>
      <c r="GN319" s="1" t="s">
        <v>2075</v>
      </c>
      <c r="GO319" s="1" t="s">
        <v>2075</v>
      </c>
      <c r="GP319" s="1" t="s">
        <v>2075</v>
      </c>
      <c r="GQ319" s="1" t="s">
        <v>2075</v>
      </c>
      <c r="GR319" s="1" t="s">
        <v>2075</v>
      </c>
      <c r="AAU319" s="1"/>
      <c r="ATY319"/>
      <c r="ATZ319" s="1" t="s">
        <v>4489</v>
      </c>
      <c r="AUB319" s="1" t="s">
        <v>3854</v>
      </c>
      <c r="AUC319" s="1" t="s">
        <v>3716</v>
      </c>
      <c r="AUD319" s="1" t="s">
        <v>3855</v>
      </c>
      <c r="AUG319" s="1" t="s">
        <v>2860</v>
      </c>
    </row>
    <row r="320" spans="1:723 1221:1229" ht="14.5" customHeight="1" x14ac:dyDescent="0.35">
      <c r="A320" s="1" t="s">
        <v>3719</v>
      </c>
      <c r="B320" s="1" t="s">
        <v>3717</v>
      </c>
      <c r="C320" s="1" t="s">
        <v>3718</v>
      </c>
      <c r="D320" s="1" t="s">
        <v>2131</v>
      </c>
      <c r="E320" s="1" t="s">
        <v>1955</v>
      </c>
      <c r="F320" s="1" t="s">
        <v>2131</v>
      </c>
      <c r="I320" s="1" t="s">
        <v>1942</v>
      </c>
      <c r="J320" s="1" t="s">
        <v>1943</v>
      </c>
      <c r="K320" s="1" t="s">
        <v>1943</v>
      </c>
      <c r="N320" s="1" t="s">
        <v>3846</v>
      </c>
      <c r="O320" s="2">
        <v>1</v>
      </c>
      <c r="P320" s="2">
        <v>0</v>
      </c>
      <c r="Q320" s="2">
        <v>0</v>
      </c>
      <c r="R320" s="2">
        <v>0</v>
      </c>
      <c r="S320" s="2">
        <v>0</v>
      </c>
      <c r="U320" s="1" t="s">
        <v>1831</v>
      </c>
      <c r="AC320" s="1" t="s">
        <v>3908</v>
      </c>
      <c r="AE320" s="1" t="s">
        <v>1831</v>
      </c>
      <c r="AF320" s="1" t="s">
        <v>1831</v>
      </c>
      <c r="AS320" s="1" t="s">
        <v>3847</v>
      </c>
      <c r="AT320" s="156" t="s">
        <v>1840</v>
      </c>
      <c r="AU320" s="1" t="s">
        <v>3888</v>
      </c>
      <c r="AW320" s="1" t="s">
        <v>3849</v>
      </c>
      <c r="AX320" s="1" t="s">
        <v>3890</v>
      </c>
      <c r="AY320" s="1" t="s">
        <v>1830</v>
      </c>
      <c r="BT320" s="1" t="s">
        <v>1834</v>
      </c>
      <c r="BU320" s="2">
        <v>0</v>
      </c>
      <c r="BV320" s="2">
        <v>0</v>
      </c>
      <c r="BW320" s="2">
        <v>0</v>
      </c>
      <c r="BX320" s="2">
        <v>0</v>
      </c>
      <c r="BY320" s="2">
        <v>0</v>
      </c>
      <c r="BZ320" s="2">
        <v>0</v>
      </c>
      <c r="CA320" s="2">
        <v>0</v>
      </c>
      <c r="CB320" s="2">
        <v>1</v>
      </c>
      <c r="CC320" s="2">
        <v>0</v>
      </c>
      <c r="CD320" s="2">
        <v>0</v>
      </c>
      <c r="CE320" s="2">
        <v>0</v>
      </c>
      <c r="CG320" s="1" t="s">
        <v>1831</v>
      </c>
      <c r="CH320" s="1" t="s">
        <v>3948</v>
      </c>
      <c r="CJ320" s="2">
        <v>25</v>
      </c>
      <c r="CK320" s="1" t="s">
        <v>1830</v>
      </c>
      <c r="DC320" s="1" t="s">
        <v>3949</v>
      </c>
      <c r="DD320" s="2">
        <v>0</v>
      </c>
      <c r="DE320" s="2">
        <v>0</v>
      </c>
      <c r="DF320" s="2">
        <v>0</v>
      </c>
      <c r="DG320" s="2">
        <v>0</v>
      </c>
      <c r="DH320" s="2">
        <v>1</v>
      </c>
      <c r="DI320" s="2">
        <v>0</v>
      </c>
      <c r="DJ320" s="2">
        <v>0</v>
      </c>
      <c r="DK320" s="2">
        <v>0</v>
      </c>
      <c r="DM320" s="1" t="s">
        <v>1830</v>
      </c>
      <c r="DU320" s="1" t="s">
        <v>4490</v>
      </c>
      <c r="DV320" s="2">
        <v>0</v>
      </c>
      <c r="DW320" s="2">
        <v>1</v>
      </c>
      <c r="DX320" s="2">
        <v>0</v>
      </c>
      <c r="DY320" s="2">
        <v>0</v>
      </c>
      <c r="DZ320" s="2">
        <v>0</v>
      </c>
      <c r="EA320" s="2">
        <v>1</v>
      </c>
      <c r="EB320" s="2">
        <v>0</v>
      </c>
      <c r="EC320" s="2">
        <v>0</v>
      </c>
      <c r="ED320" s="2">
        <v>0</v>
      </c>
      <c r="EE320" s="2">
        <v>0</v>
      </c>
      <c r="EF320" s="2">
        <v>0</v>
      </c>
      <c r="EG320" s="2">
        <v>0</v>
      </c>
      <c r="EI320" s="1" t="s">
        <v>1857</v>
      </c>
      <c r="EJ320" s="2">
        <v>0</v>
      </c>
      <c r="EK320" s="2">
        <v>0</v>
      </c>
      <c r="EL320" s="2">
        <v>0</v>
      </c>
      <c r="EM320" s="2">
        <v>0</v>
      </c>
      <c r="EN320" s="2">
        <v>1</v>
      </c>
      <c r="EO320" s="2">
        <v>0</v>
      </c>
      <c r="EP320" s="2">
        <v>0</v>
      </c>
      <c r="EQ320" s="2">
        <v>0</v>
      </c>
      <c r="ER320" s="2">
        <v>0</v>
      </c>
      <c r="ES320" s="2">
        <v>0</v>
      </c>
      <c r="ET320" s="2">
        <v>0</v>
      </c>
      <c r="EU320" s="2">
        <v>0</v>
      </c>
      <c r="EV320" s="2">
        <v>0</v>
      </c>
      <c r="EX320" s="1" t="s">
        <v>1830</v>
      </c>
      <c r="GE320" s="1" t="s">
        <v>4429</v>
      </c>
      <c r="GF320" s="1" t="s">
        <v>2075</v>
      </c>
      <c r="GG320" s="1" t="s">
        <v>2074</v>
      </c>
      <c r="GH320" s="1" t="s">
        <v>2074</v>
      </c>
      <c r="GI320" s="1" t="s">
        <v>2075</v>
      </c>
      <c r="GJ320" s="1" t="s">
        <v>2074</v>
      </c>
      <c r="GK320" s="1" t="s">
        <v>2075</v>
      </c>
      <c r="GL320" s="1" t="s">
        <v>2075</v>
      </c>
      <c r="GM320" s="1" t="s">
        <v>2075</v>
      </c>
      <c r="GN320" s="1" t="s">
        <v>2075</v>
      </c>
      <c r="GO320" s="1" t="s">
        <v>2075</v>
      </c>
      <c r="GP320" s="1" t="s">
        <v>2075</v>
      </c>
      <c r="GQ320" s="1" t="s">
        <v>2075</v>
      </c>
      <c r="GR320" s="1" t="s">
        <v>2075</v>
      </c>
      <c r="AAU320" s="1"/>
      <c r="ATY320"/>
      <c r="ATZ320" s="1" t="s">
        <v>4491</v>
      </c>
      <c r="AUB320" s="1" t="s">
        <v>3854</v>
      </c>
      <c r="AUC320" s="1" t="s">
        <v>3720</v>
      </c>
      <c r="AUD320" s="1" t="s">
        <v>3855</v>
      </c>
      <c r="AUG320" s="1" t="s">
        <v>2883</v>
      </c>
    </row>
    <row r="321" spans="1:723 1221:1229" ht="14.5" customHeight="1" x14ac:dyDescent="0.35">
      <c r="A321" s="1" t="s">
        <v>3723</v>
      </c>
      <c r="B321" s="1" t="s">
        <v>3721</v>
      </c>
      <c r="C321" s="1" t="s">
        <v>3722</v>
      </c>
      <c r="D321" s="1" t="s">
        <v>2131</v>
      </c>
      <c r="E321" s="1" t="s">
        <v>1955</v>
      </c>
      <c r="F321" s="1" t="s">
        <v>2131</v>
      </c>
      <c r="I321" s="1" t="s">
        <v>1942</v>
      </c>
      <c r="J321" s="1" t="s">
        <v>1943</v>
      </c>
      <c r="K321" s="1" t="s">
        <v>1943</v>
      </c>
      <c r="N321" s="1" t="s">
        <v>3846</v>
      </c>
      <c r="O321" s="2">
        <v>1</v>
      </c>
      <c r="P321" s="2">
        <v>0</v>
      </c>
      <c r="Q321" s="2">
        <v>0</v>
      </c>
      <c r="R321" s="2">
        <v>0</v>
      </c>
      <c r="S321" s="2">
        <v>0</v>
      </c>
      <c r="U321" s="1" t="s">
        <v>1831</v>
      </c>
      <c r="AC321" s="1" t="s">
        <v>3920</v>
      </c>
      <c r="AE321" s="1" t="s">
        <v>1830</v>
      </c>
      <c r="AF321" s="1" t="s">
        <v>4113</v>
      </c>
      <c r="AG321" s="1" t="s">
        <v>4118</v>
      </c>
      <c r="AI321" s="1" t="s">
        <v>3905</v>
      </c>
      <c r="AS321" s="1" t="s">
        <v>3847</v>
      </c>
      <c r="AT321" s="156" t="s">
        <v>1840</v>
      </c>
      <c r="AU321" s="1" t="s">
        <v>3914</v>
      </c>
      <c r="AW321" s="1" t="s">
        <v>3849</v>
      </c>
      <c r="AX321" s="1" t="s">
        <v>3890</v>
      </c>
      <c r="AY321" s="1" t="s">
        <v>1830</v>
      </c>
      <c r="BT321" s="1" t="s">
        <v>3874</v>
      </c>
      <c r="BU321" s="2">
        <v>0</v>
      </c>
      <c r="BV321" s="2">
        <v>0</v>
      </c>
      <c r="BW321" s="2">
        <v>0</v>
      </c>
      <c r="BX321" s="2">
        <v>0</v>
      </c>
      <c r="BY321" s="2">
        <v>1</v>
      </c>
      <c r="BZ321" s="2">
        <v>0</v>
      </c>
      <c r="CA321" s="2">
        <v>0</v>
      </c>
      <c r="CB321" s="2">
        <v>0</v>
      </c>
      <c r="CC321" s="2">
        <v>0</v>
      </c>
      <c r="CD321" s="2">
        <v>0</v>
      </c>
      <c r="CE321" s="2">
        <v>0</v>
      </c>
      <c r="CG321" s="1" t="s">
        <v>1830</v>
      </c>
      <c r="DU321" s="1" t="s">
        <v>3991</v>
      </c>
      <c r="DV321" s="2">
        <v>1</v>
      </c>
      <c r="DW321" s="2">
        <v>1</v>
      </c>
      <c r="DX321" s="2">
        <v>0</v>
      </c>
      <c r="DY321" s="2">
        <v>0</v>
      </c>
      <c r="DZ321" s="2">
        <v>0</v>
      </c>
      <c r="EA321" s="2">
        <v>0</v>
      </c>
      <c r="EB321" s="2">
        <v>0</v>
      </c>
      <c r="EC321" s="2">
        <v>0</v>
      </c>
      <c r="ED321" s="2">
        <v>0</v>
      </c>
      <c r="EE321" s="2">
        <v>0</v>
      </c>
      <c r="EF321" s="2">
        <v>0</v>
      </c>
      <c r="EG321" s="2">
        <v>0</v>
      </c>
      <c r="EI321" s="1" t="s">
        <v>1835</v>
      </c>
      <c r="EJ321" s="2">
        <v>0</v>
      </c>
      <c r="EK321" s="2">
        <v>0</v>
      </c>
      <c r="EL321" s="2">
        <v>0</v>
      </c>
      <c r="EM321" s="2">
        <v>0</v>
      </c>
      <c r="EN321" s="2">
        <v>0</v>
      </c>
      <c r="EO321" s="2">
        <v>0</v>
      </c>
      <c r="EP321" s="2">
        <v>0</v>
      </c>
      <c r="EQ321" s="2">
        <v>0</v>
      </c>
      <c r="ER321" s="2">
        <v>0</v>
      </c>
      <c r="ES321" s="2">
        <v>0</v>
      </c>
      <c r="ET321" s="2">
        <v>1</v>
      </c>
      <c r="EU321" s="2">
        <v>0</v>
      </c>
      <c r="EV321" s="2">
        <v>0</v>
      </c>
      <c r="EX321" s="1" t="s">
        <v>1830</v>
      </c>
      <c r="GE321" s="1" t="s">
        <v>4429</v>
      </c>
      <c r="GF321" s="1" t="s">
        <v>2075</v>
      </c>
      <c r="GG321" s="1" t="s">
        <v>2074</v>
      </c>
      <c r="GH321" s="1" t="s">
        <v>2074</v>
      </c>
      <c r="GI321" s="1" t="s">
        <v>2075</v>
      </c>
      <c r="GJ321" s="1" t="s">
        <v>2074</v>
      </c>
      <c r="GK321" s="1" t="s">
        <v>2075</v>
      </c>
      <c r="GL321" s="1" t="s">
        <v>2075</v>
      </c>
      <c r="GM321" s="1" t="s">
        <v>2075</v>
      </c>
      <c r="GN321" s="1" t="s">
        <v>2075</v>
      </c>
      <c r="GO321" s="1" t="s">
        <v>2075</v>
      </c>
      <c r="GP321" s="1" t="s">
        <v>2075</v>
      </c>
      <c r="GQ321" s="1" t="s">
        <v>2075</v>
      </c>
      <c r="GR321" s="1" t="s">
        <v>2075</v>
      </c>
      <c r="AAU321" s="1"/>
      <c r="ATY321"/>
      <c r="ATZ321" s="1" t="s">
        <v>4492</v>
      </c>
      <c r="AUB321" s="1" t="s">
        <v>3854</v>
      </c>
      <c r="AUC321" s="1" t="s">
        <v>3724</v>
      </c>
      <c r="AUD321" s="1" t="s">
        <v>3855</v>
      </c>
      <c r="AUG321" s="1" t="s">
        <v>2898</v>
      </c>
    </row>
    <row r="322" spans="1:723 1221:1229" ht="14.5" customHeight="1" x14ac:dyDescent="0.35">
      <c r="A322" s="1" t="s">
        <v>3727</v>
      </c>
      <c r="B322" s="1" t="s">
        <v>3725</v>
      </c>
      <c r="C322" s="1" t="s">
        <v>3726</v>
      </c>
      <c r="D322" s="1" t="s">
        <v>2131</v>
      </c>
      <c r="E322" s="1" t="s">
        <v>1955</v>
      </c>
      <c r="F322" s="1" t="s">
        <v>2131</v>
      </c>
      <c r="I322" s="1" t="s">
        <v>1942</v>
      </c>
      <c r="J322" s="1" t="s">
        <v>1943</v>
      </c>
      <c r="K322" s="1" t="s">
        <v>1943</v>
      </c>
      <c r="N322" s="1" t="s">
        <v>3846</v>
      </c>
      <c r="O322" s="2">
        <v>1</v>
      </c>
      <c r="P322" s="2">
        <v>0</v>
      </c>
      <c r="Q322" s="2">
        <v>0</v>
      </c>
      <c r="R322" s="2">
        <v>0</v>
      </c>
      <c r="S322" s="2">
        <v>0</v>
      </c>
      <c r="U322" s="1" t="s">
        <v>1831</v>
      </c>
      <c r="AC322" s="1" t="s">
        <v>3856</v>
      </c>
      <c r="AE322" s="1" t="s">
        <v>1830</v>
      </c>
      <c r="AF322" s="1" t="s">
        <v>1831</v>
      </c>
      <c r="AS322" s="1" t="s">
        <v>1830</v>
      </c>
      <c r="AT322" s="156" t="s">
        <v>1840</v>
      </c>
      <c r="AU322" s="1" t="s">
        <v>3914</v>
      </c>
      <c r="AW322" s="1" t="s">
        <v>3849</v>
      </c>
      <c r="AX322" s="1" t="s">
        <v>3890</v>
      </c>
      <c r="AY322" s="1" t="s">
        <v>1830</v>
      </c>
      <c r="BT322" s="1" t="s">
        <v>3874</v>
      </c>
      <c r="BU322" s="2">
        <v>0</v>
      </c>
      <c r="BV322" s="2">
        <v>0</v>
      </c>
      <c r="BW322" s="2">
        <v>0</v>
      </c>
      <c r="BX322" s="2">
        <v>0</v>
      </c>
      <c r="BY322" s="2">
        <v>1</v>
      </c>
      <c r="BZ322" s="2">
        <v>0</v>
      </c>
      <c r="CA322" s="2">
        <v>0</v>
      </c>
      <c r="CB322" s="2">
        <v>0</v>
      </c>
      <c r="CC322" s="2">
        <v>0</v>
      </c>
      <c r="CD322" s="2">
        <v>0</v>
      </c>
      <c r="CE322" s="2">
        <v>0</v>
      </c>
      <c r="CG322" s="1" t="s">
        <v>1830</v>
      </c>
      <c r="DU322" s="1" t="s">
        <v>4493</v>
      </c>
      <c r="DV322" s="2">
        <v>1</v>
      </c>
      <c r="DW322" s="2">
        <v>0</v>
      </c>
      <c r="DX322" s="2">
        <v>1</v>
      </c>
      <c r="DY322" s="2">
        <v>0</v>
      </c>
      <c r="DZ322" s="2">
        <v>0</v>
      </c>
      <c r="EA322" s="2">
        <v>0</v>
      </c>
      <c r="EB322" s="2">
        <v>0</v>
      </c>
      <c r="EC322" s="2">
        <v>0</v>
      </c>
      <c r="ED322" s="2">
        <v>1</v>
      </c>
      <c r="EE322" s="2">
        <v>0</v>
      </c>
      <c r="EF322" s="2">
        <v>0</v>
      </c>
      <c r="EG322" s="2">
        <v>0</v>
      </c>
      <c r="EI322" s="1" t="s">
        <v>1835</v>
      </c>
      <c r="EJ322" s="2">
        <v>0</v>
      </c>
      <c r="EK322" s="2">
        <v>0</v>
      </c>
      <c r="EL322" s="2">
        <v>0</v>
      </c>
      <c r="EM322" s="2">
        <v>0</v>
      </c>
      <c r="EN322" s="2">
        <v>0</v>
      </c>
      <c r="EO322" s="2">
        <v>0</v>
      </c>
      <c r="EP322" s="2">
        <v>0</v>
      </c>
      <c r="EQ322" s="2">
        <v>0</v>
      </c>
      <c r="ER322" s="2">
        <v>0</v>
      </c>
      <c r="ES322" s="2">
        <v>0</v>
      </c>
      <c r="ET322" s="2">
        <v>1</v>
      </c>
      <c r="EU322" s="2">
        <v>0</v>
      </c>
      <c r="EV322" s="2">
        <v>0</v>
      </c>
      <c r="EX322" s="1" t="s">
        <v>1830</v>
      </c>
      <c r="GE322" s="1" t="s">
        <v>4429</v>
      </c>
      <c r="GF322" s="1" t="s">
        <v>2075</v>
      </c>
      <c r="GG322" s="1" t="s">
        <v>2074</v>
      </c>
      <c r="GH322" s="1" t="s">
        <v>2074</v>
      </c>
      <c r="GI322" s="1" t="s">
        <v>2075</v>
      </c>
      <c r="GJ322" s="1" t="s">
        <v>2074</v>
      </c>
      <c r="GK322" s="1" t="s">
        <v>2075</v>
      </c>
      <c r="GL322" s="1" t="s">
        <v>2075</v>
      </c>
      <c r="GM322" s="1" t="s">
        <v>2075</v>
      </c>
      <c r="GN322" s="1" t="s">
        <v>2075</v>
      </c>
      <c r="GO322" s="1" t="s">
        <v>2075</v>
      </c>
      <c r="GP322" s="1" t="s">
        <v>2075</v>
      </c>
      <c r="GQ322" s="1" t="s">
        <v>2075</v>
      </c>
      <c r="GR322" s="1" t="s">
        <v>2075</v>
      </c>
      <c r="AAU322" s="1"/>
      <c r="ATY322"/>
      <c r="ATZ322" s="1" t="s">
        <v>4494</v>
      </c>
      <c r="AUB322" s="1" t="s">
        <v>3854</v>
      </c>
      <c r="AUC322" s="1" t="s">
        <v>3728</v>
      </c>
      <c r="AUD322" s="1" t="s">
        <v>3855</v>
      </c>
      <c r="AUG322" s="1" t="s">
        <v>4495</v>
      </c>
    </row>
    <row r="323" spans="1:723 1221:1229" ht="14.5" customHeight="1" x14ac:dyDescent="0.35">
      <c r="A323" s="1" t="s">
        <v>3731</v>
      </c>
      <c r="B323" s="1" t="s">
        <v>3729</v>
      </c>
      <c r="C323" s="1" t="s">
        <v>3730</v>
      </c>
      <c r="D323" s="1" t="s">
        <v>2444</v>
      </c>
      <c r="E323" s="1" t="s">
        <v>1955</v>
      </c>
      <c r="F323" s="1" t="s">
        <v>2444</v>
      </c>
      <c r="I323" s="1" t="s">
        <v>1942</v>
      </c>
      <c r="J323" s="1" t="s">
        <v>1943</v>
      </c>
      <c r="K323" s="1" t="s">
        <v>1943</v>
      </c>
      <c r="N323" s="1" t="s">
        <v>3846</v>
      </c>
      <c r="O323" s="2">
        <v>1</v>
      </c>
      <c r="P323" s="2">
        <v>0</v>
      </c>
      <c r="Q323" s="2">
        <v>0</v>
      </c>
      <c r="R323" s="2">
        <v>0</v>
      </c>
      <c r="S323" s="2">
        <v>0</v>
      </c>
      <c r="U323" s="1" t="s">
        <v>1831</v>
      </c>
      <c r="AC323" s="1" t="s">
        <v>3920</v>
      </c>
      <c r="AE323" s="1" t="s">
        <v>1830</v>
      </c>
      <c r="AF323" s="1" t="s">
        <v>4113</v>
      </c>
      <c r="AG323" s="1" t="s">
        <v>4118</v>
      </c>
      <c r="AI323" s="1" t="s">
        <v>3905</v>
      </c>
      <c r="AS323" s="1" t="s">
        <v>1830</v>
      </c>
      <c r="AT323" s="156" t="s">
        <v>1840</v>
      </c>
      <c r="AU323" s="1" t="s">
        <v>3914</v>
      </c>
      <c r="AW323" s="1" t="s">
        <v>3849</v>
      </c>
      <c r="AX323" s="1" t="s">
        <v>3890</v>
      </c>
      <c r="AY323" s="1" t="s">
        <v>1830</v>
      </c>
      <c r="BT323" s="1" t="s">
        <v>3874</v>
      </c>
      <c r="BU323" s="2">
        <v>0</v>
      </c>
      <c r="BV323" s="2">
        <v>0</v>
      </c>
      <c r="BW323" s="2">
        <v>0</v>
      </c>
      <c r="BX323" s="2">
        <v>0</v>
      </c>
      <c r="BY323" s="2">
        <v>1</v>
      </c>
      <c r="BZ323" s="2">
        <v>0</v>
      </c>
      <c r="CA323" s="2">
        <v>0</v>
      </c>
      <c r="CB323" s="2">
        <v>0</v>
      </c>
      <c r="CC323" s="2">
        <v>0</v>
      </c>
      <c r="CD323" s="2">
        <v>0</v>
      </c>
      <c r="CE323" s="2">
        <v>0</v>
      </c>
      <c r="CG323" s="1" t="s">
        <v>1830</v>
      </c>
      <c r="DU323" s="1" t="s">
        <v>4428</v>
      </c>
      <c r="DV323" s="2">
        <v>1</v>
      </c>
      <c r="DW323" s="2">
        <v>1</v>
      </c>
      <c r="DX323" s="2">
        <v>0</v>
      </c>
      <c r="DY323" s="2">
        <v>0</v>
      </c>
      <c r="DZ323" s="2">
        <v>0</v>
      </c>
      <c r="EA323" s="2">
        <v>0</v>
      </c>
      <c r="EB323" s="2">
        <v>0</v>
      </c>
      <c r="EC323" s="2">
        <v>0</v>
      </c>
      <c r="ED323" s="2">
        <v>1</v>
      </c>
      <c r="EE323" s="2">
        <v>0</v>
      </c>
      <c r="EF323" s="2">
        <v>0</v>
      </c>
      <c r="EG323" s="2">
        <v>0</v>
      </c>
      <c r="EI323" s="1" t="s">
        <v>1835</v>
      </c>
      <c r="EJ323" s="2">
        <v>0</v>
      </c>
      <c r="EK323" s="2">
        <v>0</v>
      </c>
      <c r="EL323" s="2">
        <v>0</v>
      </c>
      <c r="EM323" s="2">
        <v>0</v>
      </c>
      <c r="EN323" s="2">
        <v>0</v>
      </c>
      <c r="EO323" s="2">
        <v>0</v>
      </c>
      <c r="EP323" s="2">
        <v>0</v>
      </c>
      <c r="EQ323" s="2">
        <v>0</v>
      </c>
      <c r="ER323" s="2">
        <v>0</v>
      </c>
      <c r="ES323" s="2">
        <v>0</v>
      </c>
      <c r="ET323" s="2">
        <v>1</v>
      </c>
      <c r="EU323" s="2">
        <v>0</v>
      </c>
      <c r="EV323" s="2">
        <v>0</v>
      </c>
      <c r="EX323" s="1" t="s">
        <v>1830</v>
      </c>
      <c r="GE323" s="1" t="s">
        <v>4212</v>
      </c>
      <c r="GF323" s="1" t="s">
        <v>2075</v>
      </c>
      <c r="GG323" s="1" t="s">
        <v>2074</v>
      </c>
      <c r="GH323" s="1" t="s">
        <v>2074</v>
      </c>
      <c r="GI323" s="1" t="s">
        <v>2075</v>
      </c>
      <c r="GJ323" s="1" t="s">
        <v>2075</v>
      </c>
      <c r="GK323" s="1" t="s">
        <v>2075</v>
      </c>
      <c r="GL323" s="1" t="s">
        <v>2075</v>
      </c>
      <c r="GM323" s="1" t="s">
        <v>2075</v>
      </c>
      <c r="GN323" s="1" t="s">
        <v>2075</v>
      </c>
      <c r="GO323" s="1" t="s">
        <v>2075</v>
      </c>
      <c r="GP323" s="1" t="s">
        <v>2075</v>
      </c>
      <c r="GQ323" s="1" t="s">
        <v>2075</v>
      </c>
      <c r="GR323" s="1" t="s">
        <v>2075</v>
      </c>
      <c r="AAU323" s="1"/>
      <c r="ATY323"/>
      <c r="ATZ323" s="1" t="s">
        <v>4496</v>
      </c>
      <c r="AUB323" s="1" t="s">
        <v>3854</v>
      </c>
      <c r="AUC323" s="1" t="s">
        <v>3732</v>
      </c>
      <c r="AUD323" s="1" t="s">
        <v>3855</v>
      </c>
      <c r="AUG323" s="1" t="s">
        <v>2937</v>
      </c>
    </row>
    <row r="324" spans="1:723 1221:1229" ht="14.5" customHeight="1" x14ac:dyDescent="0.35">
      <c r="A324" s="1" t="s">
        <v>3735</v>
      </c>
      <c r="B324" s="1" t="s">
        <v>3733</v>
      </c>
      <c r="C324" s="1" t="s">
        <v>3734</v>
      </c>
      <c r="D324" s="1" t="s">
        <v>2444</v>
      </c>
      <c r="E324" s="1" t="s">
        <v>1955</v>
      </c>
      <c r="F324" s="1" t="s">
        <v>2444</v>
      </c>
      <c r="I324" s="1" t="s">
        <v>1942</v>
      </c>
      <c r="J324" s="1" t="s">
        <v>1943</v>
      </c>
      <c r="K324" s="1" t="s">
        <v>1943</v>
      </c>
      <c r="N324" s="1" t="s">
        <v>3846</v>
      </c>
      <c r="O324" s="2">
        <v>1</v>
      </c>
      <c r="P324" s="2">
        <v>0</v>
      </c>
      <c r="Q324" s="2">
        <v>0</v>
      </c>
      <c r="R324" s="2">
        <v>0</v>
      </c>
      <c r="S324" s="2">
        <v>0</v>
      </c>
      <c r="U324" s="1" t="s">
        <v>1831</v>
      </c>
      <c r="AC324" s="1" t="s">
        <v>3920</v>
      </c>
      <c r="AE324" s="1" t="s">
        <v>1830</v>
      </c>
      <c r="AF324" s="1" t="s">
        <v>1830</v>
      </c>
      <c r="AJ324" s="1" t="s">
        <v>4485</v>
      </c>
      <c r="AK324" s="2">
        <v>1</v>
      </c>
      <c r="AL324" s="2">
        <v>0</v>
      </c>
      <c r="AM324" s="2">
        <v>0</v>
      </c>
      <c r="AN324" s="2">
        <v>1</v>
      </c>
      <c r="AO324" s="2">
        <v>0</v>
      </c>
      <c r="AP324" s="2">
        <v>0</v>
      </c>
      <c r="AR324" s="1" t="s">
        <v>3905</v>
      </c>
      <c r="BT324" s="1" t="s">
        <v>3874</v>
      </c>
      <c r="BU324" s="2">
        <v>0</v>
      </c>
      <c r="BV324" s="2">
        <v>0</v>
      </c>
      <c r="BW324" s="2">
        <v>0</v>
      </c>
      <c r="BX324" s="2">
        <v>0</v>
      </c>
      <c r="BY324" s="2">
        <v>1</v>
      </c>
      <c r="BZ324" s="2">
        <v>0</v>
      </c>
      <c r="CA324" s="2">
        <v>0</v>
      </c>
      <c r="CB324" s="2">
        <v>0</v>
      </c>
      <c r="CC324" s="2">
        <v>0</v>
      </c>
      <c r="CD324" s="2">
        <v>0</v>
      </c>
      <c r="CE324" s="2">
        <v>0</v>
      </c>
      <c r="DU324" s="1"/>
      <c r="EX324" s="1" t="s">
        <v>1830</v>
      </c>
      <c r="GE324" s="1" t="s">
        <v>4212</v>
      </c>
      <c r="GF324" s="1" t="s">
        <v>2075</v>
      </c>
      <c r="GG324" s="1" t="s">
        <v>2074</v>
      </c>
      <c r="GH324" s="1" t="s">
        <v>2074</v>
      </c>
      <c r="GI324" s="1" t="s">
        <v>2075</v>
      </c>
      <c r="GJ324" s="1" t="s">
        <v>2075</v>
      </c>
      <c r="GK324" s="1" t="s">
        <v>2075</v>
      </c>
      <c r="GL324" s="1" t="s">
        <v>2075</v>
      </c>
      <c r="GM324" s="1" t="s">
        <v>2075</v>
      </c>
      <c r="GN324" s="1" t="s">
        <v>2075</v>
      </c>
      <c r="GO324" s="1" t="s">
        <v>2075</v>
      </c>
      <c r="GP324" s="1" t="s">
        <v>2075</v>
      </c>
      <c r="GQ324" s="1" t="s">
        <v>2075</v>
      </c>
      <c r="GR324" s="1" t="s">
        <v>2075</v>
      </c>
      <c r="AAU324" s="1"/>
      <c r="ATY324"/>
      <c r="ATZ324" s="1" t="s">
        <v>4497</v>
      </c>
      <c r="AUB324" s="1" t="s">
        <v>3854</v>
      </c>
      <c r="AUC324" s="1" t="s">
        <v>3736</v>
      </c>
      <c r="AUD324" s="1" t="s">
        <v>3855</v>
      </c>
      <c r="AUG324" s="1" t="s">
        <v>2972</v>
      </c>
    </row>
    <row r="325" spans="1:723 1221:1229" ht="14.5" customHeight="1" x14ac:dyDescent="0.35">
      <c r="A325" s="1" t="s">
        <v>3739</v>
      </c>
      <c r="B325" s="1" t="s">
        <v>3737</v>
      </c>
      <c r="C325" s="1" t="s">
        <v>3738</v>
      </c>
      <c r="D325" s="1" t="s">
        <v>2444</v>
      </c>
      <c r="E325" s="1" t="s">
        <v>1955</v>
      </c>
      <c r="F325" s="1" t="s">
        <v>2444</v>
      </c>
      <c r="I325" s="1" t="s">
        <v>1942</v>
      </c>
      <c r="J325" s="1" t="s">
        <v>1943</v>
      </c>
      <c r="K325" s="1" t="s">
        <v>1943</v>
      </c>
      <c r="N325" s="1" t="s">
        <v>3846</v>
      </c>
      <c r="O325" s="2">
        <v>1</v>
      </c>
      <c r="P325" s="2">
        <v>0</v>
      </c>
      <c r="Q325" s="2">
        <v>0</v>
      </c>
      <c r="R325" s="2">
        <v>0</v>
      </c>
      <c r="S325" s="2">
        <v>0</v>
      </c>
      <c r="U325" s="1" t="s">
        <v>1831</v>
      </c>
      <c r="AC325" s="1" t="s">
        <v>3920</v>
      </c>
      <c r="AE325" s="1" t="s">
        <v>1830</v>
      </c>
      <c r="AF325" s="1" t="s">
        <v>1830</v>
      </c>
      <c r="AJ325" s="1" t="s">
        <v>4005</v>
      </c>
      <c r="AK325" s="2">
        <v>0</v>
      </c>
      <c r="AL325" s="2">
        <v>0</v>
      </c>
      <c r="AM325" s="2">
        <v>0</v>
      </c>
      <c r="AN325" s="2">
        <v>0</v>
      </c>
      <c r="AO325" s="2">
        <v>1</v>
      </c>
      <c r="AP325" s="2">
        <v>0</v>
      </c>
      <c r="AR325" s="1" t="s">
        <v>4006</v>
      </c>
      <c r="BT325" s="1" t="s">
        <v>3874</v>
      </c>
      <c r="BU325" s="2">
        <v>0</v>
      </c>
      <c r="BV325" s="2">
        <v>0</v>
      </c>
      <c r="BW325" s="2">
        <v>0</v>
      </c>
      <c r="BX325" s="2">
        <v>0</v>
      </c>
      <c r="BY325" s="2">
        <v>1</v>
      </c>
      <c r="BZ325" s="2">
        <v>0</v>
      </c>
      <c r="CA325" s="2">
        <v>0</v>
      </c>
      <c r="CB325" s="2">
        <v>0</v>
      </c>
      <c r="CC325" s="2">
        <v>0</v>
      </c>
      <c r="CD325" s="2">
        <v>0</v>
      </c>
      <c r="CE325" s="2">
        <v>0</v>
      </c>
      <c r="DU325" s="1"/>
      <c r="EX325" s="1" t="s">
        <v>1830</v>
      </c>
      <c r="GE325" s="1" t="s">
        <v>4429</v>
      </c>
      <c r="GF325" s="1" t="s">
        <v>2075</v>
      </c>
      <c r="GG325" s="1" t="s">
        <v>2074</v>
      </c>
      <c r="GH325" s="1" t="s">
        <v>2074</v>
      </c>
      <c r="GI325" s="1" t="s">
        <v>2075</v>
      </c>
      <c r="GJ325" s="1" t="s">
        <v>2074</v>
      </c>
      <c r="GK325" s="1" t="s">
        <v>2075</v>
      </c>
      <c r="GL325" s="1" t="s">
        <v>2075</v>
      </c>
      <c r="GM325" s="1" t="s">
        <v>2075</v>
      </c>
      <c r="GN325" s="1" t="s">
        <v>2075</v>
      </c>
      <c r="GO325" s="1" t="s">
        <v>2075</v>
      </c>
      <c r="GP325" s="1" t="s">
        <v>2075</v>
      </c>
      <c r="GQ325" s="1" t="s">
        <v>2075</v>
      </c>
      <c r="GR325" s="1" t="s">
        <v>2075</v>
      </c>
      <c r="AAU325" s="1"/>
      <c r="ATY325"/>
      <c r="ATZ325" s="1" t="s">
        <v>4498</v>
      </c>
      <c r="AUB325" s="1" t="s">
        <v>3854</v>
      </c>
      <c r="AUC325" s="1" t="s">
        <v>3740</v>
      </c>
      <c r="AUD325" s="1" t="s">
        <v>3855</v>
      </c>
      <c r="AUG325" s="1" t="s">
        <v>2982</v>
      </c>
    </row>
    <row r="326" spans="1:723 1221:1229" ht="14.5" customHeight="1" x14ac:dyDescent="0.35">
      <c r="A326" s="1" t="s">
        <v>3743</v>
      </c>
      <c r="B326" s="1" t="s">
        <v>3741</v>
      </c>
      <c r="C326" s="1" t="s">
        <v>3742</v>
      </c>
      <c r="D326" s="1" t="s">
        <v>2444</v>
      </c>
      <c r="E326" s="1" t="s">
        <v>1955</v>
      </c>
      <c r="F326" s="1" t="s">
        <v>2444</v>
      </c>
      <c r="I326" s="1" t="s">
        <v>1942</v>
      </c>
      <c r="J326" s="1" t="s">
        <v>1943</v>
      </c>
      <c r="K326" s="1" t="s">
        <v>1943</v>
      </c>
      <c r="N326" s="1" t="s">
        <v>3846</v>
      </c>
      <c r="O326" s="2">
        <v>1</v>
      </c>
      <c r="P326" s="2">
        <v>0</v>
      </c>
      <c r="Q326" s="2">
        <v>0</v>
      </c>
      <c r="R326" s="2">
        <v>0</v>
      </c>
      <c r="S326" s="2">
        <v>0</v>
      </c>
      <c r="U326" s="1" t="s">
        <v>1830</v>
      </c>
      <c r="V326" s="1" t="s">
        <v>4301</v>
      </c>
      <c r="W326" s="2">
        <v>0</v>
      </c>
      <c r="X326" s="2">
        <v>0</v>
      </c>
      <c r="Y326" s="2">
        <v>1</v>
      </c>
      <c r="Z326" s="2">
        <v>0</v>
      </c>
      <c r="AA326" s="2">
        <v>0</v>
      </c>
      <c r="DU326" s="1"/>
      <c r="AAU326" s="1"/>
      <c r="ATY326"/>
      <c r="ATZ326" s="1" t="s">
        <v>4499</v>
      </c>
      <c r="AUB326" s="1" t="s">
        <v>3854</v>
      </c>
      <c r="AUC326" s="1" t="s">
        <v>3744</v>
      </c>
      <c r="AUD326" s="1" t="s">
        <v>3855</v>
      </c>
      <c r="AUG326" s="1" t="s">
        <v>3014</v>
      </c>
    </row>
    <row r="327" spans="1:723 1221:1229" ht="14.5" customHeight="1" x14ac:dyDescent="0.35">
      <c r="A327" s="1" t="s">
        <v>3747</v>
      </c>
      <c r="B327" s="1" t="s">
        <v>3745</v>
      </c>
      <c r="C327" s="1" t="s">
        <v>3746</v>
      </c>
      <c r="D327" s="1" t="s">
        <v>2444</v>
      </c>
      <c r="E327" s="1" t="s">
        <v>1955</v>
      </c>
      <c r="F327" s="1" t="s">
        <v>2444</v>
      </c>
      <c r="I327" s="1" t="s">
        <v>1942</v>
      </c>
      <c r="J327" s="1" t="s">
        <v>1943</v>
      </c>
      <c r="K327" s="1" t="s">
        <v>1943</v>
      </c>
      <c r="N327" s="1" t="s">
        <v>3846</v>
      </c>
      <c r="O327" s="2">
        <v>1</v>
      </c>
      <c r="P327" s="2">
        <v>0</v>
      </c>
      <c r="Q327" s="2">
        <v>0</v>
      </c>
      <c r="R327" s="2">
        <v>0</v>
      </c>
      <c r="S327" s="2">
        <v>0</v>
      </c>
      <c r="U327" s="1" t="s">
        <v>1831</v>
      </c>
      <c r="AC327" s="1" t="s">
        <v>3908</v>
      </c>
      <c r="AE327" s="1" t="s">
        <v>1831</v>
      </c>
      <c r="AF327" s="1" t="s">
        <v>1831</v>
      </c>
      <c r="AS327" s="1" t="s">
        <v>3847</v>
      </c>
      <c r="AT327" s="156" t="s">
        <v>1840</v>
      </c>
      <c r="AU327" s="1" t="s">
        <v>3888</v>
      </c>
      <c r="AW327" s="1" t="s">
        <v>3849</v>
      </c>
      <c r="AX327" s="1" t="s">
        <v>3890</v>
      </c>
      <c r="AY327" s="1" t="s">
        <v>1831</v>
      </c>
      <c r="AZ327" s="1" t="s">
        <v>1839</v>
      </c>
      <c r="BA327" s="1" t="s">
        <v>4500</v>
      </c>
      <c r="BB327" s="2">
        <v>1</v>
      </c>
      <c r="BC327" s="2">
        <v>0</v>
      </c>
      <c r="BD327" s="2">
        <v>1</v>
      </c>
      <c r="BE327" s="2">
        <v>1</v>
      </c>
      <c r="BF327" s="2">
        <v>0</v>
      </c>
      <c r="BG327" s="2">
        <v>0</v>
      </c>
      <c r="BH327" s="2">
        <v>0</v>
      </c>
      <c r="BI327" s="2">
        <v>0</v>
      </c>
      <c r="BT327" s="1" t="s">
        <v>1834</v>
      </c>
      <c r="BU327" s="2">
        <v>0</v>
      </c>
      <c r="BV327" s="2">
        <v>0</v>
      </c>
      <c r="BW327" s="2">
        <v>0</v>
      </c>
      <c r="BX327" s="2">
        <v>0</v>
      </c>
      <c r="BY327" s="2">
        <v>0</v>
      </c>
      <c r="BZ327" s="2">
        <v>0</v>
      </c>
      <c r="CA327" s="2">
        <v>0</v>
      </c>
      <c r="CB327" s="2">
        <v>1</v>
      </c>
      <c r="CC327" s="2">
        <v>0</v>
      </c>
      <c r="CD327" s="2">
        <v>0</v>
      </c>
      <c r="CE327" s="2">
        <v>0</v>
      </c>
      <c r="CG327" s="1" t="s">
        <v>1831</v>
      </c>
      <c r="CH327" s="1" t="s">
        <v>3948</v>
      </c>
      <c r="CJ327" s="2">
        <v>25</v>
      </c>
      <c r="CK327" s="1" t="s">
        <v>1830</v>
      </c>
      <c r="DC327" s="1" t="s">
        <v>3949</v>
      </c>
      <c r="DD327" s="2">
        <v>0</v>
      </c>
      <c r="DE327" s="2">
        <v>0</v>
      </c>
      <c r="DF327" s="2">
        <v>0</v>
      </c>
      <c r="DG327" s="2">
        <v>0</v>
      </c>
      <c r="DH327" s="2">
        <v>1</v>
      </c>
      <c r="DI327" s="2">
        <v>0</v>
      </c>
      <c r="DJ327" s="2">
        <v>0</v>
      </c>
      <c r="DK327" s="2">
        <v>0</v>
      </c>
      <c r="DM327" s="1" t="s">
        <v>1830</v>
      </c>
      <c r="DU327" s="1" t="s">
        <v>3991</v>
      </c>
      <c r="DV327" s="2">
        <v>1</v>
      </c>
      <c r="DW327" s="2">
        <v>1</v>
      </c>
      <c r="DX327" s="2">
        <v>0</v>
      </c>
      <c r="DY327" s="2">
        <v>0</v>
      </c>
      <c r="DZ327" s="2">
        <v>0</v>
      </c>
      <c r="EA327" s="2">
        <v>0</v>
      </c>
      <c r="EB327" s="2">
        <v>0</v>
      </c>
      <c r="EC327" s="2">
        <v>0</v>
      </c>
      <c r="ED327" s="2">
        <v>0</v>
      </c>
      <c r="EE327" s="2">
        <v>0</v>
      </c>
      <c r="EF327" s="2">
        <v>0</v>
      </c>
      <c r="EG327" s="2">
        <v>0</v>
      </c>
      <c r="EI327" s="1" t="s">
        <v>1857</v>
      </c>
      <c r="EJ327" s="2">
        <v>0</v>
      </c>
      <c r="EK327" s="2">
        <v>0</v>
      </c>
      <c r="EL327" s="2">
        <v>0</v>
      </c>
      <c r="EM327" s="2">
        <v>0</v>
      </c>
      <c r="EN327" s="2">
        <v>1</v>
      </c>
      <c r="EO327" s="2">
        <v>0</v>
      </c>
      <c r="EP327" s="2">
        <v>0</v>
      </c>
      <c r="EQ327" s="2">
        <v>0</v>
      </c>
      <c r="ER327" s="2">
        <v>0</v>
      </c>
      <c r="ES327" s="2">
        <v>0</v>
      </c>
      <c r="ET327" s="2">
        <v>0</v>
      </c>
      <c r="EU327" s="2">
        <v>0</v>
      </c>
      <c r="EV327" s="2">
        <v>0</v>
      </c>
      <c r="EX327" s="1" t="s">
        <v>1831</v>
      </c>
      <c r="EY327" s="1" t="s">
        <v>1834</v>
      </c>
      <c r="EZ327" s="2">
        <v>0</v>
      </c>
      <c r="FA327" s="2">
        <v>0</v>
      </c>
      <c r="FB327" s="2">
        <v>0</v>
      </c>
      <c r="FC327" s="2">
        <v>0</v>
      </c>
      <c r="FD327" s="2">
        <v>1</v>
      </c>
      <c r="FE327" s="2">
        <v>0</v>
      </c>
      <c r="FF327" s="2">
        <v>0</v>
      </c>
      <c r="FH327" s="1" t="s">
        <v>4212</v>
      </c>
      <c r="FI327" s="2">
        <v>0</v>
      </c>
      <c r="FJ327" s="2">
        <v>1</v>
      </c>
      <c r="FK327" s="2">
        <v>1</v>
      </c>
      <c r="FL327" s="2">
        <v>0</v>
      </c>
      <c r="FM327" s="2">
        <v>0</v>
      </c>
      <c r="FN327" s="2">
        <v>0</v>
      </c>
      <c r="FO327" s="2">
        <v>0</v>
      </c>
      <c r="FP327" s="2">
        <v>0</v>
      </c>
      <c r="FQ327" s="2">
        <v>0</v>
      </c>
      <c r="FR327" s="2">
        <v>0</v>
      </c>
      <c r="FS327" s="2">
        <v>0</v>
      </c>
      <c r="FT327" s="2">
        <v>0</v>
      </c>
      <c r="FU327" s="2">
        <v>0</v>
      </c>
      <c r="FW327" s="1" t="s">
        <v>1831</v>
      </c>
      <c r="GE327" s="1" t="s">
        <v>3987</v>
      </c>
      <c r="GF327" s="1" t="s">
        <v>2075</v>
      </c>
      <c r="GG327" s="1" t="s">
        <v>2075</v>
      </c>
      <c r="GH327" s="1" t="s">
        <v>2075</v>
      </c>
      <c r="GI327" s="1" t="s">
        <v>2075</v>
      </c>
      <c r="GJ327" s="1" t="s">
        <v>2074</v>
      </c>
      <c r="GK327" s="1" t="s">
        <v>2075</v>
      </c>
      <c r="GL327" s="1" t="s">
        <v>2075</v>
      </c>
      <c r="GM327" s="1" t="s">
        <v>2075</v>
      </c>
      <c r="GN327" s="1" t="s">
        <v>2075</v>
      </c>
      <c r="GO327" s="1" t="s">
        <v>2075</v>
      </c>
      <c r="GP327" s="1" t="s">
        <v>2075</v>
      </c>
      <c r="GQ327" s="1" t="s">
        <v>2075</v>
      </c>
      <c r="GR327" s="1" t="s">
        <v>2075</v>
      </c>
      <c r="AAU327" s="1"/>
      <c r="ATY327"/>
      <c r="ATZ327" s="1" t="s">
        <v>4501</v>
      </c>
      <c r="AUB327" s="1" t="s">
        <v>3854</v>
      </c>
      <c r="AUC327" s="1" t="s">
        <v>3748</v>
      </c>
      <c r="AUD327" s="1" t="s">
        <v>3855</v>
      </c>
      <c r="AUG327" s="1" t="s">
        <v>3041</v>
      </c>
    </row>
    <row r="328" spans="1:723 1221:1229" ht="14.5" customHeight="1" x14ac:dyDescent="0.35">
      <c r="A328" s="1" t="s">
        <v>3751</v>
      </c>
      <c r="B328" s="1" t="s">
        <v>3749</v>
      </c>
      <c r="C328" s="1" t="s">
        <v>3750</v>
      </c>
      <c r="D328" s="1" t="s">
        <v>2444</v>
      </c>
      <c r="E328" s="1" t="s">
        <v>1955</v>
      </c>
      <c r="F328" s="1" t="s">
        <v>2444</v>
      </c>
      <c r="I328" s="1" t="s">
        <v>1942</v>
      </c>
      <c r="J328" s="1" t="s">
        <v>1943</v>
      </c>
      <c r="K328" s="1" t="s">
        <v>1943</v>
      </c>
      <c r="N328" s="1" t="s">
        <v>3846</v>
      </c>
      <c r="O328" s="2">
        <v>1</v>
      </c>
      <c r="P328" s="2">
        <v>0</v>
      </c>
      <c r="Q328" s="2">
        <v>0</v>
      </c>
      <c r="R328" s="2">
        <v>0</v>
      </c>
      <c r="S328" s="2">
        <v>0</v>
      </c>
      <c r="U328" s="1" t="s">
        <v>1830</v>
      </c>
      <c r="V328" s="1" t="s">
        <v>4147</v>
      </c>
      <c r="W328" s="2">
        <v>1</v>
      </c>
      <c r="X328" s="2">
        <v>0</v>
      </c>
      <c r="Y328" s="2">
        <v>0</v>
      </c>
      <c r="Z328" s="2">
        <v>0</v>
      </c>
      <c r="AA328" s="2">
        <v>0</v>
      </c>
      <c r="DU328" s="1"/>
      <c r="AAU328" s="1"/>
      <c r="ATY328"/>
      <c r="ATZ328" s="1" t="s">
        <v>4502</v>
      </c>
      <c r="AUB328" s="1" t="s">
        <v>3854</v>
      </c>
      <c r="AUC328" s="1" t="s">
        <v>3752</v>
      </c>
      <c r="AUD328" s="1" t="s">
        <v>3855</v>
      </c>
      <c r="AUG328" s="1" t="s">
        <v>3065</v>
      </c>
    </row>
    <row r="329" spans="1:723 1221:1229" ht="14.5" customHeight="1" x14ac:dyDescent="0.35">
      <c r="A329" s="1" t="s">
        <v>3755</v>
      </c>
      <c r="B329" s="1" t="s">
        <v>3753</v>
      </c>
      <c r="C329" s="1" t="s">
        <v>3754</v>
      </c>
      <c r="D329" s="1" t="s">
        <v>2444</v>
      </c>
      <c r="E329" s="1" t="s">
        <v>1955</v>
      </c>
      <c r="F329" s="1" t="s">
        <v>2444</v>
      </c>
      <c r="I329" s="1" t="s">
        <v>1942</v>
      </c>
      <c r="J329" s="1" t="s">
        <v>1943</v>
      </c>
      <c r="K329" s="1" t="s">
        <v>1943</v>
      </c>
      <c r="N329" s="1" t="s">
        <v>3846</v>
      </c>
      <c r="O329" s="2">
        <v>1</v>
      </c>
      <c r="P329" s="2">
        <v>0</v>
      </c>
      <c r="Q329" s="2">
        <v>0</v>
      </c>
      <c r="R329" s="2">
        <v>0</v>
      </c>
      <c r="S329" s="2">
        <v>0</v>
      </c>
      <c r="U329" s="1" t="s">
        <v>1831</v>
      </c>
      <c r="AC329" s="1" t="s">
        <v>3856</v>
      </c>
      <c r="AE329" s="1" t="s">
        <v>1830</v>
      </c>
      <c r="AF329" s="1" t="s">
        <v>1831</v>
      </c>
      <c r="AS329" s="1" t="s">
        <v>3847</v>
      </c>
      <c r="AT329" s="156" t="s">
        <v>1840</v>
      </c>
      <c r="AU329" s="1" t="s">
        <v>3914</v>
      </c>
      <c r="AW329" s="1" t="s">
        <v>3849</v>
      </c>
      <c r="AX329" s="1" t="s">
        <v>3890</v>
      </c>
      <c r="AY329" s="1" t="s">
        <v>1830</v>
      </c>
      <c r="BT329" s="1" t="s">
        <v>3874</v>
      </c>
      <c r="BU329" s="2">
        <v>0</v>
      </c>
      <c r="BV329" s="2">
        <v>0</v>
      </c>
      <c r="BW329" s="2">
        <v>0</v>
      </c>
      <c r="BX329" s="2">
        <v>0</v>
      </c>
      <c r="BY329" s="2">
        <v>1</v>
      </c>
      <c r="BZ329" s="2">
        <v>0</v>
      </c>
      <c r="CA329" s="2">
        <v>0</v>
      </c>
      <c r="CB329" s="2">
        <v>0</v>
      </c>
      <c r="CC329" s="2">
        <v>0</v>
      </c>
      <c r="CD329" s="2">
        <v>0</v>
      </c>
      <c r="CE329" s="2">
        <v>0</v>
      </c>
      <c r="CG329" s="1" t="s">
        <v>1830</v>
      </c>
      <c r="DU329" s="1" t="s">
        <v>4503</v>
      </c>
      <c r="DV329" s="2">
        <v>1</v>
      </c>
      <c r="DW329" s="2">
        <v>1</v>
      </c>
      <c r="DX329" s="2">
        <v>0</v>
      </c>
      <c r="DY329" s="2">
        <v>0</v>
      </c>
      <c r="DZ329" s="2">
        <v>0</v>
      </c>
      <c r="EA329" s="2">
        <v>0</v>
      </c>
      <c r="EB329" s="2">
        <v>1</v>
      </c>
      <c r="EC329" s="2">
        <v>0</v>
      </c>
      <c r="ED329" s="2">
        <v>0</v>
      </c>
      <c r="EE329" s="2">
        <v>0</v>
      </c>
      <c r="EF329" s="2">
        <v>0</v>
      </c>
      <c r="EG329" s="2">
        <v>0</v>
      </c>
      <c r="EI329" s="1" t="s">
        <v>1857</v>
      </c>
      <c r="EJ329" s="2">
        <v>0</v>
      </c>
      <c r="EK329" s="2">
        <v>0</v>
      </c>
      <c r="EL329" s="2">
        <v>0</v>
      </c>
      <c r="EM329" s="2">
        <v>0</v>
      </c>
      <c r="EN329" s="2">
        <v>1</v>
      </c>
      <c r="EO329" s="2">
        <v>0</v>
      </c>
      <c r="EP329" s="2">
        <v>0</v>
      </c>
      <c r="EQ329" s="2">
        <v>0</v>
      </c>
      <c r="ER329" s="2">
        <v>0</v>
      </c>
      <c r="ES329" s="2">
        <v>0</v>
      </c>
      <c r="ET329" s="2">
        <v>0</v>
      </c>
      <c r="EU329" s="2">
        <v>0</v>
      </c>
      <c r="EV329" s="2">
        <v>0</v>
      </c>
      <c r="EX329" s="1" t="s">
        <v>1831</v>
      </c>
      <c r="EY329" s="1" t="s">
        <v>1834</v>
      </c>
      <c r="EZ329" s="2">
        <v>0</v>
      </c>
      <c r="FA329" s="2">
        <v>0</v>
      </c>
      <c r="FB329" s="2">
        <v>0</v>
      </c>
      <c r="FC329" s="2">
        <v>0</v>
      </c>
      <c r="FD329" s="2">
        <v>1</v>
      </c>
      <c r="FE329" s="2">
        <v>0</v>
      </c>
      <c r="FF329" s="2">
        <v>0</v>
      </c>
      <c r="FH329" s="1" t="s">
        <v>4002</v>
      </c>
      <c r="FI329" s="2">
        <v>0</v>
      </c>
      <c r="FJ329" s="2">
        <v>0</v>
      </c>
      <c r="FK329" s="2">
        <v>0</v>
      </c>
      <c r="FL329" s="2">
        <v>0</v>
      </c>
      <c r="FM329" s="2">
        <v>0</v>
      </c>
      <c r="FN329" s="2">
        <v>0</v>
      </c>
      <c r="FO329" s="2">
        <v>0</v>
      </c>
      <c r="FP329" s="2">
        <v>0</v>
      </c>
      <c r="FQ329" s="2">
        <v>0</v>
      </c>
      <c r="FR329" s="2">
        <v>1</v>
      </c>
      <c r="FS329" s="2">
        <v>0</v>
      </c>
      <c r="FT329" s="2">
        <v>0</v>
      </c>
      <c r="FU329" s="2">
        <v>0</v>
      </c>
      <c r="FW329" s="1" t="s">
        <v>1831</v>
      </c>
      <c r="GE329" s="1" t="s">
        <v>4212</v>
      </c>
      <c r="GF329" s="1" t="s">
        <v>2075</v>
      </c>
      <c r="GG329" s="1" t="s">
        <v>2074</v>
      </c>
      <c r="GH329" s="1" t="s">
        <v>2074</v>
      </c>
      <c r="GI329" s="1" t="s">
        <v>2075</v>
      </c>
      <c r="GJ329" s="1" t="s">
        <v>2075</v>
      </c>
      <c r="GK329" s="1" t="s">
        <v>2075</v>
      </c>
      <c r="GL329" s="1" t="s">
        <v>2075</v>
      </c>
      <c r="GM329" s="1" t="s">
        <v>2075</v>
      </c>
      <c r="GN329" s="1" t="s">
        <v>2075</v>
      </c>
      <c r="GO329" s="1" t="s">
        <v>2075</v>
      </c>
      <c r="GP329" s="1" t="s">
        <v>2075</v>
      </c>
      <c r="GQ329" s="1" t="s">
        <v>2075</v>
      </c>
      <c r="GR329" s="1" t="s">
        <v>2075</v>
      </c>
      <c r="AAU329" s="1"/>
      <c r="ATY329"/>
      <c r="ATZ329" s="1" t="s">
        <v>4504</v>
      </c>
      <c r="AUB329" s="1" t="s">
        <v>3854</v>
      </c>
      <c r="AUC329" s="1" t="s">
        <v>3756</v>
      </c>
      <c r="AUD329" s="1" t="s">
        <v>3855</v>
      </c>
      <c r="AUG329" s="1" t="s">
        <v>3096</v>
      </c>
    </row>
    <row r="330" spans="1:723 1221:1229" ht="14.5" customHeight="1" x14ac:dyDescent="0.35">
      <c r="A330" s="1" t="s">
        <v>3759</v>
      </c>
      <c r="B330" s="1" t="s">
        <v>3757</v>
      </c>
      <c r="C330" s="1" t="s">
        <v>3758</v>
      </c>
      <c r="D330" s="1" t="s">
        <v>2444</v>
      </c>
      <c r="E330" s="1" t="s">
        <v>1955</v>
      </c>
      <c r="F330" s="1" t="s">
        <v>2444</v>
      </c>
      <c r="I330" s="1" t="s">
        <v>1942</v>
      </c>
      <c r="J330" s="1" t="s">
        <v>1943</v>
      </c>
      <c r="K330" s="1" t="s">
        <v>1943</v>
      </c>
      <c r="N330" s="1" t="s">
        <v>3846</v>
      </c>
      <c r="O330" s="2">
        <v>1</v>
      </c>
      <c r="P330" s="2">
        <v>0</v>
      </c>
      <c r="Q330" s="2">
        <v>0</v>
      </c>
      <c r="R330" s="2">
        <v>0</v>
      </c>
      <c r="S330" s="2">
        <v>0</v>
      </c>
      <c r="U330" s="1" t="s">
        <v>1830</v>
      </c>
      <c r="V330" s="1" t="s">
        <v>4147</v>
      </c>
      <c r="W330" s="2">
        <v>1</v>
      </c>
      <c r="X330" s="2">
        <v>0</v>
      </c>
      <c r="Y330" s="2">
        <v>0</v>
      </c>
      <c r="Z330" s="2">
        <v>0</v>
      </c>
      <c r="AA330" s="2">
        <v>0</v>
      </c>
      <c r="DU330" s="1"/>
      <c r="AAU330" s="1"/>
      <c r="ATY330"/>
      <c r="ATZ330" s="1" t="s">
        <v>4505</v>
      </c>
      <c r="AUB330" s="1" t="s">
        <v>3854</v>
      </c>
      <c r="AUC330" s="1" t="s">
        <v>3760</v>
      </c>
      <c r="AUD330" s="1" t="s">
        <v>3855</v>
      </c>
      <c r="AUG330" s="1" t="s">
        <v>4506</v>
      </c>
    </row>
    <row r="331" spans="1:723 1221:1229" ht="14.5" customHeight="1" x14ac:dyDescent="0.35">
      <c r="A331" s="1" t="s">
        <v>3763</v>
      </c>
      <c r="B331" s="1" t="s">
        <v>3761</v>
      </c>
      <c r="C331" s="1" t="s">
        <v>3762</v>
      </c>
      <c r="D331" s="1" t="s">
        <v>2444</v>
      </c>
      <c r="E331" s="1" t="s">
        <v>1955</v>
      </c>
      <c r="F331" s="1" t="s">
        <v>2444</v>
      </c>
      <c r="I331" s="1" t="s">
        <v>1942</v>
      </c>
      <c r="J331" s="1" t="s">
        <v>1943</v>
      </c>
      <c r="K331" s="1" t="s">
        <v>1943</v>
      </c>
      <c r="N331" s="1" t="s">
        <v>3846</v>
      </c>
      <c r="O331" s="2">
        <v>1</v>
      </c>
      <c r="P331" s="2">
        <v>0</v>
      </c>
      <c r="Q331" s="2">
        <v>0</v>
      </c>
      <c r="R331" s="2">
        <v>0</v>
      </c>
      <c r="S331" s="2">
        <v>0</v>
      </c>
      <c r="U331" s="1" t="s">
        <v>1831</v>
      </c>
      <c r="AC331" s="1" t="s">
        <v>3856</v>
      </c>
      <c r="AE331" s="1" t="s">
        <v>1830</v>
      </c>
      <c r="AF331" s="1" t="s">
        <v>1831</v>
      </c>
      <c r="AS331" s="1" t="s">
        <v>3847</v>
      </c>
      <c r="AT331" s="156" t="s">
        <v>1840</v>
      </c>
      <c r="AU331" s="1" t="s">
        <v>3914</v>
      </c>
      <c r="AW331" s="1" t="s">
        <v>3849</v>
      </c>
      <c r="AX331" s="1" t="s">
        <v>3890</v>
      </c>
      <c r="AY331" s="1" t="s">
        <v>1830</v>
      </c>
      <c r="BT331" s="1" t="s">
        <v>3874</v>
      </c>
      <c r="BU331" s="2">
        <v>0</v>
      </c>
      <c r="BV331" s="2">
        <v>0</v>
      </c>
      <c r="BW331" s="2">
        <v>0</v>
      </c>
      <c r="BX331" s="2">
        <v>0</v>
      </c>
      <c r="BY331" s="2">
        <v>1</v>
      </c>
      <c r="BZ331" s="2">
        <v>0</v>
      </c>
      <c r="CA331" s="2">
        <v>0</v>
      </c>
      <c r="CB331" s="2">
        <v>0</v>
      </c>
      <c r="CC331" s="2">
        <v>0</v>
      </c>
      <c r="CD331" s="2">
        <v>0</v>
      </c>
      <c r="CE331" s="2">
        <v>0</v>
      </c>
      <c r="CG331" s="1" t="s">
        <v>1830</v>
      </c>
      <c r="DU331" s="1" t="s">
        <v>4465</v>
      </c>
      <c r="DV331" s="2">
        <v>1</v>
      </c>
      <c r="DW331" s="2">
        <v>1</v>
      </c>
      <c r="DX331" s="2">
        <v>1</v>
      </c>
      <c r="DY331" s="2">
        <v>0</v>
      </c>
      <c r="DZ331" s="2">
        <v>0</v>
      </c>
      <c r="EA331" s="2">
        <v>0</v>
      </c>
      <c r="EB331" s="2">
        <v>0</v>
      </c>
      <c r="EC331" s="2">
        <v>0</v>
      </c>
      <c r="ED331" s="2">
        <v>0</v>
      </c>
      <c r="EE331" s="2">
        <v>0</v>
      </c>
      <c r="EF331" s="2">
        <v>0</v>
      </c>
      <c r="EG331" s="2">
        <v>0</v>
      </c>
      <c r="EI331" s="1" t="s">
        <v>1835</v>
      </c>
      <c r="EJ331" s="2">
        <v>0</v>
      </c>
      <c r="EK331" s="2">
        <v>0</v>
      </c>
      <c r="EL331" s="2">
        <v>0</v>
      </c>
      <c r="EM331" s="2">
        <v>0</v>
      </c>
      <c r="EN331" s="2">
        <v>0</v>
      </c>
      <c r="EO331" s="2">
        <v>0</v>
      </c>
      <c r="EP331" s="2">
        <v>0</v>
      </c>
      <c r="EQ331" s="2">
        <v>0</v>
      </c>
      <c r="ER331" s="2">
        <v>0</v>
      </c>
      <c r="ES331" s="2">
        <v>0</v>
      </c>
      <c r="ET331" s="2">
        <v>1</v>
      </c>
      <c r="EU331" s="2">
        <v>0</v>
      </c>
      <c r="EV331" s="2">
        <v>0</v>
      </c>
      <c r="EX331" s="1" t="s">
        <v>1830</v>
      </c>
      <c r="GE331" s="1" t="s">
        <v>4429</v>
      </c>
      <c r="GF331" s="1" t="s">
        <v>2075</v>
      </c>
      <c r="GG331" s="1" t="s">
        <v>2074</v>
      </c>
      <c r="GH331" s="1" t="s">
        <v>2074</v>
      </c>
      <c r="GI331" s="1" t="s">
        <v>2075</v>
      </c>
      <c r="GJ331" s="1" t="s">
        <v>2074</v>
      </c>
      <c r="GK331" s="1" t="s">
        <v>2075</v>
      </c>
      <c r="GL331" s="1" t="s">
        <v>2075</v>
      </c>
      <c r="GM331" s="1" t="s">
        <v>2075</v>
      </c>
      <c r="GN331" s="1" t="s">
        <v>2075</v>
      </c>
      <c r="GO331" s="1" t="s">
        <v>2075</v>
      </c>
      <c r="GP331" s="1" t="s">
        <v>2075</v>
      </c>
      <c r="GQ331" s="1" t="s">
        <v>2075</v>
      </c>
      <c r="GR331" s="1" t="s">
        <v>2075</v>
      </c>
      <c r="AAU331" s="1"/>
      <c r="ATY331"/>
      <c r="ATZ331" s="1" t="s">
        <v>4507</v>
      </c>
      <c r="AUB331" s="1" t="s">
        <v>3854</v>
      </c>
      <c r="AUC331" s="1" t="s">
        <v>3764</v>
      </c>
      <c r="AUD331" s="1" t="s">
        <v>3855</v>
      </c>
      <c r="AUG331" s="1" t="s">
        <v>4508</v>
      </c>
    </row>
    <row r="332" spans="1:723 1221:1229" ht="14.5" customHeight="1" x14ac:dyDescent="0.35">
      <c r="A332" s="1" t="s">
        <v>3768</v>
      </c>
      <c r="B332" s="1" t="s">
        <v>3765</v>
      </c>
      <c r="C332" s="1" t="s">
        <v>3766</v>
      </c>
      <c r="D332" s="1" t="s">
        <v>2444</v>
      </c>
      <c r="E332" s="1" t="s">
        <v>1955</v>
      </c>
      <c r="F332" s="1" t="s">
        <v>2444</v>
      </c>
      <c r="I332" s="1" t="s">
        <v>1942</v>
      </c>
      <c r="J332" s="1" t="s">
        <v>1943</v>
      </c>
      <c r="K332" s="1" t="s">
        <v>1943</v>
      </c>
      <c r="N332" s="1" t="s">
        <v>3846</v>
      </c>
      <c r="O332" s="2">
        <v>1</v>
      </c>
      <c r="P332" s="2">
        <v>0</v>
      </c>
      <c r="Q332" s="2">
        <v>0</v>
      </c>
      <c r="R332" s="2">
        <v>0</v>
      </c>
      <c r="S332" s="2">
        <v>0</v>
      </c>
      <c r="U332" s="1" t="s">
        <v>1831</v>
      </c>
      <c r="AC332" s="1" t="s">
        <v>3908</v>
      </c>
      <c r="AE332" s="1" t="s">
        <v>1831</v>
      </c>
      <c r="AF332" s="1" t="s">
        <v>1831</v>
      </c>
      <c r="AS332" s="1" t="s">
        <v>3847</v>
      </c>
      <c r="AT332" s="156" t="s">
        <v>1840</v>
      </c>
      <c r="AU332" s="1" t="s">
        <v>3888</v>
      </c>
      <c r="AW332" s="1" t="s">
        <v>3849</v>
      </c>
      <c r="AX332" s="1" t="s">
        <v>3890</v>
      </c>
      <c r="AY332" s="1" t="s">
        <v>1830</v>
      </c>
      <c r="BT332" s="1" t="s">
        <v>1834</v>
      </c>
      <c r="BU332" s="2">
        <v>0</v>
      </c>
      <c r="BV332" s="2">
        <v>0</v>
      </c>
      <c r="BW332" s="2">
        <v>0</v>
      </c>
      <c r="BX332" s="2">
        <v>0</v>
      </c>
      <c r="BY332" s="2">
        <v>0</v>
      </c>
      <c r="BZ332" s="2">
        <v>0</v>
      </c>
      <c r="CA332" s="2">
        <v>0</v>
      </c>
      <c r="CB332" s="2">
        <v>1</v>
      </c>
      <c r="CC332" s="2">
        <v>0</v>
      </c>
      <c r="CD332" s="2">
        <v>0</v>
      </c>
      <c r="CE332" s="2">
        <v>0</v>
      </c>
      <c r="CG332" s="1" t="s">
        <v>1831</v>
      </c>
      <c r="CH332" s="1" t="s">
        <v>3948</v>
      </c>
      <c r="CJ332" s="2">
        <v>25</v>
      </c>
      <c r="CK332" s="1" t="s">
        <v>1830</v>
      </c>
      <c r="DC332" s="1" t="s">
        <v>3949</v>
      </c>
      <c r="DD332" s="2">
        <v>0</v>
      </c>
      <c r="DE332" s="2">
        <v>0</v>
      </c>
      <c r="DF332" s="2">
        <v>0</v>
      </c>
      <c r="DG332" s="2">
        <v>0</v>
      </c>
      <c r="DH332" s="2">
        <v>1</v>
      </c>
      <c r="DI332" s="2">
        <v>0</v>
      </c>
      <c r="DJ332" s="2">
        <v>0</v>
      </c>
      <c r="DK332" s="2">
        <v>0</v>
      </c>
      <c r="DM332" s="1" t="s">
        <v>1830</v>
      </c>
      <c r="DU332" s="1" t="s">
        <v>4481</v>
      </c>
      <c r="DV332" s="2">
        <v>1</v>
      </c>
      <c r="DW332" s="2">
        <v>0</v>
      </c>
      <c r="DX332" s="2">
        <v>1</v>
      </c>
      <c r="DY332" s="2">
        <v>1</v>
      </c>
      <c r="DZ332" s="2">
        <v>0</v>
      </c>
      <c r="EA332" s="2">
        <v>0</v>
      </c>
      <c r="EB332" s="2">
        <v>0</v>
      </c>
      <c r="EC332" s="2">
        <v>0</v>
      </c>
      <c r="ED332" s="2">
        <v>0</v>
      </c>
      <c r="EE332" s="2">
        <v>0</v>
      </c>
      <c r="EF332" s="2">
        <v>0</v>
      </c>
      <c r="EG332" s="2">
        <v>0</v>
      </c>
      <c r="EI332" s="1" t="s">
        <v>1857</v>
      </c>
      <c r="EJ332" s="2">
        <v>0</v>
      </c>
      <c r="EK332" s="2">
        <v>0</v>
      </c>
      <c r="EL332" s="2">
        <v>0</v>
      </c>
      <c r="EM332" s="2">
        <v>0</v>
      </c>
      <c r="EN332" s="2">
        <v>1</v>
      </c>
      <c r="EO332" s="2">
        <v>0</v>
      </c>
      <c r="EP332" s="2">
        <v>0</v>
      </c>
      <c r="EQ332" s="2">
        <v>0</v>
      </c>
      <c r="ER332" s="2">
        <v>0</v>
      </c>
      <c r="ES332" s="2">
        <v>0</v>
      </c>
      <c r="ET332" s="2">
        <v>0</v>
      </c>
      <c r="EU332" s="2">
        <v>0</v>
      </c>
      <c r="EV332" s="2">
        <v>0</v>
      </c>
      <c r="EX332" s="1" t="s">
        <v>1830</v>
      </c>
      <c r="GE332" s="1" t="s">
        <v>4212</v>
      </c>
      <c r="GF332" s="1" t="s">
        <v>2075</v>
      </c>
      <c r="GG332" s="1" t="s">
        <v>2074</v>
      </c>
      <c r="GH332" s="1" t="s">
        <v>2074</v>
      </c>
      <c r="GI332" s="1" t="s">
        <v>2075</v>
      </c>
      <c r="GJ332" s="1" t="s">
        <v>2075</v>
      </c>
      <c r="GK332" s="1" t="s">
        <v>2075</v>
      </c>
      <c r="GL332" s="1" t="s">
        <v>2075</v>
      </c>
      <c r="GM332" s="1" t="s">
        <v>2075</v>
      </c>
      <c r="GN332" s="1" t="s">
        <v>2075</v>
      </c>
      <c r="GO332" s="1" t="s">
        <v>2075</v>
      </c>
      <c r="GP332" s="1" t="s">
        <v>2075</v>
      </c>
      <c r="GQ332" s="1" t="s">
        <v>2075</v>
      </c>
      <c r="GR332" s="1" t="s">
        <v>2075</v>
      </c>
      <c r="AAU332" s="1"/>
      <c r="ATY332"/>
      <c r="ATZ332" s="1" t="s">
        <v>4509</v>
      </c>
      <c r="AUB332" s="1" t="s">
        <v>3854</v>
      </c>
      <c r="AUC332" s="1" t="s">
        <v>3769</v>
      </c>
      <c r="AUD332" s="1" t="s">
        <v>3855</v>
      </c>
      <c r="AUG332" s="1" t="s">
        <v>4510</v>
      </c>
    </row>
    <row r="333" spans="1:723 1221:1229" ht="14.5" customHeight="1" x14ac:dyDescent="0.35">
      <c r="A333" s="1" t="s">
        <v>3772</v>
      </c>
      <c r="B333" s="1" t="s">
        <v>3770</v>
      </c>
      <c r="C333" s="1" t="s">
        <v>3771</v>
      </c>
      <c r="D333" s="1" t="s">
        <v>2444</v>
      </c>
      <c r="E333" s="1" t="s">
        <v>1955</v>
      </c>
      <c r="F333" s="1" t="s">
        <v>2444</v>
      </c>
      <c r="I333" s="1" t="s">
        <v>1942</v>
      </c>
      <c r="J333" s="1" t="s">
        <v>1943</v>
      </c>
      <c r="K333" s="1" t="s">
        <v>1943</v>
      </c>
      <c r="N333" s="1" t="s">
        <v>3846</v>
      </c>
      <c r="O333" s="2">
        <v>1</v>
      </c>
      <c r="P333" s="2">
        <v>0</v>
      </c>
      <c r="Q333" s="2">
        <v>0</v>
      </c>
      <c r="R333" s="2">
        <v>0</v>
      </c>
      <c r="S333" s="2">
        <v>0</v>
      </c>
      <c r="U333" s="1" t="s">
        <v>1831</v>
      </c>
      <c r="AC333" s="1" t="s">
        <v>3908</v>
      </c>
      <c r="AE333" s="1" t="s">
        <v>1831</v>
      </c>
      <c r="AF333" s="1" t="s">
        <v>1831</v>
      </c>
      <c r="AS333" s="1" t="s">
        <v>3847</v>
      </c>
      <c r="AT333" s="156" t="s">
        <v>1840</v>
      </c>
      <c r="AU333" s="1" t="s">
        <v>3888</v>
      </c>
      <c r="AW333" s="1" t="s">
        <v>3849</v>
      </c>
      <c r="AX333" s="1" t="s">
        <v>3890</v>
      </c>
      <c r="AY333" s="1" t="s">
        <v>1830</v>
      </c>
      <c r="BT333" s="1" t="s">
        <v>1834</v>
      </c>
      <c r="BU333" s="2">
        <v>0</v>
      </c>
      <c r="BV333" s="2">
        <v>0</v>
      </c>
      <c r="BW333" s="2">
        <v>0</v>
      </c>
      <c r="BX333" s="2">
        <v>0</v>
      </c>
      <c r="BY333" s="2">
        <v>0</v>
      </c>
      <c r="BZ333" s="2">
        <v>0</v>
      </c>
      <c r="CA333" s="2">
        <v>0</v>
      </c>
      <c r="CB333" s="2">
        <v>1</v>
      </c>
      <c r="CC333" s="2">
        <v>0</v>
      </c>
      <c r="CD333" s="2">
        <v>0</v>
      </c>
      <c r="CE333" s="2">
        <v>0</v>
      </c>
      <c r="CG333" s="1" t="s">
        <v>1831</v>
      </c>
      <c r="CH333" s="1" t="s">
        <v>3948</v>
      </c>
      <c r="CJ333" s="2">
        <v>25</v>
      </c>
      <c r="CK333" s="1" t="s">
        <v>1830</v>
      </c>
      <c r="DC333" s="1" t="s">
        <v>3949</v>
      </c>
      <c r="DD333" s="2">
        <v>0</v>
      </c>
      <c r="DE333" s="2">
        <v>0</v>
      </c>
      <c r="DF333" s="2">
        <v>0</v>
      </c>
      <c r="DG333" s="2">
        <v>0</v>
      </c>
      <c r="DH333" s="2">
        <v>1</v>
      </c>
      <c r="DI333" s="2">
        <v>0</v>
      </c>
      <c r="DJ333" s="2">
        <v>0</v>
      </c>
      <c r="DK333" s="2">
        <v>0</v>
      </c>
      <c r="DM333" s="1" t="s">
        <v>1830</v>
      </c>
      <c r="DU333" s="1" t="s">
        <v>3991</v>
      </c>
      <c r="DV333" s="2">
        <v>1</v>
      </c>
      <c r="DW333" s="2">
        <v>1</v>
      </c>
      <c r="DX333" s="2">
        <v>0</v>
      </c>
      <c r="DY333" s="2">
        <v>0</v>
      </c>
      <c r="DZ333" s="2">
        <v>0</v>
      </c>
      <c r="EA333" s="2">
        <v>0</v>
      </c>
      <c r="EB333" s="2">
        <v>0</v>
      </c>
      <c r="EC333" s="2">
        <v>0</v>
      </c>
      <c r="ED333" s="2">
        <v>0</v>
      </c>
      <c r="EE333" s="2">
        <v>0</v>
      </c>
      <c r="EF333" s="2">
        <v>0</v>
      </c>
      <c r="EG333" s="2">
        <v>0</v>
      </c>
      <c r="EI333" s="1" t="s">
        <v>1857</v>
      </c>
      <c r="EJ333" s="2">
        <v>0</v>
      </c>
      <c r="EK333" s="2">
        <v>0</v>
      </c>
      <c r="EL333" s="2">
        <v>0</v>
      </c>
      <c r="EM333" s="2">
        <v>0</v>
      </c>
      <c r="EN333" s="2">
        <v>1</v>
      </c>
      <c r="EO333" s="2">
        <v>0</v>
      </c>
      <c r="EP333" s="2">
        <v>0</v>
      </c>
      <c r="EQ333" s="2">
        <v>0</v>
      </c>
      <c r="ER333" s="2">
        <v>0</v>
      </c>
      <c r="ES333" s="2">
        <v>0</v>
      </c>
      <c r="ET333" s="2">
        <v>0</v>
      </c>
      <c r="EU333" s="2">
        <v>0</v>
      </c>
      <c r="EV333" s="2">
        <v>0</v>
      </c>
      <c r="EX333" s="1" t="s">
        <v>1830</v>
      </c>
      <c r="GE333" s="1" t="s">
        <v>4511</v>
      </c>
      <c r="GF333" s="1" t="s">
        <v>2075</v>
      </c>
      <c r="GG333" s="1" t="s">
        <v>2074</v>
      </c>
      <c r="GH333" s="1" t="s">
        <v>2074</v>
      </c>
      <c r="GI333" s="1" t="s">
        <v>2074</v>
      </c>
      <c r="GJ333" s="1" t="s">
        <v>2075</v>
      </c>
      <c r="GK333" s="1" t="s">
        <v>2075</v>
      </c>
      <c r="GL333" s="1" t="s">
        <v>2075</v>
      </c>
      <c r="GM333" s="1" t="s">
        <v>2075</v>
      </c>
      <c r="GN333" s="1" t="s">
        <v>2075</v>
      </c>
      <c r="GO333" s="1" t="s">
        <v>2075</v>
      </c>
      <c r="GP333" s="1" t="s">
        <v>2075</v>
      </c>
      <c r="GQ333" s="1" t="s">
        <v>2075</v>
      </c>
      <c r="GR333" s="1" t="s">
        <v>2075</v>
      </c>
      <c r="AAU333" s="1"/>
      <c r="ATY333"/>
      <c r="ATZ333" s="1" t="s">
        <v>4512</v>
      </c>
      <c r="AUB333" s="1" t="s">
        <v>3854</v>
      </c>
      <c r="AUC333" s="1" t="s">
        <v>3773</v>
      </c>
      <c r="AUD333" s="1" t="s">
        <v>3855</v>
      </c>
      <c r="AUG333" s="1" t="s">
        <v>4513</v>
      </c>
    </row>
    <row r="334" spans="1:723 1221:1229" ht="14.5" customHeight="1" x14ac:dyDescent="0.35">
      <c r="A334" s="1" t="s">
        <v>3776</v>
      </c>
      <c r="B334" s="1" t="s">
        <v>3774</v>
      </c>
      <c r="C334" s="1" t="s">
        <v>3775</v>
      </c>
      <c r="D334" s="1" t="s">
        <v>2444</v>
      </c>
      <c r="E334" s="1" t="s">
        <v>1955</v>
      </c>
      <c r="F334" s="1" t="s">
        <v>2444</v>
      </c>
      <c r="I334" s="1" t="s">
        <v>1942</v>
      </c>
      <c r="J334" s="1" t="s">
        <v>1943</v>
      </c>
      <c r="K334" s="1" t="s">
        <v>1943</v>
      </c>
      <c r="N334" s="1" t="s">
        <v>3846</v>
      </c>
      <c r="O334" s="2">
        <v>1</v>
      </c>
      <c r="P334" s="2">
        <v>0</v>
      </c>
      <c r="Q334" s="2">
        <v>0</v>
      </c>
      <c r="R334" s="2">
        <v>0</v>
      </c>
      <c r="S334" s="2">
        <v>0</v>
      </c>
      <c r="U334" s="1" t="s">
        <v>1831</v>
      </c>
      <c r="AC334" s="1" t="s">
        <v>3920</v>
      </c>
      <c r="AE334" s="1" t="s">
        <v>1830</v>
      </c>
      <c r="AF334" s="1" t="s">
        <v>1831</v>
      </c>
      <c r="AS334" s="1" t="s">
        <v>1830</v>
      </c>
      <c r="AT334" s="156" t="s">
        <v>1840</v>
      </c>
      <c r="AU334" s="1" t="s">
        <v>3914</v>
      </c>
      <c r="AW334" s="1" t="s">
        <v>3849</v>
      </c>
      <c r="AX334" s="1" t="s">
        <v>3890</v>
      </c>
      <c r="AY334" s="1" t="s">
        <v>1830</v>
      </c>
      <c r="BT334" s="1" t="s">
        <v>3874</v>
      </c>
      <c r="BU334" s="2">
        <v>0</v>
      </c>
      <c r="BV334" s="2">
        <v>0</v>
      </c>
      <c r="BW334" s="2">
        <v>0</v>
      </c>
      <c r="BX334" s="2">
        <v>0</v>
      </c>
      <c r="BY334" s="2">
        <v>1</v>
      </c>
      <c r="BZ334" s="2">
        <v>0</v>
      </c>
      <c r="CA334" s="2">
        <v>0</v>
      </c>
      <c r="CB334" s="2">
        <v>0</v>
      </c>
      <c r="CC334" s="2">
        <v>0</v>
      </c>
      <c r="CD334" s="2">
        <v>0</v>
      </c>
      <c r="CE334" s="2">
        <v>0</v>
      </c>
      <c r="CG334" s="1" t="s">
        <v>1830</v>
      </c>
      <c r="DU334" s="1" t="s">
        <v>4465</v>
      </c>
      <c r="DV334" s="2">
        <v>1</v>
      </c>
      <c r="DW334" s="2">
        <v>1</v>
      </c>
      <c r="DX334" s="2">
        <v>1</v>
      </c>
      <c r="DY334" s="2">
        <v>0</v>
      </c>
      <c r="DZ334" s="2">
        <v>0</v>
      </c>
      <c r="EA334" s="2">
        <v>0</v>
      </c>
      <c r="EB334" s="2">
        <v>0</v>
      </c>
      <c r="EC334" s="2">
        <v>0</v>
      </c>
      <c r="ED334" s="2">
        <v>0</v>
      </c>
      <c r="EE334" s="2">
        <v>0</v>
      </c>
      <c r="EF334" s="2">
        <v>0</v>
      </c>
      <c r="EG334" s="2">
        <v>0</v>
      </c>
      <c r="EI334" s="1" t="s">
        <v>1835</v>
      </c>
      <c r="EJ334" s="2">
        <v>0</v>
      </c>
      <c r="EK334" s="2">
        <v>0</v>
      </c>
      <c r="EL334" s="2">
        <v>0</v>
      </c>
      <c r="EM334" s="2">
        <v>0</v>
      </c>
      <c r="EN334" s="2">
        <v>0</v>
      </c>
      <c r="EO334" s="2">
        <v>0</v>
      </c>
      <c r="EP334" s="2">
        <v>0</v>
      </c>
      <c r="EQ334" s="2">
        <v>0</v>
      </c>
      <c r="ER334" s="2">
        <v>0</v>
      </c>
      <c r="ES334" s="2">
        <v>0</v>
      </c>
      <c r="ET334" s="2">
        <v>1</v>
      </c>
      <c r="EU334" s="2">
        <v>0</v>
      </c>
      <c r="EV334" s="2">
        <v>0</v>
      </c>
      <c r="EX334" s="1" t="s">
        <v>1830</v>
      </c>
      <c r="GE334" s="1" t="s">
        <v>4511</v>
      </c>
      <c r="GF334" s="1" t="s">
        <v>2075</v>
      </c>
      <c r="GG334" s="1" t="s">
        <v>2074</v>
      </c>
      <c r="GH334" s="1" t="s">
        <v>2074</v>
      </c>
      <c r="GI334" s="1" t="s">
        <v>2074</v>
      </c>
      <c r="GJ334" s="1" t="s">
        <v>2075</v>
      </c>
      <c r="GK334" s="1" t="s">
        <v>2075</v>
      </c>
      <c r="GL334" s="1" t="s">
        <v>2075</v>
      </c>
      <c r="GM334" s="1" t="s">
        <v>2075</v>
      </c>
      <c r="GN334" s="1" t="s">
        <v>2075</v>
      </c>
      <c r="GO334" s="1" t="s">
        <v>2075</v>
      </c>
      <c r="GP334" s="1" t="s">
        <v>2075</v>
      </c>
      <c r="GQ334" s="1" t="s">
        <v>2075</v>
      </c>
      <c r="GR334" s="1" t="s">
        <v>2075</v>
      </c>
      <c r="AAU334" s="1"/>
      <c r="ATY334"/>
      <c r="ATZ334" s="1" t="s">
        <v>4514</v>
      </c>
      <c r="AUB334" s="1" t="s">
        <v>3854</v>
      </c>
      <c r="AUC334" s="1" t="s">
        <v>3777</v>
      </c>
      <c r="AUD334" s="1" t="s">
        <v>3855</v>
      </c>
      <c r="AUG334" s="1" t="s">
        <v>4515</v>
      </c>
    </row>
    <row r="335" spans="1:723 1221:1229" ht="14.5" customHeight="1" x14ac:dyDescent="0.35">
      <c r="A335" s="1" t="s">
        <v>3780</v>
      </c>
      <c r="B335" s="1" t="s">
        <v>3778</v>
      </c>
      <c r="C335" s="1" t="s">
        <v>3779</v>
      </c>
      <c r="D335" s="1" t="s">
        <v>2444</v>
      </c>
      <c r="E335" s="1" t="s">
        <v>1955</v>
      </c>
      <c r="F335" s="1" t="s">
        <v>2444</v>
      </c>
      <c r="I335" s="1" t="s">
        <v>1942</v>
      </c>
      <c r="J335" s="1" t="s">
        <v>1943</v>
      </c>
      <c r="K335" s="1" t="s">
        <v>1943</v>
      </c>
      <c r="N335" s="1" t="s">
        <v>3846</v>
      </c>
      <c r="O335" s="2">
        <v>1</v>
      </c>
      <c r="P335" s="2">
        <v>0</v>
      </c>
      <c r="Q335" s="2">
        <v>0</v>
      </c>
      <c r="R335" s="2">
        <v>0</v>
      </c>
      <c r="S335" s="2">
        <v>0</v>
      </c>
      <c r="U335" s="1" t="s">
        <v>1830</v>
      </c>
      <c r="V335" s="1" t="s">
        <v>4147</v>
      </c>
      <c r="W335" s="2">
        <v>1</v>
      </c>
      <c r="X335" s="2">
        <v>0</v>
      </c>
      <c r="Y335" s="2">
        <v>0</v>
      </c>
      <c r="Z335" s="2">
        <v>0</v>
      </c>
      <c r="AA335" s="2">
        <v>0</v>
      </c>
      <c r="DU335" s="1"/>
      <c r="AAU335" s="1"/>
      <c r="ATY335"/>
      <c r="ATZ335" s="1" t="s">
        <v>4516</v>
      </c>
      <c r="AUB335" s="1" t="s">
        <v>3854</v>
      </c>
      <c r="AUC335" s="1" t="s">
        <v>3781</v>
      </c>
      <c r="AUD335" s="1" t="s">
        <v>3855</v>
      </c>
      <c r="AUG335" s="1" t="s">
        <v>4517</v>
      </c>
    </row>
    <row r="336" spans="1:723 1221:1229" ht="14.5" customHeight="1" x14ac:dyDescent="0.35">
      <c r="A336" s="1" t="s">
        <v>3784</v>
      </c>
      <c r="B336" s="1" t="s">
        <v>3782</v>
      </c>
      <c r="C336" s="1" t="s">
        <v>3783</v>
      </c>
      <c r="D336" s="1" t="s">
        <v>2444</v>
      </c>
      <c r="E336" s="1" t="s">
        <v>1955</v>
      </c>
      <c r="F336" s="1" t="s">
        <v>2444</v>
      </c>
      <c r="I336" s="1" t="s">
        <v>1942</v>
      </c>
      <c r="J336" s="1" t="s">
        <v>1943</v>
      </c>
      <c r="K336" s="1" t="s">
        <v>1943</v>
      </c>
      <c r="N336" s="1" t="s">
        <v>3846</v>
      </c>
      <c r="O336" s="2">
        <v>1</v>
      </c>
      <c r="P336" s="2">
        <v>0</v>
      </c>
      <c r="Q336" s="2">
        <v>0</v>
      </c>
      <c r="R336" s="2">
        <v>0</v>
      </c>
      <c r="S336" s="2">
        <v>0</v>
      </c>
      <c r="U336" s="1" t="s">
        <v>1831</v>
      </c>
      <c r="AC336" s="1" t="s">
        <v>3920</v>
      </c>
      <c r="AE336" s="1" t="s">
        <v>1830</v>
      </c>
      <c r="AF336" s="1" t="s">
        <v>1830</v>
      </c>
      <c r="AJ336" s="1" t="s">
        <v>4485</v>
      </c>
      <c r="AK336" s="2">
        <v>1</v>
      </c>
      <c r="AL336" s="2">
        <v>0</v>
      </c>
      <c r="AM336" s="2">
        <v>0</v>
      </c>
      <c r="AN336" s="2">
        <v>1</v>
      </c>
      <c r="AO336" s="2">
        <v>0</v>
      </c>
      <c r="AP336" s="2">
        <v>0</v>
      </c>
      <c r="AR336" s="1" t="s">
        <v>4006</v>
      </c>
      <c r="BT336" s="1" t="s">
        <v>3874</v>
      </c>
      <c r="BU336" s="2">
        <v>0</v>
      </c>
      <c r="BV336" s="2">
        <v>0</v>
      </c>
      <c r="BW336" s="2">
        <v>0</v>
      </c>
      <c r="BX336" s="2">
        <v>0</v>
      </c>
      <c r="BY336" s="2">
        <v>1</v>
      </c>
      <c r="BZ336" s="2">
        <v>0</v>
      </c>
      <c r="CA336" s="2">
        <v>0</v>
      </c>
      <c r="CB336" s="2">
        <v>0</v>
      </c>
      <c r="CC336" s="2">
        <v>0</v>
      </c>
      <c r="CD336" s="2">
        <v>0</v>
      </c>
      <c r="CE336" s="2">
        <v>0</v>
      </c>
      <c r="DU336" s="1"/>
      <c r="EX336" s="1" t="s">
        <v>1840</v>
      </c>
      <c r="GE336" s="1" t="s">
        <v>4429</v>
      </c>
      <c r="GF336" s="1" t="s">
        <v>2075</v>
      </c>
      <c r="GG336" s="1" t="s">
        <v>2074</v>
      </c>
      <c r="GH336" s="1" t="s">
        <v>2074</v>
      </c>
      <c r="GI336" s="1" t="s">
        <v>2075</v>
      </c>
      <c r="GJ336" s="1" t="s">
        <v>2074</v>
      </c>
      <c r="GK336" s="1" t="s">
        <v>2075</v>
      </c>
      <c r="GL336" s="1" t="s">
        <v>2075</v>
      </c>
      <c r="GM336" s="1" t="s">
        <v>2075</v>
      </c>
      <c r="GN336" s="1" t="s">
        <v>2075</v>
      </c>
      <c r="GO336" s="1" t="s">
        <v>2075</v>
      </c>
      <c r="GP336" s="1" t="s">
        <v>2075</v>
      </c>
      <c r="GQ336" s="1" t="s">
        <v>2075</v>
      </c>
      <c r="GR336" s="1" t="s">
        <v>2075</v>
      </c>
      <c r="AAU336" s="1"/>
      <c r="ATY336"/>
      <c r="ATZ336" s="1" t="s">
        <v>4518</v>
      </c>
      <c r="AUB336" s="1" t="s">
        <v>3854</v>
      </c>
      <c r="AUC336" s="1" t="s">
        <v>3785</v>
      </c>
      <c r="AUD336" s="1" t="s">
        <v>3855</v>
      </c>
      <c r="AUG336" s="1" t="s">
        <v>4519</v>
      </c>
    </row>
    <row r="337" spans="1:1229" ht="14.5" customHeight="1" x14ac:dyDescent="0.35">
      <c r="A337" s="1" t="s">
        <v>3788</v>
      </c>
      <c r="B337" s="1" t="s">
        <v>3786</v>
      </c>
      <c r="C337" s="1" t="s">
        <v>3787</v>
      </c>
      <c r="D337" s="1" t="s">
        <v>2444</v>
      </c>
      <c r="E337" s="1" t="s">
        <v>1955</v>
      </c>
      <c r="F337" s="1" t="s">
        <v>2444</v>
      </c>
      <c r="I337" s="1" t="s">
        <v>1942</v>
      </c>
      <c r="J337" s="1" t="s">
        <v>1943</v>
      </c>
      <c r="K337" s="1" t="s">
        <v>1943</v>
      </c>
      <c r="N337" s="1" t="s">
        <v>3846</v>
      </c>
      <c r="O337" s="2">
        <v>1</v>
      </c>
      <c r="P337" s="2">
        <v>0</v>
      </c>
      <c r="Q337" s="2">
        <v>0</v>
      </c>
      <c r="R337" s="2">
        <v>0</v>
      </c>
      <c r="S337" s="2">
        <v>0</v>
      </c>
      <c r="U337" s="1" t="s">
        <v>1831</v>
      </c>
      <c r="AC337" s="1" t="s">
        <v>3856</v>
      </c>
      <c r="AE337" s="1" t="s">
        <v>1830</v>
      </c>
      <c r="AF337" s="1" t="s">
        <v>1831</v>
      </c>
      <c r="AS337" s="1" t="s">
        <v>3847</v>
      </c>
      <c r="AT337" s="156" t="s">
        <v>1840</v>
      </c>
      <c r="AU337" s="1" t="s">
        <v>3914</v>
      </c>
      <c r="AW337" s="1" t="s">
        <v>3849</v>
      </c>
      <c r="AX337" s="1" t="s">
        <v>3890</v>
      </c>
      <c r="AY337" s="1" t="s">
        <v>1830</v>
      </c>
      <c r="BT337" s="1" t="s">
        <v>3874</v>
      </c>
      <c r="BU337" s="2">
        <v>0</v>
      </c>
      <c r="BV337" s="2">
        <v>0</v>
      </c>
      <c r="BW337" s="2">
        <v>0</v>
      </c>
      <c r="BX337" s="2">
        <v>0</v>
      </c>
      <c r="BY337" s="2">
        <v>1</v>
      </c>
      <c r="BZ337" s="2">
        <v>0</v>
      </c>
      <c r="CA337" s="2">
        <v>0</v>
      </c>
      <c r="CB337" s="2">
        <v>0</v>
      </c>
      <c r="CC337" s="2">
        <v>0</v>
      </c>
      <c r="CD337" s="2">
        <v>0</v>
      </c>
      <c r="CE337" s="2">
        <v>0</v>
      </c>
      <c r="CG337" s="1" t="s">
        <v>1830</v>
      </c>
      <c r="DU337" s="1" t="s">
        <v>3991</v>
      </c>
      <c r="DV337" s="2">
        <v>1</v>
      </c>
      <c r="DW337" s="2">
        <v>1</v>
      </c>
      <c r="DX337" s="2">
        <v>0</v>
      </c>
      <c r="DY337" s="2">
        <v>0</v>
      </c>
      <c r="DZ337" s="2">
        <v>0</v>
      </c>
      <c r="EA337" s="2">
        <v>0</v>
      </c>
      <c r="EB337" s="2">
        <v>0</v>
      </c>
      <c r="EC337" s="2">
        <v>0</v>
      </c>
      <c r="ED337" s="2">
        <v>0</v>
      </c>
      <c r="EE337" s="2">
        <v>0</v>
      </c>
      <c r="EF337" s="2">
        <v>0</v>
      </c>
      <c r="EG337" s="2">
        <v>0</v>
      </c>
      <c r="EI337" s="1" t="s">
        <v>1835</v>
      </c>
      <c r="EJ337" s="2">
        <v>0</v>
      </c>
      <c r="EK337" s="2">
        <v>0</v>
      </c>
      <c r="EL337" s="2">
        <v>0</v>
      </c>
      <c r="EM337" s="2">
        <v>0</v>
      </c>
      <c r="EN337" s="2">
        <v>0</v>
      </c>
      <c r="EO337" s="2">
        <v>0</v>
      </c>
      <c r="EP337" s="2">
        <v>0</v>
      </c>
      <c r="EQ337" s="2">
        <v>0</v>
      </c>
      <c r="ER337" s="2">
        <v>0</v>
      </c>
      <c r="ES337" s="2">
        <v>0</v>
      </c>
      <c r="ET337" s="2">
        <v>1</v>
      </c>
      <c r="EU337" s="2">
        <v>0</v>
      </c>
      <c r="EV337" s="2">
        <v>0</v>
      </c>
      <c r="EX337" s="1" t="s">
        <v>1830</v>
      </c>
      <c r="GE337" s="1" t="s">
        <v>4511</v>
      </c>
      <c r="GF337" s="1" t="s">
        <v>2075</v>
      </c>
      <c r="GG337" s="1" t="s">
        <v>2074</v>
      </c>
      <c r="GH337" s="1" t="s">
        <v>2074</v>
      </c>
      <c r="GI337" s="1" t="s">
        <v>2074</v>
      </c>
      <c r="GJ337" s="1" t="s">
        <v>2075</v>
      </c>
      <c r="GK337" s="1" t="s">
        <v>2075</v>
      </c>
      <c r="GL337" s="1" t="s">
        <v>2075</v>
      </c>
      <c r="GM337" s="1" t="s">
        <v>2075</v>
      </c>
      <c r="GN337" s="1" t="s">
        <v>2075</v>
      </c>
      <c r="GO337" s="1" t="s">
        <v>2075</v>
      </c>
      <c r="GP337" s="1" t="s">
        <v>2075</v>
      </c>
      <c r="GQ337" s="1" t="s">
        <v>2075</v>
      </c>
      <c r="GR337" s="1" t="s">
        <v>2075</v>
      </c>
      <c r="AAU337" s="1"/>
      <c r="ATY337"/>
      <c r="ATZ337" s="1" t="s">
        <v>4520</v>
      </c>
      <c r="AUB337" s="1" t="s">
        <v>3854</v>
      </c>
      <c r="AUC337" s="1" t="s">
        <v>3789</v>
      </c>
      <c r="AUD337" s="1" t="s">
        <v>3855</v>
      </c>
      <c r="AUG337" s="1" t="s">
        <v>4521</v>
      </c>
    </row>
    <row r="338" spans="1:1229" ht="14.5" customHeight="1" x14ac:dyDescent="0.35">
      <c r="A338" s="1" t="s">
        <v>3792</v>
      </c>
      <c r="B338" s="1" t="s">
        <v>3790</v>
      </c>
      <c r="C338" s="1" t="s">
        <v>3791</v>
      </c>
      <c r="D338" s="1" t="s">
        <v>2698</v>
      </c>
      <c r="E338" s="1" t="s">
        <v>1955</v>
      </c>
      <c r="F338" s="1" t="s">
        <v>2698</v>
      </c>
      <c r="I338" s="1" t="s">
        <v>1942</v>
      </c>
      <c r="J338" s="1" t="s">
        <v>1943</v>
      </c>
      <c r="K338" s="1" t="s">
        <v>1943</v>
      </c>
      <c r="N338" s="1" t="s">
        <v>3846</v>
      </c>
      <c r="O338" s="2">
        <v>1</v>
      </c>
      <c r="P338" s="2">
        <v>0</v>
      </c>
      <c r="Q338" s="2">
        <v>0</v>
      </c>
      <c r="R338" s="2">
        <v>0</v>
      </c>
      <c r="S338" s="2">
        <v>0</v>
      </c>
      <c r="U338" s="1" t="s">
        <v>1830</v>
      </c>
      <c r="V338" s="1" t="s">
        <v>4147</v>
      </c>
      <c r="W338" s="2">
        <v>1</v>
      </c>
      <c r="X338" s="2">
        <v>0</v>
      </c>
      <c r="Y338" s="2">
        <v>0</v>
      </c>
      <c r="Z338" s="2">
        <v>0</v>
      </c>
      <c r="AA338" s="2">
        <v>0</v>
      </c>
      <c r="DU338" s="1"/>
      <c r="AAU338" s="1"/>
      <c r="ATY338"/>
      <c r="ATZ338" s="1" t="s">
        <v>4522</v>
      </c>
      <c r="AUB338" s="1" t="s">
        <v>3854</v>
      </c>
      <c r="AUC338" s="1" t="s">
        <v>3793</v>
      </c>
      <c r="AUD338" s="1" t="s">
        <v>3855</v>
      </c>
      <c r="AUG338" s="1" t="s">
        <v>4523</v>
      </c>
    </row>
    <row r="339" spans="1:1229" ht="14.5" customHeight="1" x14ac:dyDescent="0.35">
      <c r="A339" s="1" t="s">
        <v>3796</v>
      </c>
      <c r="B339" s="1" t="s">
        <v>3794</v>
      </c>
      <c r="C339" s="1" t="s">
        <v>3795</v>
      </c>
      <c r="D339" s="1" t="s">
        <v>2698</v>
      </c>
      <c r="E339" s="1" t="s">
        <v>1955</v>
      </c>
      <c r="F339" s="1" t="s">
        <v>2698</v>
      </c>
      <c r="I339" s="1" t="s">
        <v>1942</v>
      </c>
      <c r="J339" s="1" t="s">
        <v>1943</v>
      </c>
      <c r="K339" s="1" t="s">
        <v>1943</v>
      </c>
      <c r="N339" s="1" t="s">
        <v>4087</v>
      </c>
      <c r="O339" s="2">
        <v>0</v>
      </c>
      <c r="P339" s="2">
        <v>1</v>
      </c>
      <c r="Q339" s="2">
        <v>0</v>
      </c>
      <c r="R339" s="2">
        <v>0</v>
      </c>
      <c r="S339" s="2">
        <v>0</v>
      </c>
      <c r="U339" s="1" t="s">
        <v>1830</v>
      </c>
      <c r="V339" s="1" t="s">
        <v>4147</v>
      </c>
      <c r="W339" s="2">
        <v>1</v>
      </c>
      <c r="X339" s="2">
        <v>0</v>
      </c>
      <c r="Y339" s="2">
        <v>0</v>
      </c>
      <c r="Z339" s="2">
        <v>0</v>
      </c>
      <c r="AA339" s="2">
        <v>0</v>
      </c>
      <c r="AT339" s="1"/>
      <c r="BJ339" s="1"/>
      <c r="DU339" s="1"/>
      <c r="GS339" s="1"/>
      <c r="LJ339" s="159"/>
      <c r="LK339" s="159"/>
      <c r="LL339" s="159"/>
      <c r="LM339" s="159"/>
      <c r="LN339" s="159"/>
      <c r="LO339" s="159"/>
      <c r="LP339" s="159"/>
      <c r="LQ339" s="159"/>
      <c r="LR339" s="159"/>
      <c r="LS339" s="159"/>
      <c r="LT339" s="159"/>
      <c r="LU339" s="159"/>
      <c r="LV339" s="159"/>
      <c r="AAU339" s="1"/>
      <c r="ATY339"/>
      <c r="ATZ339" s="1" t="s">
        <v>4524</v>
      </c>
      <c r="AUB339" s="1" t="s">
        <v>3854</v>
      </c>
      <c r="AUC339" s="1" t="s">
        <v>3797</v>
      </c>
      <c r="AUD339" s="1" t="s">
        <v>3855</v>
      </c>
      <c r="AUG339" s="1" t="s">
        <v>4525</v>
      </c>
    </row>
    <row r="340" spans="1:1229" ht="14.5" customHeight="1" x14ac:dyDescent="0.35">
      <c r="A340" s="1" t="s">
        <v>3800</v>
      </c>
      <c r="B340" s="1" t="s">
        <v>3798</v>
      </c>
      <c r="C340" s="1" t="s">
        <v>3799</v>
      </c>
      <c r="D340" s="1" t="s">
        <v>2698</v>
      </c>
      <c r="E340" s="1" t="s">
        <v>1955</v>
      </c>
      <c r="F340" s="1" t="s">
        <v>2698</v>
      </c>
      <c r="I340" s="1" t="s">
        <v>1942</v>
      </c>
      <c r="J340" s="1" t="s">
        <v>1943</v>
      </c>
      <c r="K340" s="1" t="s">
        <v>1943</v>
      </c>
      <c r="N340" s="1" t="s">
        <v>3846</v>
      </c>
      <c r="O340" s="2">
        <v>1</v>
      </c>
      <c r="P340" s="2">
        <v>0</v>
      </c>
      <c r="Q340" s="2">
        <v>0</v>
      </c>
      <c r="R340" s="2">
        <v>0</v>
      </c>
      <c r="S340" s="2">
        <v>0</v>
      </c>
      <c r="U340" s="1" t="s">
        <v>1831</v>
      </c>
      <c r="AC340" s="1" t="s">
        <v>3920</v>
      </c>
      <c r="AE340" s="1" t="s">
        <v>1830</v>
      </c>
      <c r="AF340" s="1" t="s">
        <v>1831</v>
      </c>
      <c r="AS340" s="1" t="s">
        <v>3847</v>
      </c>
      <c r="AT340" s="156" t="s">
        <v>1840</v>
      </c>
      <c r="AU340" s="1" t="s">
        <v>3914</v>
      </c>
      <c r="AW340" s="1" t="s">
        <v>3849</v>
      </c>
      <c r="AX340" s="1" t="s">
        <v>3890</v>
      </c>
      <c r="AY340" s="1" t="s">
        <v>1830</v>
      </c>
      <c r="BT340" s="1" t="s">
        <v>1840</v>
      </c>
      <c r="BU340" s="2">
        <v>0</v>
      </c>
      <c r="BV340" s="2">
        <v>0</v>
      </c>
      <c r="BW340" s="2">
        <v>0</v>
      </c>
      <c r="BX340" s="2">
        <v>0</v>
      </c>
      <c r="BY340" s="2">
        <v>0</v>
      </c>
      <c r="BZ340" s="2">
        <v>0</v>
      </c>
      <c r="CA340" s="2">
        <v>0</v>
      </c>
      <c r="CB340" s="2">
        <v>0</v>
      </c>
      <c r="CC340" s="2">
        <v>0</v>
      </c>
      <c r="CD340" s="2">
        <v>1</v>
      </c>
      <c r="CE340" s="2">
        <v>0</v>
      </c>
      <c r="CG340" s="1" t="s">
        <v>1830</v>
      </c>
      <c r="DU340" s="1" t="s">
        <v>4465</v>
      </c>
      <c r="DV340" s="2">
        <v>1</v>
      </c>
      <c r="DW340" s="2">
        <v>1</v>
      </c>
      <c r="DX340" s="2">
        <v>1</v>
      </c>
      <c r="DY340" s="2">
        <v>0</v>
      </c>
      <c r="DZ340" s="2">
        <v>0</v>
      </c>
      <c r="EA340" s="2">
        <v>0</v>
      </c>
      <c r="EB340" s="2">
        <v>0</v>
      </c>
      <c r="EC340" s="2">
        <v>0</v>
      </c>
      <c r="ED340" s="2">
        <v>0</v>
      </c>
      <c r="EE340" s="2">
        <v>0</v>
      </c>
      <c r="EF340" s="2">
        <v>0</v>
      </c>
      <c r="EG340" s="2">
        <v>0</v>
      </c>
      <c r="EI340" s="1" t="s">
        <v>1835</v>
      </c>
      <c r="EJ340" s="2">
        <v>0</v>
      </c>
      <c r="EK340" s="2">
        <v>0</v>
      </c>
      <c r="EL340" s="2">
        <v>0</v>
      </c>
      <c r="EM340" s="2">
        <v>0</v>
      </c>
      <c r="EN340" s="2">
        <v>0</v>
      </c>
      <c r="EO340" s="2">
        <v>0</v>
      </c>
      <c r="EP340" s="2">
        <v>0</v>
      </c>
      <c r="EQ340" s="2">
        <v>0</v>
      </c>
      <c r="ER340" s="2">
        <v>0</v>
      </c>
      <c r="ES340" s="2">
        <v>0</v>
      </c>
      <c r="ET340" s="2">
        <v>1</v>
      </c>
      <c r="EU340" s="2">
        <v>0</v>
      </c>
      <c r="EV340" s="2">
        <v>0</v>
      </c>
      <c r="EX340" s="1" t="s">
        <v>1830</v>
      </c>
      <c r="GE340" s="1" t="s">
        <v>4429</v>
      </c>
      <c r="GF340" s="1" t="s">
        <v>2075</v>
      </c>
      <c r="GG340" s="1" t="s">
        <v>2074</v>
      </c>
      <c r="GH340" s="1" t="s">
        <v>2074</v>
      </c>
      <c r="GI340" s="1" t="s">
        <v>2075</v>
      </c>
      <c r="GJ340" s="1" t="s">
        <v>2074</v>
      </c>
      <c r="GK340" s="1" t="s">
        <v>2075</v>
      </c>
      <c r="GL340" s="1" t="s">
        <v>2075</v>
      </c>
      <c r="GM340" s="1" t="s">
        <v>2075</v>
      </c>
      <c r="GN340" s="1" t="s">
        <v>2075</v>
      </c>
      <c r="GO340" s="1" t="s">
        <v>2075</v>
      </c>
      <c r="GP340" s="1" t="s">
        <v>2075</v>
      </c>
      <c r="GQ340" s="1" t="s">
        <v>2075</v>
      </c>
      <c r="GR340" s="1" t="s">
        <v>2075</v>
      </c>
      <c r="AAU340" s="1"/>
      <c r="ATY340"/>
      <c r="ATZ340" s="1" t="s">
        <v>4526</v>
      </c>
      <c r="AUB340" s="1" t="s">
        <v>3854</v>
      </c>
      <c r="AUC340" s="1" t="s">
        <v>3801</v>
      </c>
      <c r="AUD340" s="1" t="s">
        <v>3855</v>
      </c>
      <c r="AUG340" s="1" t="s">
        <v>4527</v>
      </c>
    </row>
    <row r="341" spans="1:1229" ht="14.5" customHeight="1" x14ac:dyDescent="0.35">
      <c r="A341" s="1" t="s">
        <v>3804</v>
      </c>
      <c r="B341" s="1" t="s">
        <v>3802</v>
      </c>
      <c r="C341" s="1" t="s">
        <v>3803</v>
      </c>
      <c r="D341" s="1" t="s">
        <v>2698</v>
      </c>
      <c r="E341" s="1" t="s">
        <v>1955</v>
      </c>
      <c r="F341" s="1" t="s">
        <v>2698</v>
      </c>
      <c r="I341" s="1" t="s">
        <v>1942</v>
      </c>
      <c r="J341" s="1" t="s">
        <v>1943</v>
      </c>
      <c r="K341" s="1" t="s">
        <v>1943</v>
      </c>
      <c r="N341" s="1" t="s">
        <v>4087</v>
      </c>
      <c r="O341" s="2">
        <v>0</v>
      </c>
      <c r="P341" s="2">
        <v>1</v>
      </c>
      <c r="Q341" s="2">
        <v>0</v>
      </c>
      <c r="R341" s="2">
        <v>0</v>
      </c>
      <c r="S341" s="2">
        <v>0</v>
      </c>
      <c r="U341" s="1" t="s">
        <v>1831</v>
      </c>
      <c r="AT341" s="1"/>
      <c r="BJ341" s="1"/>
      <c r="DU341" s="1"/>
      <c r="GS341" s="1"/>
      <c r="GT341" s="1" t="s">
        <v>4088</v>
      </c>
      <c r="GV341" s="1" t="s">
        <v>4123</v>
      </c>
      <c r="GX341" s="1" t="s">
        <v>1830</v>
      </c>
      <c r="GY341" s="1" t="s">
        <v>4124</v>
      </c>
      <c r="GZ341" s="1" t="s">
        <v>4125</v>
      </c>
      <c r="HA341" s="1" t="s">
        <v>4083</v>
      </c>
      <c r="HL341" s="1" t="s">
        <v>1831</v>
      </c>
      <c r="HM341" s="1" t="s">
        <v>1830</v>
      </c>
      <c r="HP341" s="1" t="s">
        <v>4528</v>
      </c>
      <c r="HQ341" s="1" t="s">
        <v>1831</v>
      </c>
      <c r="HT341" s="1" t="s">
        <v>1830</v>
      </c>
      <c r="HU341" s="2" t="s">
        <v>1840</v>
      </c>
      <c r="HV341" s="1" t="s">
        <v>3890</v>
      </c>
      <c r="HW341" s="1" t="s">
        <v>3888</v>
      </c>
      <c r="HY341" s="1" t="s">
        <v>1830</v>
      </c>
      <c r="IT341" s="1" t="s">
        <v>1834</v>
      </c>
      <c r="IU341" s="2">
        <v>0</v>
      </c>
      <c r="IV341" s="2">
        <v>0</v>
      </c>
      <c r="IW341" s="2">
        <v>0</v>
      </c>
      <c r="IX341" s="2">
        <v>0</v>
      </c>
      <c r="IY341" s="2">
        <v>0</v>
      </c>
      <c r="IZ341" s="2">
        <v>0</v>
      </c>
      <c r="JA341" s="2">
        <v>0</v>
      </c>
      <c r="JB341" s="2">
        <v>1</v>
      </c>
      <c r="JC341" s="2">
        <v>0</v>
      </c>
      <c r="JD341" s="2">
        <v>0</v>
      </c>
      <c r="JE341" s="2">
        <v>0</v>
      </c>
      <c r="JG341" s="1" t="s">
        <v>1830</v>
      </c>
      <c r="KU341" s="1" t="s">
        <v>4465</v>
      </c>
      <c r="KV341" s="2">
        <v>1</v>
      </c>
      <c r="KW341" s="2">
        <v>1</v>
      </c>
      <c r="KX341" s="2">
        <v>1</v>
      </c>
      <c r="KY341" s="2">
        <v>0</v>
      </c>
      <c r="KZ341" s="2">
        <v>0</v>
      </c>
      <c r="LA341" s="2">
        <v>0</v>
      </c>
      <c r="LB341" s="2">
        <v>0</v>
      </c>
      <c r="LC341" s="2">
        <v>0</v>
      </c>
      <c r="LD341" s="2">
        <v>0</v>
      </c>
      <c r="LE341" s="2">
        <v>0</v>
      </c>
      <c r="LF341" s="2">
        <v>0</v>
      </c>
      <c r="LG341" s="2">
        <v>0</v>
      </c>
      <c r="LI341" s="1" t="s">
        <v>1857</v>
      </c>
      <c r="LJ341" s="2">
        <v>0</v>
      </c>
      <c r="LK341" s="2">
        <v>0</v>
      </c>
      <c r="LL341" s="2">
        <v>0</v>
      </c>
      <c r="LM341" s="2">
        <v>0</v>
      </c>
      <c r="LN341" s="2">
        <v>1</v>
      </c>
      <c r="LO341" s="2">
        <v>0</v>
      </c>
      <c r="LP341" s="2">
        <v>0</v>
      </c>
      <c r="LQ341" s="2">
        <v>0</v>
      </c>
      <c r="LR341" s="2">
        <v>0</v>
      </c>
      <c r="LS341" s="2">
        <v>0</v>
      </c>
      <c r="LT341" s="2">
        <v>0</v>
      </c>
      <c r="LU341" s="2">
        <v>0</v>
      </c>
      <c r="LV341" s="2">
        <v>0</v>
      </c>
      <c r="LX341" s="1" t="s">
        <v>1830</v>
      </c>
      <c r="NE341" s="1" t="s">
        <v>4511</v>
      </c>
      <c r="NF341" s="2">
        <v>0</v>
      </c>
      <c r="NG341" s="2">
        <v>1</v>
      </c>
      <c r="NH341" s="2">
        <v>1</v>
      </c>
      <c r="NI341" s="2">
        <v>1</v>
      </c>
      <c r="NJ341" s="2">
        <v>0</v>
      </c>
      <c r="NK341" s="2">
        <v>0</v>
      </c>
      <c r="NL341" s="2">
        <v>0</v>
      </c>
      <c r="NM341" s="2">
        <v>0</v>
      </c>
      <c r="NN341" s="2">
        <v>0</v>
      </c>
      <c r="NO341" s="2">
        <v>0</v>
      </c>
      <c r="NP341" s="2">
        <v>0</v>
      </c>
      <c r="NQ341" s="2">
        <v>0</v>
      </c>
      <c r="NR341" s="2">
        <v>0</v>
      </c>
      <c r="AAU341" s="1"/>
      <c r="ATY341"/>
      <c r="ATZ341" s="1" t="s">
        <v>4529</v>
      </c>
      <c r="AUB341" s="1" t="s">
        <v>3854</v>
      </c>
      <c r="AUC341" s="1" t="s">
        <v>3805</v>
      </c>
      <c r="AUD341" s="1" t="s">
        <v>3855</v>
      </c>
      <c r="AUG341" s="1" t="s">
        <v>4530</v>
      </c>
    </row>
    <row r="342" spans="1:1229" ht="14.5" customHeight="1" x14ac:dyDescent="0.35">
      <c r="A342" s="1" t="s">
        <v>3808</v>
      </c>
      <c r="B342" s="1" t="s">
        <v>3806</v>
      </c>
      <c r="C342" s="1" t="s">
        <v>3807</v>
      </c>
      <c r="D342" s="1" t="s">
        <v>2698</v>
      </c>
      <c r="E342" s="1" t="s">
        <v>1955</v>
      </c>
      <c r="F342" s="1" t="s">
        <v>2698</v>
      </c>
      <c r="I342" s="1" t="s">
        <v>1942</v>
      </c>
      <c r="J342" s="1" t="s">
        <v>1943</v>
      </c>
      <c r="K342" s="1" t="s">
        <v>1943</v>
      </c>
      <c r="N342" s="1" t="s">
        <v>3846</v>
      </c>
      <c r="O342" s="2">
        <v>1</v>
      </c>
      <c r="P342" s="2">
        <v>0</v>
      </c>
      <c r="Q342" s="2">
        <v>0</v>
      </c>
      <c r="R342" s="2">
        <v>0</v>
      </c>
      <c r="S342" s="2">
        <v>0</v>
      </c>
      <c r="U342" s="1" t="s">
        <v>1831</v>
      </c>
      <c r="AC342" s="1" t="s">
        <v>3920</v>
      </c>
      <c r="AE342" s="1" t="s">
        <v>1830</v>
      </c>
      <c r="AF342" s="1" t="s">
        <v>1831</v>
      </c>
      <c r="AS342" s="1" t="s">
        <v>3847</v>
      </c>
      <c r="AT342" s="156" t="s">
        <v>1840</v>
      </c>
      <c r="AU342" s="1" t="s">
        <v>3888</v>
      </c>
      <c r="AW342" s="1" t="s">
        <v>3849</v>
      </c>
      <c r="AX342" s="1" t="s">
        <v>3890</v>
      </c>
      <c r="AY342" s="1" t="s">
        <v>1830</v>
      </c>
      <c r="BT342" s="1" t="s">
        <v>1840</v>
      </c>
      <c r="BU342" s="2">
        <v>0</v>
      </c>
      <c r="BV342" s="2">
        <v>0</v>
      </c>
      <c r="BW342" s="2">
        <v>0</v>
      </c>
      <c r="BX342" s="2">
        <v>0</v>
      </c>
      <c r="BY342" s="2">
        <v>0</v>
      </c>
      <c r="BZ342" s="2">
        <v>0</v>
      </c>
      <c r="CA342" s="2">
        <v>0</v>
      </c>
      <c r="CB342" s="2">
        <v>0</v>
      </c>
      <c r="CC342" s="2">
        <v>0</v>
      </c>
      <c r="CD342" s="2">
        <v>1</v>
      </c>
      <c r="CE342" s="2">
        <v>0</v>
      </c>
      <c r="CG342" s="1" t="s">
        <v>1830</v>
      </c>
      <c r="DU342" s="1" t="s">
        <v>3991</v>
      </c>
      <c r="DV342" s="2">
        <v>1</v>
      </c>
      <c r="DW342" s="2">
        <v>1</v>
      </c>
      <c r="DX342" s="2">
        <v>0</v>
      </c>
      <c r="DY342" s="2">
        <v>0</v>
      </c>
      <c r="DZ342" s="2">
        <v>0</v>
      </c>
      <c r="EA342" s="2">
        <v>0</v>
      </c>
      <c r="EB342" s="2">
        <v>0</v>
      </c>
      <c r="EC342" s="2">
        <v>0</v>
      </c>
      <c r="ED342" s="2">
        <v>0</v>
      </c>
      <c r="EE342" s="2">
        <v>0</v>
      </c>
      <c r="EF342" s="2">
        <v>0</v>
      </c>
      <c r="EG342" s="2">
        <v>0</v>
      </c>
      <c r="EI342" s="1" t="s">
        <v>1857</v>
      </c>
      <c r="EJ342" s="2">
        <v>0</v>
      </c>
      <c r="EK342" s="2">
        <v>0</v>
      </c>
      <c r="EL342" s="2">
        <v>0</v>
      </c>
      <c r="EM342" s="2">
        <v>0</v>
      </c>
      <c r="EN342" s="2">
        <v>1</v>
      </c>
      <c r="EO342" s="2">
        <v>0</v>
      </c>
      <c r="EP342" s="2">
        <v>0</v>
      </c>
      <c r="EQ342" s="2">
        <v>0</v>
      </c>
      <c r="ER342" s="2">
        <v>0</v>
      </c>
      <c r="ES342" s="2">
        <v>0</v>
      </c>
      <c r="ET342" s="2">
        <v>0</v>
      </c>
      <c r="EU342" s="2">
        <v>0</v>
      </c>
      <c r="EV342" s="2">
        <v>0</v>
      </c>
      <c r="EX342" s="1" t="s">
        <v>1830</v>
      </c>
      <c r="GE342" s="1" t="s">
        <v>4531</v>
      </c>
      <c r="GF342" s="1" t="s">
        <v>2075</v>
      </c>
      <c r="GG342" s="1" t="s">
        <v>2074</v>
      </c>
      <c r="GH342" s="1" t="s">
        <v>2074</v>
      </c>
      <c r="GI342" s="1" t="s">
        <v>2075</v>
      </c>
      <c r="GJ342" s="1" t="s">
        <v>2074</v>
      </c>
      <c r="GK342" s="1" t="s">
        <v>2074</v>
      </c>
      <c r="GL342" s="1" t="s">
        <v>2075</v>
      </c>
      <c r="GM342" s="1" t="s">
        <v>2075</v>
      </c>
      <c r="GN342" s="1" t="s">
        <v>2075</v>
      </c>
      <c r="GO342" s="1" t="s">
        <v>2075</v>
      </c>
      <c r="GP342" s="1" t="s">
        <v>2075</v>
      </c>
      <c r="GQ342" s="1" t="s">
        <v>2075</v>
      </c>
      <c r="GR342" s="1" t="s">
        <v>2075</v>
      </c>
      <c r="AAU342" s="1"/>
      <c r="ATY342"/>
      <c r="ATZ342" s="1" t="s">
        <v>4532</v>
      </c>
      <c r="AUB342" s="1" t="s">
        <v>3854</v>
      </c>
      <c r="AUC342" s="1" t="s">
        <v>3809</v>
      </c>
      <c r="AUD342" s="1" t="s">
        <v>3855</v>
      </c>
      <c r="AUG342" s="1" t="s">
        <v>4533</v>
      </c>
    </row>
    <row r="343" spans="1:1229" ht="14.5" customHeight="1" x14ac:dyDescent="0.35">
      <c r="A343" s="1" t="s">
        <v>3812</v>
      </c>
      <c r="B343" s="1" t="s">
        <v>3810</v>
      </c>
      <c r="C343" s="1" t="s">
        <v>3811</v>
      </c>
      <c r="D343" s="1" t="s">
        <v>2698</v>
      </c>
      <c r="E343" s="1" t="s">
        <v>1955</v>
      </c>
      <c r="F343" s="1" t="s">
        <v>2698</v>
      </c>
      <c r="I343" s="1" t="s">
        <v>1942</v>
      </c>
      <c r="J343" s="1" t="s">
        <v>1943</v>
      </c>
      <c r="K343" s="1" t="s">
        <v>1943</v>
      </c>
      <c r="N343" s="1" t="s">
        <v>3846</v>
      </c>
      <c r="O343" s="2">
        <v>1</v>
      </c>
      <c r="P343" s="2">
        <v>0</v>
      </c>
      <c r="Q343" s="2">
        <v>0</v>
      </c>
      <c r="R343" s="2">
        <v>0</v>
      </c>
      <c r="S343" s="2">
        <v>0</v>
      </c>
      <c r="U343" s="1" t="s">
        <v>1830</v>
      </c>
      <c r="V343" s="1" t="s">
        <v>4147</v>
      </c>
      <c r="W343" s="2">
        <v>1</v>
      </c>
      <c r="X343" s="2">
        <v>0</v>
      </c>
      <c r="Y343" s="2">
        <v>0</v>
      </c>
      <c r="Z343" s="2">
        <v>0</v>
      </c>
      <c r="AA343" s="2">
        <v>0</v>
      </c>
      <c r="DU343" s="1"/>
      <c r="AAU343" s="1"/>
      <c r="ATY343"/>
      <c r="ATZ343" s="1" t="s">
        <v>4534</v>
      </c>
      <c r="AUB343" s="1" t="s">
        <v>3854</v>
      </c>
      <c r="AUC343" s="1" t="s">
        <v>3813</v>
      </c>
      <c r="AUD343" s="1" t="s">
        <v>3855</v>
      </c>
      <c r="AUG343" s="1" t="s">
        <v>4535</v>
      </c>
    </row>
    <row r="344" spans="1:1229" ht="14.5" customHeight="1" x14ac:dyDescent="0.35">
      <c r="A344" s="1" t="s">
        <v>3816</v>
      </c>
      <c r="B344" s="1" t="s">
        <v>3814</v>
      </c>
      <c r="C344" s="1" t="s">
        <v>3815</v>
      </c>
      <c r="D344" s="1" t="s">
        <v>2698</v>
      </c>
      <c r="E344" s="1" t="s">
        <v>1955</v>
      </c>
      <c r="F344" s="1" t="s">
        <v>2698</v>
      </c>
      <c r="I344" s="1" t="s">
        <v>1942</v>
      </c>
      <c r="J344" s="1" t="s">
        <v>1943</v>
      </c>
      <c r="K344" s="1" t="s">
        <v>1943</v>
      </c>
      <c r="N344" s="1" t="s">
        <v>3846</v>
      </c>
      <c r="O344" s="2">
        <v>1</v>
      </c>
      <c r="P344" s="2">
        <v>0</v>
      </c>
      <c r="Q344" s="2">
        <v>0</v>
      </c>
      <c r="R344" s="2">
        <v>0</v>
      </c>
      <c r="S344" s="2">
        <v>0</v>
      </c>
      <c r="U344" s="1" t="s">
        <v>1831</v>
      </c>
      <c r="AC344" s="1" t="s">
        <v>3856</v>
      </c>
      <c r="AE344" s="1" t="s">
        <v>1830</v>
      </c>
      <c r="AF344" s="1" t="s">
        <v>1831</v>
      </c>
      <c r="AS344" s="1" t="s">
        <v>3847</v>
      </c>
      <c r="AT344" s="156" t="s">
        <v>1840</v>
      </c>
      <c r="AU344" s="1" t="s">
        <v>3914</v>
      </c>
      <c r="AW344" s="1" t="s">
        <v>3849</v>
      </c>
      <c r="AX344" s="1" t="s">
        <v>1835</v>
      </c>
      <c r="AY344" s="1" t="s">
        <v>1830</v>
      </c>
      <c r="BT344" s="1" t="s">
        <v>1840</v>
      </c>
      <c r="BU344" s="2">
        <v>0</v>
      </c>
      <c r="BV344" s="2">
        <v>0</v>
      </c>
      <c r="BW344" s="2">
        <v>0</v>
      </c>
      <c r="BX344" s="2">
        <v>0</v>
      </c>
      <c r="BY344" s="2">
        <v>0</v>
      </c>
      <c r="BZ344" s="2">
        <v>0</v>
      </c>
      <c r="CA344" s="2">
        <v>0</v>
      </c>
      <c r="CB344" s="2">
        <v>0</v>
      </c>
      <c r="CC344" s="2">
        <v>0</v>
      </c>
      <c r="CD344" s="2">
        <v>1</v>
      </c>
      <c r="CE344" s="2">
        <v>0</v>
      </c>
      <c r="CG344" s="1" t="s">
        <v>1830</v>
      </c>
      <c r="DU344" s="1" t="s">
        <v>4481</v>
      </c>
      <c r="DV344" s="2">
        <v>1</v>
      </c>
      <c r="DW344" s="2">
        <v>0</v>
      </c>
      <c r="DX344" s="2">
        <v>1</v>
      </c>
      <c r="DY344" s="2">
        <v>1</v>
      </c>
      <c r="DZ344" s="2">
        <v>0</v>
      </c>
      <c r="EA344" s="2">
        <v>0</v>
      </c>
      <c r="EB344" s="2">
        <v>0</v>
      </c>
      <c r="EC344" s="2">
        <v>0</v>
      </c>
      <c r="ED344" s="2">
        <v>0</v>
      </c>
      <c r="EE344" s="2">
        <v>0</v>
      </c>
      <c r="EF344" s="2">
        <v>0</v>
      </c>
      <c r="EG344" s="2">
        <v>0</v>
      </c>
      <c r="EI344" s="1" t="s">
        <v>1835</v>
      </c>
      <c r="EJ344" s="2">
        <v>0</v>
      </c>
      <c r="EK344" s="2">
        <v>0</v>
      </c>
      <c r="EL344" s="2">
        <v>0</v>
      </c>
      <c r="EM344" s="2">
        <v>0</v>
      </c>
      <c r="EN344" s="2">
        <v>0</v>
      </c>
      <c r="EO344" s="2">
        <v>0</v>
      </c>
      <c r="EP344" s="2">
        <v>0</v>
      </c>
      <c r="EQ344" s="2">
        <v>0</v>
      </c>
      <c r="ER344" s="2">
        <v>0</v>
      </c>
      <c r="ES344" s="2">
        <v>0</v>
      </c>
      <c r="ET344" s="2">
        <v>1</v>
      </c>
      <c r="EU344" s="2">
        <v>0</v>
      </c>
      <c r="EV344" s="2">
        <v>0</v>
      </c>
      <c r="EX344" s="1" t="s">
        <v>1830</v>
      </c>
      <c r="GE344" s="1" t="s">
        <v>4429</v>
      </c>
      <c r="GF344" s="1" t="s">
        <v>2075</v>
      </c>
      <c r="GG344" s="1" t="s">
        <v>2074</v>
      </c>
      <c r="GH344" s="1" t="s">
        <v>2074</v>
      </c>
      <c r="GI344" s="1" t="s">
        <v>2075</v>
      </c>
      <c r="GJ344" s="1" t="s">
        <v>2074</v>
      </c>
      <c r="GK344" s="1" t="s">
        <v>2075</v>
      </c>
      <c r="GL344" s="1" t="s">
        <v>2075</v>
      </c>
      <c r="GM344" s="1" t="s">
        <v>2075</v>
      </c>
      <c r="GN344" s="1" t="s">
        <v>2075</v>
      </c>
      <c r="GO344" s="1" t="s">
        <v>2075</v>
      </c>
      <c r="GP344" s="1" t="s">
        <v>2075</v>
      </c>
      <c r="GQ344" s="1" t="s">
        <v>2075</v>
      </c>
      <c r="GR344" s="1" t="s">
        <v>2075</v>
      </c>
      <c r="AAU344" s="1"/>
      <c r="ATY344"/>
      <c r="ATZ344" s="1" t="s">
        <v>4536</v>
      </c>
      <c r="AUB344" s="1" t="s">
        <v>3854</v>
      </c>
      <c r="AUC344" s="1" t="s">
        <v>3817</v>
      </c>
      <c r="AUD344" s="1" t="s">
        <v>3855</v>
      </c>
      <c r="AUG344" s="1" t="s">
        <v>4537</v>
      </c>
    </row>
    <row r="345" spans="1:1229" ht="14.5" customHeight="1" x14ac:dyDescent="0.35">
      <c r="A345" s="1" t="s">
        <v>3820</v>
      </c>
      <c r="B345" s="1" t="s">
        <v>3818</v>
      </c>
      <c r="C345" s="1" t="s">
        <v>3819</v>
      </c>
      <c r="D345" s="1" t="s">
        <v>2698</v>
      </c>
      <c r="E345" s="1" t="s">
        <v>1955</v>
      </c>
      <c r="F345" s="1" t="s">
        <v>2698</v>
      </c>
      <c r="I345" s="1" t="s">
        <v>1942</v>
      </c>
      <c r="J345" s="1" t="s">
        <v>1943</v>
      </c>
      <c r="K345" s="1" t="s">
        <v>1943</v>
      </c>
      <c r="N345" s="1" t="s">
        <v>3846</v>
      </c>
      <c r="O345" s="2">
        <v>1</v>
      </c>
      <c r="P345" s="2">
        <v>0</v>
      </c>
      <c r="Q345" s="2">
        <v>0</v>
      </c>
      <c r="R345" s="2">
        <v>0</v>
      </c>
      <c r="S345" s="2">
        <v>0</v>
      </c>
      <c r="U345" s="1" t="s">
        <v>1831</v>
      </c>
      <c r="AC345" s="1" t="s">
        <v>3920</v>
      </c>
      <c r="AE345" s="1" t="s">
        <v>1830</v>
      </c>
      <c r="AF345" s="1" t="s">
        <v>4113</v>
      </c>
      <c r="AG345" s="1" t="s">
        <v>4118</v>
      </c>
      <c r="AI345" s="1" t="s">
        <v>3905</v>
      </c>
      <c r="AS345" s="1" t="s">
        <v>1830</v>
      </c>
      <c r="AT345" s="156" t="s">
        <v>1840</v>
      </c>
      <c r="AU345" s="1" t="s">
        <v>3914</v>
      </c>
      <c r="AW345" s="1" t="s">
        <v>3849</v>
      </c>
      <c r="AX345" s="1" t="s">
        <v>3890</v>
      </c>
      <c r="AY345" s="1" t="s">
        <v>1830</v>
      </c>
      <c r="BT345" s="1" t="s">
        <v>1840</v>
      </c>
      <c r="BU345" s="2">
        <v>0</v>
      </c>
      <c r="BV345" s="2">
        <v>0</v>
      </c>
      <c r="BW345" s="2">
        <v>0</v>
      </c>
      <c r="BX345" s="2">
        <v>0</v>
      </c>
      <c r="BY345" s="2">
        <v>0</v>
      </c>
      <c r="BZ345" s="2">
        <v>0</v>
      </c>
      <c r="CA345" s="2">
        <v>0</v>
      </c>
      <c r="CB345" s="2">
        <v>0</v>
      </c>
      <c r="CC345" s="2">
        <v>0</v>
      </c>
      <c r="CD345" s="2">
        <v>1</v>
      </c>
      <c r="CE345" s="2">
        <v>0</v>
      </c>
      <c r="CG345" s="1" t="s">
        <v>1830</v>
      </c>
      <c r="DU345" s="1" t="s">
        <v>4465</v>
      </c>
      <c r="DV345" s="2">
        <v>1</v>
      </c>
      <c r="DW345" s="2">
        <v>1</v>
      </c>
      <c r="DX345" s="2">
        <v>1</v>
      </c>
      <c r="DY345" s="2">
        <v>0</v>
      </c>
      <c r="DZ345" s="2">
        <v>0</v>
      </c>
      <c r="EA345" s="2">
        <v>0</v>
      </c>
      <c r="EB345" s="2">
        <v>0</v>
      </c>
      <c r="EC345" s="2">
        <v>0</v>
      </c>
      <c r="ED345" s="2">
        <v>0</v>
      </c>
      <c r="EE345" s="2">
        <v>0</v>
      </c>
      <c r="EF345" s="2">
        <v>0</v>
      </c>
      <c r="EG345" s="2">
        <v>0</v>
      </c>
      <c r="EI345" s="1" t="s">
        <v>1835</v>
      </c>
      <c r="EJ345" s="2">
        <v>0</v>
      </c>
      <c r="EK345" s="2">
        <v>0</v>
      </c>
      <c r="EL345" s="2">
        <v>0</v>
      </c>
      <c r="EM345" s="2">
        <v>0</v>
      </c>
      <c r="EN345" s="2">
        <v>0</v>
      </c>
      <c r="EO345" s="2">
        <v>0</v>
      </c>
      <c r="EP345" s="2">
        <v>0</v>
      </c>
      <c r="EQ345" s="2">
        <v>0</v>
      </c>
      <c r="ER345" s="2">
        <v>0</v>
      </c>
      <c r="ES345" s="2">
        <v>0</v>
      </c>
      <c r="ET345" s="2">
        <v>1</v>
      </c>
      <c r="EU345" s="2">
        <v>0</v>
      </c>
      <c r="EV345" s="2">
        <v>0</v>
      </c>
      <c r="EX345" s="1" t="s">
        <v>1830</v>
      </c>
      <c r="GE345" s="1" t="s">
        <v>4531</v>
      </c>
      <c r="GF345" s="1" t="s">
        <v>2075</v>
      </c>
      <c r="GG345" s="1" t="s">
        <v>2074</v>
      </c>
      <c r="GH345" s="1" t="s">
        <v>2074</v>
      </c>
      <c r="GI345" s="1" t="s">
        <v>2075</v>
      </c>
      <c r="GJ345" s="1" t="s">
        <v>2074</v>
      </c>
      <c r="GK345" s="1" t="s">
        <v>2074</v>
      </c>
      <c r="GL345" s="1" t="s">
        <v>2075</v>
      </c>
      <c r="GM345" s="1" t="s">
        <v>2075</v>
      </c>
      <c r="GN345" s="1" t="s">
        <v>2075</v>
      </c>
      <c r="GO345" s="1" t="s">
        <v>2075</v>
      </c>
      <c r="GP345" s="1" t="s">
        <v>2075</v>
      </c>
      <c r="GQ345" s="1" t="s">
        <v>2075</v>
      </c>
      <c r="GR345" s="1" t="s">
        <v>2075</v>
      </c>
      <c r="AAU345" s="1"/>
      <c r="ATY345"/>
      <c r="ATZ345" s="1" t="s">
        <v>4538</v>
      </c>
      <c r="AUB345" s="1" t="s">
        <v>3854</v>
      </c>
      <c r="AUC345" s="1" t="s">
        <v>3821</v>
      </c>
      <c r="AUD345" s="1" t="s">
        <v>3855</v>
      </c>
      <c r="AUG345" s="1" t="s">
        <v>4539</v>
      </c>
    </row>
    <row r="346" spans="1:1229" ht="14.5" customHeight="1" x14ac:dyDescent="0.35">
      <c r="A346" s="1" t="s">
        <v>3824</v>
      </c>
      <c r="B346" s="1" t="s">
        <v>3822</v>
      </c>
      <c r="C346" s="1" t="s">
        <v>3823</v>
      </c>
      <c r="D346" s="1" t="s">
        <v>2698</v>
      </c>
      <c r="E346" s="1" t="s">
        <v>1955</v>
      </c>
      <c r="F346" s="1" t="s">
        <v>2698</v>
      </c>
      <c r="I346" s="1" t="s">
        <v>1942</v>
      </c>
      <c r="J346" s="1" t="s">
        <v>1943</v>
      </c>
      <c r="K346" s="1" t="s">
        <v>1943</v>
      </c>
      <c r="N346" s="1" t="s">
        <v>3846</v>
      </c>
      <c r="O346" s="2">
        <v>1</v>
      </c>
      <c r="P346" s="2">
        <v>0</v>
      </c>
      <c r="Q346" s="2">
        <v>0</v>
      </c>
      <c r="R346" s="2">
        <v>0</v>
      </c>
      <c r="S346" s="2">
        <v>0</v>
      </c>
      <c r="U346" s="1" t="s">
        <v>1831</v>
      </c>
      <c r="AC346" s="1" t="s">
        <v>3856</v>
      </c>
      <c r="AE346" s="1" t="s">
        <v>1830</v>
      </c>
      <c r="AF346" s="1" t="s">
        <v>4113</v>
      </c>
      <c r="AG346" s="1" t="s">
        <v>4118</v>
      </c>
      <c r="AI346" s="1" t="s">
        <v>4083</v>
      </c>
      <c r="AS346" s="1" t="s">
        <v>3887</v>
      </c>
      <c r="AT346" s="156" t="s">
        <v>1840</v>
      </c>
      <c r="AU346" s="1" t="s">
        <v>3914</v>
      </c>
      <c r="AW346" s="1" t="s">
        <v>3889</v>
      </c>
      <c r="AX346" s="1" t="s">
        <v>3890</v>
      </c>
      <c r="AY346" s="1" t="s">
        <v>1830</v>
      </c>
      <c r="BT346" s="1" t="s">
        <v>1834</v>
      </c>
      <c r="BU346" s="2">
        <v>0</v>
      </c>
      <c r="BV346" s="2">
        <v>0</v>
      </c>
      <c r="BW346" s="2">
        <v>0</v>
      </c>
      <c r="BX346" s="2">
        <v>0</v>
      </c>
      <c r="BY346" s="2">
        <v>0</v>
      </c>
      <c r="BZ346" s="2">
        <v>0</v>
      </c>
      <c r="CA346" s="2">
        <v>0</v>
      </c>
      <c r="CB346" s="2">
        <v>1</v>
      </c>
      <c r="CC346" s="2">
        <v>0</v>
      </c>
      <c r="CD346" s="2">
        <v>0</v>
      </c>
      <c r="CE346" s="2">
        <v>0</v>
      </c>
      <c r="CG346" s="1" t="s">
        <v>1830</v>
      </c>
      <c r="DU346" s="1" t="s">
        <v>4465</v>
      </c>
      <c r="DV346" s="2">
        <v>1</v>
      </c>
      <c r="DW346" s="2">
        <v>1</v>
      </c>
      <c r="DX346" s="2">
        <v>1</v>
      </c>
      <c r="DY346" s="2">
        <v>0</v>
      </c>
      <c r="DZ346" s="2">
        <v>0</v>
      </c>
      <c r="EA346" s="2">
        <v>0</v>
      </c>
      <c r="EB346" s="2">
        <v>0</v>
      </c>
      <c r="EC346" s="2">
        <v>0</v>
      </c>
      <c r="ED346" s="2">
        <v>0</v>
      </c>
      <c r="EE346" s="2">
        <v>0</v>
      </c>
      <c r="EF346" s="2">
        <v>0</v>
      </c>
      <c r="EG346" s="2">
        <v>0</v>
      </c>
      <c r="EI346" s="1" t="s">
        <v>1857</v>
      </c>
      <c r="EJ346" s="2">
        <v>0</v>
      </c>
      <c r="EK346" s="2">
        <v>0</v>
      </c>
      <c r="EL346" s="2">
        <v>0</v>
      </c>
      <c r="EM346" s="2">
        <v>0</v>
      </c>
      <c r="EN346" s="2">
        <v>1</v>
      </c>
      <c r="EO346" s="2">
        <v>0</v>
      </c>
      <c r="EP346" s="2">
        <v>0</v>
      </c>
      <c r="EQ346" s="2">
        <v>0</v>
      </c>
      <c r="ER346" s="2">
        <v>0</v>
      </c>
      <c r="ES346" s="2">
        <v>0</v>
      </c>
      <c r="ET346" s="2">
        <v>0</v>
      </c>
      <c r="EU346" s="2">
        <v>0</v>
      </c>
      <c r="EV346" s="2">
        <v>0</v>
      </c>
      <c r="EX346" s="1" t="s">
        <v>1830</v>
      </c>
      <c r="GE346" s="1" t="s">
        <v>4429</v>
      </c>
      <c r="GF346" s="1" t="s">
        <v>2075</v>
      </c>
      <c r="GG346" s="1" t="s">
        <v>2074</v>
      </c>
      <c r="GH346" s="1" t="s">
        <v>2074</v>
      </c>
      <c r="GI346" s="1" t="s">
        <v>2075</v>
      </c>
      <c r="GJ346" s="1" t="s">
        <v>2074</v>
      </c>
      <c r="GK346" s="1" t="s">
        <v>2075</v>
      </c>
      <c r="GL346" s="1" t="s">
        <v>2075</v>
      </c>
      <c r="GM346" s="1" t="s">
        <v>2075</v>
      </c>
      <c r="GN346" s="1" t="s">
        <v>2075</v>
      </c>
      <c r="GO346" s="1" t="s">
        <v>2075</v>
      </c>
      <c r="GP346" s="1" t="s">
        <v>2075</v>
      </c>
      <c r="GQ346" s="1" t="s">
        <v>2075</v>
      </c>
      <c r="GR346" s="1" t="s">
        <v>2075</v>
      </c>
      <c r="AAU346" s="1"/>
      <c r="ATY346"/>
      <c r="ATZ346" s="1" t="s">
        <v>4540</v>
      </c>
      <c r="AUB346" s="1" t="s">
        <v>3854</v>
      </c>
      <c r="AUC346" s="1" t="s">
        <v>3825</v>
      </c>
      <c r="AUD346" s="1" t="s">
        <v>3855</v>
      </c>
      <c r="AUG346" s="1" t="s">
        <v>4541</v>
      </c>
    </row>
    <row r="347" spans="1:1229" ht="14.5" customHeight="1" x14ac:dyDescent="0.35">
      <c r="A347" s="1" t="s">
        <v>3828</v>
      </c>
      <c r="B347" s="1" t="s">
        <v>3826</v>
      </c>
      <c r="C347" s="1" t="s">
        <v>3827</v>
      </c>
      <c r="D347" s="1" t="s">
        <v>2698</v>
      </c>
      <c r="E347" s="1" t="s">
        <v>1955</v>
      </c>
      <c r="F347" s="1" t="s">
        <v>2698</v>
      </c>
      <c r="I347" s="1" t="s">
        <v>1942</v>
      </c>
      <c r="J347" s="1" t="s">
        <v>1943</v>
      </c>
      <c r="K347" s="1" t="s">
        <v>1943</v>
      </c>
      <c r="N347" s="1" t="s">
        <v>3846</v>
      </c>
      <c r="O347" s="2">
        <v>1</v>
      </c>
      <c r="P347" s="2">
        <v>0</v>
      </c>
      <c r="Q347" s="2">
        <v>0</v>
      </c>
      <c r="R347" s="2">
        <v>0</v>
      </c>
      <c r="S347" s="2">
        <v>0</v>
      </c>
      <c r="U347" s="1" t="s">
        <v>1830</v>
      </c>
      <c r="V347" s="1" t="s">
        <v>4147</v>
      </c>
      <c r="W347" s="2">
        <v>1</v>
      </c>
      <c r="X347" s="2">
        <v>0</v>
      </c>
      <c r="Y347" s="2">
        <v>0</v>
      </c>
      <c r="Z347" s="2">
        <v>0</v>
      </c>
      <c r="AA347" s="2">
        <v>0</v>
      </c>
      <c r="DU347" s="1"/>
      <c r="AAU347" s="1"/>
      <c r="ATY347"/>
      <c r="ATZ347" s="1" t="s">
        <v>4542</v>
      </c>
      <c r="AUB347" s="1" t="s">
        <v>3854</v>
      </c>
      <c r="AUC347" s="1" t="s">
        <v>3829</v>
      </c>
      <c r="AUD347" s="1" t="s">
        <v>3855</v>
      </c>
      <c r="AUG347" s="1" t="s">
        <v>4543</v>
      </c>
    </row>
    <row r="348" spans="1:1229" ht="14.5" customHeight="1" x14ac:dyDescent="0.35">
      <c r="A348" s="1" t="s">
        <v>3832</v>
      </c>
      <c r="B348" s="1" t="s">
        <v>3830</v>
      </c>
      <c r="C348" s="1" t="s">
        <v>3831</v>
      </c>
      <c r="D348" s="1" t="s">
        <v>2698</v>
      </c>
      <c r="E348" s="1" t="s">
        <v>1955</v>
      </c>
      <c r="F348" s="1" t="s">
        <v>2698</v>
      </c>
      <c r="I348" s="1" t="s">
        <v>1942</v>
      </c>
      <c r="J348" s="1" t="s">
        <v>1943</v>
      </c>
      <c r="K348" s="1" t="s">
        <v>1943</v>
      </c>
      <c r="N348" s="1" t="s">
        <v>3846</v>
      </c>
      <c r="O348" s="2">
        <v>1</v>
      </c>
      <c r="P348" s="2">
        <v>0</v>
      </c>
      <c r="Q348" s="2">
        <v>0</v>
      </c>
      <c r="R348" s="2">
        <v>0</v>
      </c>
      <c r="S348" s="2">
        <v>0</v>
      </c>
      <c r="U348" s="1" t="s">
        <v>1831</v>
      </c>
      <c r="AC348" s="1" t="s">
        <v>3920</v>
      </c>
      <c r="AE348" s="1" t="s">
        <v>1830</v>
      </c>
      <c r="AF348" s="1" t="s">
        <v>1831</v>
      </c>
      <c r="AS348" s="1" t="s">
        <v>3847</v>
      </c>
      <c r="AT348" s="156" t="s">
        <v>1840</v>
      </c>
      <c r="AU348" s="1" t="s">
        <v>3914</v>
      </c>
      <c r="AW348" s="1" t="s">
        <v>3849</v>
      </c>
      <c r="AX348" s="1" t="s">
        <v>3890</v>
      </c>
      <c r="AY348" s="1" t="s">
        <v>1830</v>
      </c>
      <c r="BT348" s="1" t="s">
        <v>1834</v>
      </c>
      <c r="BU348" s="2">
        <v>0</v>
      </c>
      <c r="BV348" s="2">
        <v>0</v>
      </c>
      <c r="BW348" s="2">
        <v>0</v>
      </c>
      <c r="BX348" s="2">
        <v>0</v>
      </c>
      <c r="BY348" s="2">
        <v>0</v>
      </c>
      <c r="BZ348" s="2">
        <v>0</v>
      </c>
      <c r="CA348" s="2">
        <v>0</v>
      </c>
      <c r="CB348" s="2">
        <v>1</v>
      </c>
      <c r="CC348" s="2">
        <v>0</v>
      </c>
      <c r="CD348" s="2">
        <v>0</v>
      </c>
      <c r="CE348" s="2">
        <v>0</v>
      </c>
      <c r="CG348" s="1" t="s">
        <v>1830</v>
      </c>
      <c r="DU348" s="1" t="s">
        <v>4465</v>
      </c>
      <c r="DV348" s="2">
        <v>1</v>
      </c>
      <c r="DW348" s="2">
        <v>1</v>
      </c>
      <c r="DX348" s="2">
        <v>1</v>
      </c>
      <c r="DY348" s="2">
        <v>0</v>
      </c>
      <c r="DZ348" s="2">
        <v>0</v>
      </c>
      <c r="EA348" s="2">
        <v>0</v>
      </c>
      <c r="EB348" s="2">
        <v>0</v>
      </c>
      <c r="EC348" s="2">
        <v>0</v>
      </c>
      <c r="ED348" s="2">
        <v>0</v>
      </c>
      <c r="EE348" s="2">
        <v>0</v>
      </c>
      <c r="EF348" s="2">
        <v>0</v>
      </c>
      <c r="EG348" s="2">
        <v>0</v>
      </c>
      <c r="EI348" s="1" t="s">
        <v>1857</v>
      </c>
      <c r="EJ348" s="2">
        <v>0</v>
      </c>
      <c r="EK348" s="2">
        <v>0</v>
      </c>
      <c r="EL348" s="2">
        <v>0</v>
      </c>
      <c r="EM348" s="2">
        <v>0</v>
      </c>
      <c r="EN348" s="2">
        <v>1</v>
      </c>
      <c r="EO348" s="2">
        <v>0</v>
      </c>
      <c r="EP348" s="2">
        <v>0</v>
      </c>
      <c r="EQ348" s="2">
        <v>0</v>
      </c>
      <c r="ER348" s="2">
        <v>0</v>
      </c>
      <c r="ES348" s="2">
        <v>0</v>
      </c>
      <c r="ET348" s="2">
        <v>0</v>
      </c>
      <c r="EU348" s="2">
        <v>0</v>
      </c>
      <c r="EV348" s="2">
        <v>0</v>
      </c>
      <c r="EX348" s="1" t="s">
        <v>1830</v>
      </c>
      <c r="GE348" s="1" t="s">
        <v>4429</v>
      </c>
      <c r="GF348" s="1" t="s">
        <v>2075</v>
      </c>
      <c r="GG348" s="1" t="s">
        <v>2074</v>
      </c>
      <c r="GH348" s="1" t="s">
        <v>2074</v>
      </c>
      <c r="GI348" s="1" t="s">
        <v>2075</v>
      </c>
      <c r="GJ348" s="1" t="s">
        <v>2074</v>
      </c>
      <c r="GK348" s="1" t="s">
        <v>2075</v>
      </c>
      <c r="GL348" s="1" t="s">
        <v>2075</v>
      </c>
      <c r="GM348" s="1" t="s">
        <v>2075</v>
      </c>
      <c r="GN348" s="1" t="s">
        <v>2075</v>
      </c>
      <c r="GO348" s="1" t="s">
        <v>2075</v>
      </c>
      <c r="GP348" s="1" t="s">
        <v>2075</v>
      </c>
      <c r="GQ348" s="1" t="s">
        <v>2075</v>
      </c>
      <c r="GR348" s="1" t="s">
        <v>2075</v>
      </c>
      <c r="AAU348" s="1"/>
      <c r="ATY348"/>
      <c r="ATZ348" s="1" t="s">
        <v>4544</v>
      </c>
      <c r="AUB348" s="1" t="s">
        <v>3854</v>
      </c>
      <c r="AUC348" s="1" t="s">
        <v>3833</v>
      </c>
      <c r="AUD348" s="1" t="s">
        <v>3855</v>
      </c>
      <c r="AUG348" s="1" t="s">
        <v>4545</v>
      </c>
    </row>
    <row r="349" spans="1:1229" ht="14.5" customHeight="1" x14ac:dyDescent="0.35">
      <c r="A349" s="1" t="s">
        <v>3836</v>
      </c>
      <c r="B349" s="1" t="s">
        <v>3834</v>
      </c>
      <c r="C349" s="1" t="s">
        <v>3835</v>
      </c>
      <c r="D349" s="1" t="s">
        <v>2698</v>
      </c>
      <c r="E349" s="1" t="s">
        <v>1955</v>
      </c>
      <c r="F349" s="1" t="s">
        <v>2698</v>
      </c>
      <c r="I349" s="1" t="s">
        <v>1942</v>
      </c>
      <c r="J349" s="1" t="s">
        <v>1943</v>
      </c>
      <c r="K349" s="1" t="s">
        <v>1943</v>
      </c>
      <c r="N349" s="1" t="s">
        <v>3846</v>
      </c>
      <c r="O349" s="2">
        <v>1</v>
      </c>
      <c r="P349" s="2">
        <v>0</v>
      </c>
      <c r="Q349" s="2">
        <v>0</v>
      </c>
      <c r="R349" s="2">
        <v>0</v>
      </c>
      <c r="S349" s="2">
        <v>0</v>
      </c>
      <c r="U349" s="1" t="s">
        <v>1831</v>
      </c>
      <c r="AC349" s="1" t="s">
        <v>3920</v>
      </c>
      <c r="AE349" s="1" t="s">
        <v>1830</v>
      </c>
      <c r="AF349" s="1" t="s">
        <v>1831</v>
      </c>
      <c r="AS349" s="1" t="s">
        <v>3847</v>
      </c>
      <c r="AT349" s="156" t="s">
        <v>1840</v>
      </c>
      <c r="AU349" s="1" t="s">
        <v>3914</v>
      </c>
      <c r="AW349" s="1" t="s">
        <v>3849</v>
      </c>
      <c r="AX349" s="1" t="s">
        <v>3890</v>
      </c>
      <c r="AY349" s="1" t="s">
        <v>1830</v>
      </c>
      <c r="BT349" s="1" t="s">
        <v>3874</v>
      </c>
      <c r="BU349" s="2">
        <v>0</v>
      </c>
      <c r="BV349" s="2">
        <v>0</v>
      </c>
      <c r="BW349" s="2">
        <v>0</v>
      </c>
      <c r="BX349" s="2">
        <v>0</v>
      </c>
      <c r="BY349" s="2">
        <v>1</v>
      </c>
      <c r="BZ349" s="2">
        <v>0</v>
      </c>
      <c r="CA349" s="2">
        <v>0</v>
      </c>
      <c r="CB349" s="2">
        <v>0</v>
      </c>
      <c r="CC349" s="2">
        <v>0</v>
      </c>
      <c r="CD349" s="2">
        <v>0</v>
      </c>
      <c r="CE349" s="2">
        <v>0</v>
      </c>
      <c r="CG349" s="1" t="s">
        <v>1830</v>
      </c>
      <c r="DU349" s="1" t="s">
        <v>4465</v>
      </c>
      <c r="DV349" s="2">
        <v>1</v>
      </c>
      <c r="DW349" s="2">
        <v>1</v>
      </c>
      <c r="DX349" s="2">
        <v>1</v>
      </c>
      <c r="DY349" s="2">
        <v>0</v>
      </c>
      <c r="DZ349" s="2">
        <v>0</v>
      </c>
      <c r="EA349" s="2">
        <v>0</v>
      </c>
      <c r="EB349" s="2">
        <v>0</v>
      </c>
      <c r="EC349" s="2">
        <v>0</v>
      </c>
      <c r="ED349" s="2">
        <v>0</v>
      </c>
      <c r="EE349" s="2">
        <v>0</v>
      </c>
      <c r="EF349" s="2">
        <v>0</v>
      </c>
      <c r="EG349" s="2">
        <v>0</v>
      </c>
      <c r="EI349" s="1" t="s">
        <v>4614</v>
      </c>
      <c r="EJ349" s="2">
        <v>0</v>
      </c>
      <c r="EK349" s="2">
        <v>0</v>
      </c>
      <c r="EL349" s="2">
        <v>0</v>
      </c>
      <c r="EM349" s="2">
        <v>0</v>
      </c>
      <c r="EN349" s="2">
        <v>0</v>
      </c>
      <c r="EO349" s="2">
        <v>0</v>
      </c>
      <c r="EP349" s="2">
        <v>0</v>
      </c>
      <c r="EQ349" s="2">
        <v>0</v>
      </c>
      <c r="ER349" s="2">
        <v>0</v>
      </c>
      <c r="ES349" s="2">
        <v>0</v>
      </c>
      <c r="ET349" s="2">
        <v>0</v>
      </c>
      <c r="EU349" s="2">
        <v>1</v>
      </c>
      <c r="EV349" s="2">
        <v>0</v>
      </c>
      <c r="EX349" s="1" t="s">
        <v>1830</v>
      </c>
      <c r="GE349" s="1" t="s">
        <v>4429</v>
      </c>
      <c r="GF349" s="1" t="s">
        <v>2075</v>
      </c>
      <c r="GG349" s="1" t="s">
        <v>2074</v>
      </c>
      <c r="GH349" s="1" t="s">
        <v>2074</v>
      </c>
      <c r="GI349" s="1" t="s">
        <v>2075</v>
      </c>
      <c r="GJ349" s="1" t="s">
        <v>2074</v>
      </c>
      <c r="GK349" s="1" t="s">
        <v>2075</v>
      </c>
      <c r="GL349" s="1" t="s">
        <v>2075</v>
      </c>
      <c r="GM349" s="1" t="s">
        <v>2075</v>
      </c>
      <c r="GN349" s="1" t="s">
        <v>2075</v>
      </c>
      <c r="GO349" s="1" t="s">
        <v>2075</v>
      </c>
      <c r="GP349" s="1" t="s">
        <v>2075</v>
      </c>
      <c r="GQ349" s="1" t="s">
        <v>2075</v>
      </c>
      <c r="GR349" s="1" t="s">
        <v>2075</v>
      </c>
      <c r="AAU349" s="1"/>
      <c r="ATY349"/>
      <c r="ATZ349" s="1" t="s">
        <v>4546</v>
      </c>
      <c r="AUB349" s="1" t="s">
        <v>3854</v>
      </c>
      <c r="AUC349" s="1" t="s">
        <v>3837</v>
      </c>
      <c r="AUD349" s="1" t="s">
        <v>3855</v>
      </c>
      <c r="AUG349" s="1" t="s">
        <v>4547</v>
      </c>
    </row>
    <row r="350" spans="1:1229" ht="14.5" customHeight="1" x14ac:dyDescent="0.35">
      <c r="A350" s="1" t="s">
        <v>3840</v>
      </c>
      <c r="B350" s="1" t="s">
        <v>3838</v>
      </c>
      <c r="C350" s="1" t="s">
        <v>3839</v>
      </c>
      <c r="D350" s="1" t="s">
        <v>2698</v>
      </c>
      <c r="E350" s="1" t="s">
        <v>1955</v>
      </c>
      <c r="F350" s="1" t="s">
        <v>2698</v>
      </c>
      <c r="I350" s="1" t="s">
        <v>1942</v>
      </c>
      <c r="J350" s="1" t="s">
        <v>1943</v>
      </c>
      <c r="K350" s="1" t="s">
        <v>1943</v>
      </c>
      <c r="N350" s="1" t="s">
        <v>3846</v>
      </c>
      <c r="O350" s="2">
        <v>1</v>
      </c>
      <c r="P350" s="2">
        <v>0</v>
      </c>
      <c r="Q350" s="2">
        <v>0</v>
      </c>
      <c r="R350" s="2">
        <v>0</v>
      </c>
      <c r="S350" s="2">
        <v>0</v>
      </c>
      <c r="U350" s="1" t="s">
        <v>1831</v>
      </c>
      <c r="AC350" s="1" t="s">
        <v>3920</v>
      </c>
      <c r="AE350" s="1" t="s">
        <v>1830</v>
      </c>
      <c r="AF350" s="1" t="s">
        <v>1830</v>
      </c>
      <c r="AJ350" s="1" t="s">
        <v>3904</v>
      </c>
      <c r="AK350" s="2">
        <v>0</v>
      </c>
      <c r="AL350" s="2">
        <v>1</v>
      </c>
      <c r="AM350" s="2">
        <v>0</v>
      </c>
      <c r="AN350" s="2">
        <v>0</v>
      </c>
      <c r="AO350" s="2">
        <v>0</v>
      </c>
      <c r="AP350" s="2">
        <v>0</v>
      </c>
      <c r="AR350" s="1" t="s">
        <v>4006</v>
      </c>
      <c r="BT350" s="1" t="s">
        <v>3874</v>
      </c>
      <c r="BU350" s="2">
        <v>0</v>
      </c>
      <c r="BV350" s="2">
        <v>0</v>
      </c>
      <c r="BW350" s="2">
        <v>0</v>
      </c>
      <c r="BX350" s="2">
        <v>0</v>
      </c>
      <c r="BY350" s="2">
        <v>1</v>
      </c>
      <c r="BZ350" s="2">
        <v>0</v>
      </c>
      <c r="CA350" s="2">
        <v>0</v>
      </c>
      <c r="CB350" s="2">
        <v>0</v>
      </c>
      <c r="CC350" s="2">
        <v>0</v>
      </c>
      <c r="CD350" s="2">
        <v>0</v>
      </c>
      <c r="CE350" s="2">
        <v>0</v>
      </c>
      <c r="DU350" s="1"/>
      <c r="EX350" s="1" t="s">
        <v>1830</v>
      </c>
      <c r="GE350" s="1" t="s">
        <v>4429</v>
      </c>
      <c r="GF350" s="1" t="s">
        <v>2075</v>
      </c>
      <c r="GG350" s="1" t="s">
        <v>2074</v>
      </c>
      <c r="GH350" s="1" t="s">
        <v>2074</v>
      </c>
      <c r="GI350" s="1" t="s">
        <v>2075</v>
      </c>
      <c r="GJ350" s="1" t="s">
        <v>2074</v>
      </c>
      <c r="GK350" s="1" t="s">
        <v>2075</v>
      </c>
      <c r="GL350" s="1" t="s">
        <v>2075</v>
      </c>
      <c r="GM350" s="1" t="s">
        <v>2075</v>
      </c>
      <c r="GN350" s="1" t="s">
        <v>2075</v>
      </c>
      <c r="GO350" s="1" t="s">
        <v>2075</v>
      </c>
      <c r="GP350" s="1" t="s">
        <v>2075</v>
      </c>
      <c r="GQ350" s="1" t="s">
        <v>2075</v>
      </c>
      <c r="GR350" s="1" t="s">
        <v>2075</v>
      </c>
      <c r="AAU350" s="1"/>
      <c r="ATY350"/>
      <c r="ATZ350" s="1" t="s">
        <v>4548</v>
      </c>
      <c r="AUB350" s="1" t="s">
        <v>3854</v>
      </c>
      <c r="AUC350" s="1" t="s">
        <v>3841</v>
      </c>
      <c r="AUD350" s="1" t="s">
        <v>3855</v>
      </c>
      <c r="AUG350" s="1" t="s">
        <v>4549</v>
      </c>
    </row>
    <row r="351" spans="1:1229" ht="14.5" customHeight="1" x14ac:dyDescent="0.35">
      <c r="A351" s="1" t="s">
        <v>3844</v>
      </c>
      <c r="B351" s="1" t="s">
        <v>3842</v>
      </c>
      <c r="C351" s="1" t="s">
        <v>3843</v>
      </c>
      <c r="D351" s="1" t="s">
        <v>2698</v>
      </c>
      <c r="E351" s="1" t="s">
        <v>1955</v>
      </c>
      <c r="F351" s="1" t="s">
        <v>2698</v>
      </c>
      <c r="I351" s="1" t="s">
        <v>1942</v>
      </c>
      <c r="J351" s="1" t="s">
        <v>1943</v>
      </c>
      <c r="K351" s="1" t="s">
        <v>1943</v>
      </c>
      <c r="N351" s="1" t="s">
        <v>3846</v>
      </c>
      <c r="O351" s="2">
        <v>1</v>
      </c>
      <c r="P351" s="2">
        <v>0</v>
      </c>
      <c r="Q351" s="2">
        <v>0</v>
      </c>
      <c r="R351" s="2">
        <v>0</v>
      </c>
      <c r="S351" s="2">
        <v>0</v>
      </c>
      <c r="U351" s="1" t="s">
        <v>1831</v>
      </c>
      <c r="AC351" s="1" t="s">
        <v>3920</v>
      </c>
      <c r="AE351" s="1" t="s">
        <v>1830</v>
      </c>
      <c r="AF351" s="1" t="s">
        <v>1831</v>
      </c>
      <c r="AS351" s="1" t="s">
        <v>1830</v>
      </c>
      <c r="AT351" s="156" t="s">
        <v>1840</v>
      </c>
      <c r="AU351" s="1" t="s">
        <v>3914</v>
      </c>
      <c r="AW351" s="1" t="s">
        <v>3849</v>
      </c>
      <c r="AX351" s="1" t="s">
        <v>3890</v>
      </c>
      <c r="AY351" s="1" t="s">
        <v>1830</v>
      </c>
      <c r="BT351" s="1" t="s">
        <v>3874</v>
      </c>
      <c r="BU351" s="2">
        <v>0</v>
      </c>
      <c r="BV351" s="2">
        <v>0</v>
      </c>
      <c r="BW351" s="2">
        <v>0</v>
      </c>
      <c r="BX351" s="2">
        <v>0</v>
      </c>
      <c r="BY351" s="2">
        <v>1</v>
      </c>
      <c r="BZ351" s="2">
        <v>0</v>
      </c>
      <c r="CA351" s="2">
        <v>0</v>
      </c>
      <c r="CB351" s="2">
        <v>0</v>
      </c>
      <c r="CC351" s="2">
        <v>0</v>
      </c>
      <c r="CD351" s="2">
        <v>0</v>
      </c>
      <c r="CE351" s="2">
        <v>0</v>
      </c>
      <c r="CG351" s="1" t="s">
        <v>1830</v>
      </c>
      <c r="DU351" s="1" t="s">
        <v>4465</v>
      </c>
      <c r="DV351" s="2">
        <v>1</v>
      </c>
      <c r="DW351" s="2">
        <v>1</v>
      </c>
      <c r="DX351" s="2">
        <v>1</v>
      </c>
      <c r="DY351" s="2">
        <v>0</v>
      </c>
      <c r="DZ351" s="2">
        <v>0</v>
      </c>
      <c r="EA351" s="2">
        <v>0</v>
      </c>
      <c r="EB351" s="2">
        <v>0</v>
      </c>
      <c r="EC351" s="2">
        <v>0</v>
      </c>
      <c r="ED351" s="2">
        <v>0</v>
      </c>
      <c r="EE351" s="2">
        <v>0</v>
      </c>
      <c r="EF351" s="2">
        <v>0</v>
      </c>
      <c r="EG351" s="2">
        <v>0</v>
      </c>
      <c r="EI351" s="1" t="s">
        <v>1835</v>
      </c>
      <c r="EJ351" s="2">
        <v>0</v>
      </c>
      <c r="EK351" s="2">
        <v>0</v>
      </c>
      <c r="EL351" s="2">
        <v>0</v>
      </c>
      <c r="EM351" s="2">
        <v>0</v>
      </c>
      <c r="EN351" s="2">
        <v>0</v>
      </c>
      <c r="EO351" s="2">
        <v>0</v>
      </c>
      <c r="EP351" s="2">
        <v>0</v>
      </c>
      <c r="EQ351" s="2">
        <v>0</v>
      </c>
      <c r="ER351" s="2">
        <v>0</v>
      </c>
      <c r="ES351" s="2">
        <v>0</v>
      </c>
      <c r="ET351" s="2">
        <v>1</v>
      </c>
      <c r="EU351" s="2">
        <v>0</v>
      </c>
      <c r="EV351" s="2">
        <v>0</v>
      </c>
      <c r="EX351" s="1" t="s">
        <v>1830</v>
      </c>
      <c r="GE351" s="1" t="s">
        <v>4429</v>
      </c>
      <c r="GF351" s="1" t="s">
        <v>2075</v>
      </c>
      <c r="GG351" s="1" t="s">
        <v>2074</v>
      </c>
      <c r="GH351" s="1" t="s">
        <v>2074</v>
      </c>
      <c r="GI351" s="1" t="s">
        <v>2075</v>
      </c>
      <c r="GJ351" s="1" t="s">
        <v>2074</v>
      </c>
      <c r="GK351" s="1" t="s">
        <v>2075</v>
      </c>
      <c r="GL351" s="1" t="s">
        <v>2075</v>
      </c>
      <c r="GM351" s="1" t="s">
        <v>2075</v>
      </c>
      <c r="GN351" s="1" t="s">
        <v>2075</v>
      </c>
      <c r="GO351" s="1" t="s">
        <v>2075</v>
      </c>
      <c r="GP351" s="1" t="s">
        <v>2075</v>
      </c>
      <c r="GQ351" s="1" t="s">
        <v>2075</v>
      </c>
      <c r="GR351" s="1" t="s">
        <v>2075</v>
      </c>
      <c r="AAU351" s="1"/>
      <c r="ATY351"/>
      <c r="ATZ351" s="1" t="s">
        <v>4550</v>
      </c>
      <c r="AUB351" s="1" t="s">
        <v>3854</v>
      </c>
      <c r="AUC351" s="1" t="s">
        <v>3845</v>
      </c>
      <c r="AUD351" s="1" t="s">
        <v>3855</v>
      </c>
      <c r="AUG351" s="1" t="s">
        <v>4551</v>
      </c>
    </row>
    <row r="352" spans="1:1229" s="182" customFormat="1" ht="14.5" x14ac:dyDescent="0.35">
      <c r="A352" s="155" t="s">
        <v>4698</v>
      </c>
      <c r="B352" s="155" t="s">
        <v>4699</v>
      </c>
      <c r="C352" s="155" t="s">
        <v>4700</v>
      </c>
      <c r="D352" s="155" t="s">
        <v>4701</v>
      </c>
      <c r="E352" s="155" t="s">
        <v>4702</v>
      </c>
      <c r="F352" s="155" t="s">
        <v>4701</v>
      </c>
      <c r="G352" s="155"/>
      <c r="H352" s="155"/>
      <c r="I352" s="155" t="s">
        <v>1942</v>
      </c>
      <c r="J352" s="155" t="s">
        <v>1943</v>
      </c>
      <c r="K352" s="155" t="s">
        <v>1943</v>
      </c>
      <c r="L352" s="155"/>
      <c r="M352" s="155"/>
      <c r="N352" s="155" t="s">
        <v>1849</v>
      </c>
      <c r="O352" s="156">
        <v>0</v>
      </c>
      <c r="P352" s="156">
        <v>0</v>
      </c>
      <c r="Q352" s="156">
        <v>0</v>
      </c>
      <c r="R352" s="156">
        <v>0</v>
      </c>
      <c r="S352" s="156">
        <v>1</v>
      </c>
      <c r="U352" s="155" t="s">
        <v>1831</v>
      </c>
      <c r="V352" s="155"/>
      <c r="W352" s="155"/>
      <c r="X352" s="155"/>
      <c r="Y352" s="155"/>
      <c r="Z352" s="155"/>
      <c r="AA352" s="155"/>
      <c r="AB352" s="155"/>
      <c r="AC352" s="155"/>
      <c r="AD352" s="155"/>
      <c r="AE352" s="155"/>
      <c r="AF352" s="155"/>
      <c r="AG352" s="155"/>
      <c r="AH352" s="155"/>
      <c r="AI352" s="155"/>
      <c r="AJ352" s="155"/>
      <c r="AK352" s="155"/>
      <c r="AL352" s="155"/>
      <c r="AM352" s="155"/>
      <c r="AN352" s="155"/>
      <c r="AO352" s="155"/>
      <c r="AP352" s="155"/>
      <c r="AQ352" s="155"/>
      <c r="AR352" s="155"/>
      <c r="AS352" s="155"/>
      <c r="AT352" s="155"/>
      <c r="AU352" s="155"/>
      <c r="AV352" s="155"/>
      <c r="AW352" s="155"/>
      <c r="AX352" s="155"/>
      <c r="AY352" s="155"/>
      <c r="AZ352" s="155"/>
      <c r="BA352" s="155"/>
      <c r="BB352" s="155"/>
      <c r="BC352" s="155"/>
      <c r="BD352" s="155"/>
      <c r="BE352" s="155"/>
      <c r="BF352" s="155"/>
      <c r="BG352" s="155"/>
      <c r="BH352" s="155"/>
      <c r="BI352" s="155"/>
      <c r="BJ352" s="155"/>
      <c r="BK352" s="155"/>
      <c r="BL352" s="155"/>
      <c r="BM352" s="155"/>
      <c r="BN352" s="155"/>
      <c r="BO352" s="155"/>
      <c r="BP352" s="155"/>
      <c r="BQ352" s="155"/>
      <c r="BR352" s="155"/>
      <c r="BS352" s="155"/>
      <c r="BT352" s="155"/>
      <c r="BU352" s="155"/>
      <c r="BV352" s="155"/>
      <c r="BW352" s="155"/>
      <c r="BX352" s="155"/>
      <c r="BY352" s="155"/>
      <c r="BZ352" s="155"/>
      <c r="CA352" s="155"/>
      <c r="CB352" s="155"/>
      <c r="CC352" s="155"/>
      <c r="CD352" s="155"/>
      <c r="CE352" s="155"/>
      <c r="CF352" s="155"/>
      <c r="CG352" s="155"/>
      <c r="CH352" s="155"/>
      <c r="CJ352" s="155"/>
      <c r="CK352" s="155"/>
      <c r="CL352" s="155"/>
      <c r="CM352" s="155"/>
      <c r="CN352" s="155"/>
      <c r="CO352" s="155"/>
      <c r="CP352" s="155"/>
      <c r="CQ352" s="155"/>
      <c r="CR352" s="155"/>
      <c r="CS352" s="155"/>
      <c r="CT352" s="155"/>
      <c r="CU352" s="155"/>
      <c r="CV352" s="155"/>
      <c r="CW352" s="155"/>
      <c r="CX352" s="155"/>
      <c r="CY352" s="155"/>
      <c r="CZ352" s="155"/>
      <c r="DA352" s="155"/>
      <c r="DB352" s="155"/>
      <c r="DC352" s="155"/>
      <c r="DD352" s="155"/>
      <c r="DE352" s="155"/>
      <c r="DF352" s="155"/>
      <c r="DG352" s="155"/>
      <c r="DH352" s="155"/>
      <c r="DI352" s="155"/>
      <c r="DJ352" s="155"/>
      <c r="DK352" s="155"/>
      <c r="DL352" s="155"/>
      <c r="DM352" s="155"/>
      <c r="DN352" s="155"/>
      <c r="DO352" s="155"/>
      <c r="DP352" s="155"/>
      <c r="DQ352" s="155"/>
      <c r="DR352" s="155"/>
      <c r="DS352" s="155"/>
      <c r="DT352" s="155"/>
      <c r="DU352" s="155"/>
      <c r="DV352" s="155"/>
      <c r="DW352" s="155"/>
      <c r="DX352" s="155"/>
      <c r="DY352" s="155"/>
      <c r="DZ352" s="155"/>
      <c r="EA352" s="155"/>
      <c r="EB352" s="155"/>
      <c r="EC352" s="155"/>
      <c r="ED352" s="155"/>
      <c r="EE352" s="155"/>
      <c r="EF352" s="155"/>
      <c r="EG352" s="155"/>
      <c r="EH352" s="155"/>
      <c r="EI352" s="155"/>
      <c r="EJ352" s="155"/>
      <c r="EK352" s="155"/>
      <c r="EL352" s="155"/>
      <c r="EM352" s="155"/>
      <c r="EN352" s="155"/>
      <c r="EO352" s="155"/>
      <c r="EP352" s="155"/>
      <c r="EQ352" s="155"/>
      <c r="ER352" s="155"/>
      <c r="ES352" s="155"/>
      <c r="ET352" s="155"/>
      <c r="EU352" s="155"/>
      <c r="EV352" s="155"/>
      <c r="EW352" s="155"/>
      <c r="EX352" s="155"/>
      <c r="EY352" s="155"/>
      <c r="EZ352" s="155"/>
      <c r="FA352" s="155"/>
      <c r="FB352" s="155"/>
      <c r="FC352" s="155"/>
      <c r="FD352" s="155"/>
      <c r="FE352" s="155"/>
      <c r="FF352" s="155"/>
      <c r="FG352" s="155"/>
      <c r="FH352" s="155"/>
      <c r="FI352" s="155"/>
      <c r="FJ352" s="155"/>
      <c r="FK352" s="155"/>
      <c r="FL352" s="155"/>
      <c r="FM352" s="155"/>
      <c r="FN352" s="155"/>
      <c r="FO352" s="155"/>
      <c r="FP352" s="155"/>
      <c r="FQ352" s="155"/>
      <c r="FR352" s="155"/>
      <c r="FS352" s="155"/>
      <c r="FT352" s="155"/>
      <c r="FU352" s="155"/>
      <c r="FV352" s="155"/>
      <c r="FW352" s="155"/>
      <c r="FX352" s="155"/>
      <c r="FY352" s="155"/>
      <c r="FZ352" s="155"/>
      <c r="GD352" s="155"/>
      <c r="GE352" s="155"/>
      <c r="GF352" s="155"/>
      <c r="GG352" s="155"/>
      <c r="GH352" s="155"/>
      <c r="GI352" s="155"/>
      <c r="GJ352" s="155"/>
      <c r="GK352" s="155"/>
      <c r="GL352" s="155"/>
      <c r="GM352" s="155"/>
      <c r="GN352" s="155"/>
      <c r="GO352" s="155"/>
      <c r="GP352" s="155"/>
      <c r="GQ352" s="155"/>
      <c r="GR352" s="155"/>
      <c r="GX352" s="155"/>
      <c r="GY352" s="155"/>
      <c r="GZ352" s="155"/>
      <c r="HA352" s="155"/>
      <c r="HB352" s="155"/>
      <c r="HC352" s="155"/>
      <c r="HD352" s="155"/>
      <c r="HE352" s="155"/>
      <c r="HF352" s="155"/>
      <c r="HG352" s="155"/>
      <c r="HH352" s="155"/>
      <c r="HI352" s="155"/>
      <c r="HJ352" s="155"/>
      <c r="HK352" s="155"/>
      <c r="HL352" s="155"/>
      <c r="HM352" s="155"/>
      <c r="HN352" s="155"/>
      <c r="HO352" s="155"/>
      <c r="HP352" s="155"/>
      <c r="HQ352" s="155"/>
      <c r="HR352" s="155"/>
      <c r="HS352" s="155"/>
      <c r="HT352" s="155"/>
      <c r="HU352" s="155"/>
      <c r="HV352" s="155"/>
      <c r="HW352" s="155"/>
      <c r="HX352" s="155"/>
      <c r="HY352" s="155"/>
      <c r="HZ352" s="155"/>
      <c r="IA352" s="155"/>
      <c r="IB352" s="155"/>
      <c r="IC352" s="155"/>
      <c r="ID352" s="155"/>
      <c r="IE352" s="155"/>
      <c r="IF352" s="155"/>
      <c r="IG352" s="155"/>
      <c r="IH352" s="155"/>
      <c r="II352" s="155"/>
      <c r="IJ352" s="155"/>
      <c r="IK352" s="155"/>
      <c r="IL352" s="155"/>
      <c r="IM352" s="155"/>
      <c r="IN352" s="155"/>
      <c r="IO352" s="155"/>
      <c r="IP352" s="155"/>
      <c r="IQ352" s="155"/>
      <c r="IR352" s="155"/>
      <c r="IS352" s="155"/>
      <c r="IT352" s="155"/>
      <c r="IU352" s="155"/>
      <c r="IV352" s="155"/>
      <c r="IW352" s="155"/>
      <c r="IX352" s="155"/>
      <c r="IY352" s="155"/>
      <c r="IZ352" s="155"/>
      <c r="JA352" s="155"/>
      <c r="JB352" s="155"/>
      <c r="JC352" s="155"/>
      <c r="JD352" s="155"/>
      <c r="JE352" s="155"/>
      <c r="JF352" s="155"/>
      <c r="JG352" s="155"/>
      <c r="JH352" s="155"/>
      <c r="JI352" s="155"/>
      <c r="JJ352" s="155"/>
      <c r="JK352" s="155"/>
      <c r="JL352" s="155"/>
      <c r="JM352" s="155"/>
      <c r="JN352" s="155"/>
      <c r="JO352" s="155"/>
      <c r="JP352" s="155"/>
      <c r="JQ352" s="155"/>
      <c r="JR352" s="155"/>
      <c r="JS352" s="155"/>
      <c r="JT352" s="155"/>
      <c r="JU352" s="155"/>
      <c r="JV352" s="155"/>
      <c r="JW352" s="155"/>
      <c r="JX352" s="155"/>
      <c r="JY352" s="155"/>
      <c r="JZ352" s="155"/>
      <c r="KA352" s="155"/>
      <c r="KB352" s="155"/>
      <c r="KC352" s="155"/>
      <c r="KD352" s="155"/>
      <c r="KE352" s="155"/>
      <c r="KF352" s="155"/>
      <c r="KG352" s="155"/>
      <c r="KH352" s="155"/>
      <c r="KI352" s="155"/>
      <c r="KJ352" s="155"/>
      <c r="KK352" s="155"/>
      <c r="KL352" s="155"/>
      <c r="KM352" s="155"/>
      <c r="KN352" s="155"/>
      <c r="KO352" s="155"/>
      <c r="KP352" s="155"/>
      <c r="KQ352" s="155"/>
      <c r="KR352" s="155"/>
      <c r="KS352" s="155"/>
      <c r="KT352" s="155"/>
      <c r="KU352" s="155"/>
      <c r="KV352" s="155"/>
      <c r="KW352" s="155"/>
      <c r="KX352" s="155"/>
      <c r="KY352" s="155"/>
      <c r="KZ352" s="155"/>
      <c r="LA352" s="155"/>
      <c r="LB352" s="155"/>
      <c r="LC352" s="155"/>
      <c r="LD352" s="155"/>
      <c r="LE352" s="155"/>
      <c r="LF352" s="155"/>
      <c r="LG352" s="155"/>
      <c r="LH352" s="155"/>
      <c r="LI352" s="155"/>
      <c r="LJ352" s="155"/>
      <c r="LK352" s="155"/>
      <c r="LL352" s="155"/>
      <c r="LM352" s="155"/>
      <c r="LN352" s="155"/>
      <c r="LO352" s="155"/>
      <c r="LP352" s="155"/>
      <c r="LQ352" s="155"/>
      <c r="LR352" s="155"/>
      <c r="LS352" s="155"/>
      <c r="LT352" s="155"/>
      <c r="LU352" s="155"/>
      <c r="LV352" s="155"/>
      <c r="LW352" s="155"/>
      <c r="LX352" s="155"/>
      <c r="LY352" s="155"/>
      <c r="LZ352" s="155"/>
      <c r="MA352" s="155"/>
      <c r="MB352" s="155"/>
      <c r="MC352" s="155"/>
      <c r="MD352" s="155"/>
      <c r="ME352" s="155"/>
      <c r="MF352" s="155"/>
      <c r="MG352" s="155"/>
      <c r="MH352" s="155"/>
      <c r="MI352" s="155"/>
      <c r="MJ352" s="155"/>
      <c r="MK352" s="155"/>
      <c r="ML352" s="155"/>
      <c r="MM352" s="155"/>
      <c r="MN352" s="155"/>
      <c r="MO352" s="155"/>
      <c r="MP352" s="155"/>
      <c r="MQ352" s="155"/>
      <c r="MR352" s="155"/>
      <c r="MS352" s="155"/>
      <c r="MT352" s="155"/>
      <c r="MU352" s="155"/>
      <c r="MV352" s="155"/>
      <c r="MW352" s="155"/>
      <c r="MX352" s="155"/>
      <c r="MY352" s="155"/>
      <c r="MZ352" s="155"/>
      <c r="NA352" s="155"/>
      <c r="NB352" s="155"/>
      <c r="NC352" s="155"/>
      <c r="ND352" s="155"/>
      <c r="NE352" s="155"/>
      <c r="NF352" s="155"/>
      <c r="NG352" s="155"/>
      <c r="NH352" s="155"/>
      <c r="NI352" s="155"/>
      <c r="NJ352" s="155"/>
      <c r="NK352" s="155"/>
      <c r="NL352" s="155"/>
      <c r="NM352" s="155"/>
      <c r="NN352" s="155"/>
      <c r="NO352" s="155"/>
      <c r="NP352" s="155"/>
      <c r="NQ352" s="155"/>
      <c r="NR352" s="155"/>
      <c r="NS352" s="155"/>
      <c r="NT352" s="155"/>
      <c r="NU352" s="155"/>
      <c r="NV352" s="155"/>
      <c r="NW352" s="155"/>
      <c r="NX352" s="155"/>
      <c r="NY352" s="155"/>
      <c r="NZ352" s="155"/>
      <c r="OA352" s="155"/>
      <c r="OB352" s="155"/>
      <c r="OC352" s="155"/>
      <c r="OD352" s="155"/>
      <c r="OE352" s="155"/>
      <c r="OF352" s="155"/>
      <c r="OG352" s="155"/>
      <c r="OH352" s="155"/>
      <c r="OI352" s="155"/>
      <c r="OJ352" s="155"/>
      <c r="OK352" s="155"/>
      <c r="OL352" s="155"/>
      <c r="OM352" s="155"/>
      <c r="ON352" s="155"/>
      <c r="OO352" s="155"/>
      <c r="OP352" s="155"/>
      <c r="OQ352" s="155"/>
      <c r="OR352" s="155"/>
      <c r="OS352" s="155"/>
      <c r="OT352" s="155"/>
      <c r="OU352" s="155"/>
      <c r="OV352" s="155"/>
      <c r="OW352" s="155"/>
      <c r="OX352" s="155"/>
      <c r="OY352" s="155"/>
      <c r="OZ352" s="155"/>
      <c r="PA352" s="155"/>
      <c r="PB352" s="155"/>
      <c r="PC352" s="155"/>
      <c r="PD352" s="155"/>
      <c r="PE352" s="155"/>
      <c r="PF352" s="155"/>
      <c r="PG352" s="155"/>
      <c r="PH352" s="155"/>
      <c r="PI352" s="155"/>
      <c r="PJ352" s="155"/>
      <c r="PK352" s="155"/>
      <c r="PL352" s="155"/>
      <c r="PM352" s="155"/>
      <c r="PN352" s="155"/>
      <c r="PO352" s="155"/>
      <c r="PP352" s="155"/>
      <c r="PQ352" s="155"/>
      <c r="PR352" s="155"/>
      <c r="PS352" s="155"/>
      <c r="PT352" s="155"/>
      <c r="PU352" s="155"/>
      <c r="PV352" s="155"/>
      <c r="PW352" s="155"/>
      <c r="PX352" s="155"/>
      <c r="PY352" s="155"/>
      <c r="PZ352" s="155"/>
      <c r="QA352" s="155"/>
      <c r="QB352" s="155"/>
      <c r="QC352" s="155"/>
      <c r="QD352" s="155"/>
      <c r="QE352" s="155"/>
      <c r="QF352" s="155"/>
      <c r="QG352" s="155"/>
      <c r="QH352" s="155"/>
      <c r="QI352" s="155"/>
      <c r="QJ352" s="155"/>
      <c r="QK352" s="155"/>
      <c r="QL352" s="155"/>
      <c r="QM352" s="155"/>
      <c r="QN352" s="155"/>
      <c r="QO352" s="155"/>
      <c r="QP352" s="155"/>
      <c r="QQ352" s="155"/>
      <c r="QR352" s="155"/>
      <c r="QS352" s="155"/>
      <c r="QT352" s="155"/>
      <c r="QU352" s="155"/>
      <c r="QV352" s="155"/>
      <c r="QW352" s="155"/>
      <c r="QX352" s="155"/>
      <c r="QY352" s="155"/>
      <c r="QZ352" s="155"/>
      <c r="RA352" s="155"/>
      <c r="RB352" s="155"/>
      <c r="RC352" s="155"/>
      <c r="RD352" s="155"/>
      <c r="RE352" s="155"/>
      <c r="RF352" s="155"/>
      <c r="RG352" s="155"/>
      <c r="RH352" s="155"/>
      <c r="RI352" s="155"/>
      <c r="RJ352" s="155"/>
      <c r="RK352" s="155"/>
      <c r="RL352" s="155"/>
      <c r="RM352" s="155"/>
      <c r="RN352" s="155"/>
      <c r="RO352" s="155"/>
      <c r="RP352" s="155"/>
      <c r="RQ352" s="155"/>
      <c r="RR352" s="155"/>
      <c r="RS352" s="155"/>
      <c r="RT352" s="155"/>
      <c r="RU352" s="155"/>
      <c r="RV352" s="155"/>
      <c r="RW352" s="155"/>
      <c r="RX352" s="155"/>
      <c r="RY352" s="155"/>
      <c r="RZ352" s="155"/>
      <c r="SA352" s="155"/>
      <c r="SB352" s="155"/>
      <c r="SC352" s="155"/>
      <c r="SD352" s="155"/>
      <c r="SE352" s="155"/>
      <c r="SF352" s="155"/>
      <c r="SG352" s="155"/>
      <c r="SH352" s="155"/>
      <c r="SI352" s="155"/>
      <c r="SJ352" s="155"/>
      <c r="SK352" s="155"/>
      <c r="SL352" s="155"/>
      <c r="SM352" s="155"/>
      <c r="SN352" s="155"/>
      <c r="SO352" s="155"/>
      <c r="SP352" s="155"/>
      <c r="SQ352" s="155"/>
      <c r="SR352" s="155"/>
      <c r="SS352" s="155"/>
      <c r="ST352" s="155"/>
      <c r="SU352" s="155"/>
      <c r="SV352" s="155"/>
      <c r="SW352" s="155"/>
      <c r="SX352" s="155"/>
      <c r="SY352" s="155"/>
      <c r="SZ352" s="155"/>
      <c r="TA352" s="155"/>
      <c r="TB352" s="155"/>
      <c r="TC352" s="155"/>
      <c r="TD352" s="155"/>
      <c r="TE352" s="155"/>
      <c r="TF352" s="155"/>
      <c r="TG352" s="155"/>
      <c r="TH352" s="155"/>
      <c r="TI352" s="155"/>
      <c r="TJ352" s="155"/>
      <c r="TK352" s="155"/>
      <c r="TL352" s="155"/>
      <c r="TM352" s="155"/>
      <c r="TN352" s="155"/>
      <c r="TO352" s="155"/>
      <c r="TP352" s="155"/>
      <c r="TQ352" s="155"/>
      <c r="TR352" s="155"/>
      <c r="TS352" s="155"/>
      <c r="TT352" s="155"/>
      <c r="TU352" s="155"/>
      <c r="TV352" s="155"/>
      <c r="TW352" s="155"/>
      <c r="TX352" s="155"/>
      <c r="TY352" s="155"/>
      <c r="TZ352" s="155"/>
      <c r="UA352" s="155"/>
      <c r="UB352" s="155"/>
      <c r="UC352" s="155"/>
      <c r="UD352" s="155"/>
      <c r="UE352" s="155"/>
      <c r="UF352" s="155"/>
      <c r="UG352" s="155"/>
      <c r="UH352" s="155"/>
      <c r="UI352" s="155"/>
      <c r="UJ352" s="155"/>
      <c r="UK352" s="155"/>
      <c r="UL352" s="155"/>
      <c r="UM352" s="155"/>
      <c r="UN352" s="155"/>
      <c r="UO352" s="155"/>
      <c r="UP352" s="155"/>
      <c r="UQ352" s="155"/>
      <c r="UR352" s="155"/>
      <c r="US352" s="155"/>
      <c r="UT352" s="155"/>
      <c r="UU352" s="155"/>
      <c r="UV352" s="155"/>
      <c r="UW352" s="155"/>
      <c r="UX352" s="155"/>
      <c r="UY352" s="155"/>
      <c r="UZ352" s="155"/>
      <c r="VA352" s="155"/>
      <c r="VB352" s="155"/>
      <c r="VC352" s="155"/>
      <c r="VD352" s="155"/>
      <c r="VE352" s="155"/>
      <c r="VF352" s="155"/>
      <c r="VG352" s="155"/>
      <c r="VH352" s="155"/>
      <c r="VI352" s="155"/>
      <c r="VJ352" s="155"/>
      <c r="VK352" s="155"/>
      <c r="VL352" s="155"/>
      <c r="VM352" s="155"/>
      <c r="VN352" s="155"/>
      <c r="VO352" s="155"/>
      <c r="VP352" s="155"/>
      <c r="VQ352" s="155"/>
      <c r="VR352" s="155"/>
      <c r="VS352" s="155"/>
      <c r="VT352" s="155"/>
      <c r="VU352" s="155"/>
      <c r="VV352" s="155"/>
      <c r="VW352" s="155"/>
      <c r="VX352" s="155"/>
      <c r="VY352" s="155"/>
      <c r="VZ352" s="155"/>
      <c r="WA352" s="155"/>
      <c r="WB352" s="155"/>
      <c r="WC352" s="155"/>
      <c r="WD352" s="155"/>
      <c r="WE352" s="155"/>
      <c r="WF352" s="155"/>
      <c r="WG352" s="155"/>
      <c r="WH352" s="155"/>
      <c r="WI352" s="155"/>
      <c r="WJ352" s="155"/>
      <c r="WK352" s="155"/>
      <c r="WL352" s="155"/>
      <c r="WM352" s="155"/>
      <c r="WN352" s="155"/>
      <c r="WO352" s="155"/>
      <c r="WP352" s="155"/>
      <c r="WQ352" s="155"/>
      <c r="WR352" s="155"/>
      <c r="WS352" s="155"/>
      <c r="WT352" s="155"/>
      <c r="WU352" s="155"/>
      <c r="WV352" s="155"/>
      <c r="WW352" s="155"/>
      <c r="WX352" s="155"/>
      <c r="WY352" s="155"/>
      <c r="WZ352" s="155"/>
      <c r="XA352" s="155"/>
      <c r="XB352" s="155"/>
      <c r="XC352" s="155"/>
      <c r="XD352" s="155"/>
      <c r="XE352" s="155"/>
      <c r="XF352" s="155"/>
      <c r="XG352" s="155"/>
      <c r="XH352" s="155"/>
      <c r="XI352" s="155"/>
      <c r="XJ352" s="155"/>
      <c r="XK352" s="155"/>
      <c r="XL352" s="155"/>
      <c r="XM352" s="155"/>
      <c r="XN352" s="155"/>
      <c r="XO352" s="155"/>
      <c r="XP352" s="155"/>
      <c r="XQ352" s="155"/>
      <c r="XR352" s="155"/>
      <c r="XS352" s="155"/>
      <c r="XT352" s="155"/>
      <c r="XU352" s="155"/>
      <c r="XV352" s="155"/>
      <c r="XW352" s="155"/>
      <c r="XX352" s="155"/>
      <c r="XY352" s="155"/>
      <c r="XZ352" s="155"/>
      <c r="YA352" s="155"/>
      <c r="YB352" s="155"/>
      <c r="YC352" s="155"/>
      <c r="YD352" s="155"/>
      <c r="YE352" s="155"/>
      <c r="YF352" s="155"/>
      <c r="YG352" s="155"/>
      <c r="YH352" s="155"/>
      <c r="YI352" s="155"/>
      <c r="YJ352" s="155"/>
      <c r="YK352" s="155"/>
      <c r="YL352" s="155"/>
      <c r="YM352" s="155"/>
      <c r="YN352" s="155"/>
      <c r="YO352" s="155"/>
      <c r="YP352" s="155"/>
      <c r="YQ352" s="155"/>
      <c r="YR352" s="155"/>
      <c r="YS352" s="155"/>
      <c r="YT352" s="155"/>
      <c r="YU352" s="155"/>
      <c r="YV352" s="155"/>
      <c r="YW352" s="155"/>
      <c r="YX352" s="155"/>
      <c r="YY352" s="155"/>
      <c r="YZ352" s="155"/>
      <c r="ZA352" s="155"/>
      <c r="ZB352" s="155"/>
      <c r="ZC352" s="155"/>
      <c r="ZD352" s="155"/>
      <c r="ZE352" s="155"/>
      <c r="ZF352" s="155"/>
      <c r="ZG352" s="155"/>
      <c r="ZH352" s="155"/>
      <c r="ZI352" s="155"/>
      <c r="ZJ352" s="155"/>
      <c r="ZK352" s="155"/>
      <c r="ZL352" s="155"/>
      <c r="ZM352" s="155"/>
      <c r="ZN352" s="155"/>
      <c r="ZO352" s="155"/>
      <c r="ZP352" s="155"/>
      <c r="ZQ352" s="155"/>
      <c r="ZR352" s="155"/>
      <c r="ZS352" s="155"/>
      <c r="ZT352" s="155"/>
      <c r="ZU352" s="155"/>
      <c r="ZV352" s="155"/>
      <c r="ZW352" s="155"/>
      <c r="ZX352" s="155"/>
      <c r="ZY352" s="155"/>
      <c r="ZZ352" s="155"/>
      <c r="AAA352" s="155"/>
      <c r="AAB352" s="155"/>
      <c r="AAC352" s="155"/>
      <c r="AAD352" s="155"/>
      <c r="AAE352" s="155"/>
      <c r="AAF352" s="155"/>
      <c r="AAG352" s="155"/>
      <c r="AAH352" s="155"/>
      <c r="AAI352" s="155"/>
      <c r="AAJ352" s="155"/>
      <c r="AAK352" s="155"/>
      <c r="AAL352" s="155"/>
      <c r="AAM352" s="155"/>
      <c r="AAN352" s="155"/>
      <c r="AAO352" s="155"/>
      <c r="AAP352" s="155"/>
      <c r="AAQ352" s="155"/>
      <c r="AAR352" s="155"/>
      <c r="AAS352" s="155"/>
      <c r="AAT352" s="155"/>
      <c r="AAU352" s="155"/>
      <c r="AAV352" s="155"/>
      <c r="AAW352" s="155"/>
      <c r="AAX352" s="155"/>
      <c r="AAY352" s="155"/>
      <c r="AAZ352" s="155"/>
      <c r="ABA352" s="155"/>
      <c r="ABB352" s="155"/>
      <c r="ABC352" s="155"/>
      <c r="ABD352" s="155"/>
      <c r="ABE352" s="155"/>
      <c r="ABF352" s="155"/>
      <c r="ABG352" s="155"/>
      <c r="ABH352" s="155"/>
      <c r="ABI352" s="155"/>
      <c r="ABJ352" s="155"/>
      <c r="ABK352" s="155"/>
      <c r="ABL352" s="155"/>
      <c r="ABM352" s="155"/>
      <c r="ABN352" s="155"/>
      <c r="ABO352" s="155"/>
      <c r="ABP352" s="155"/>
      <c r="ABQ352" s="155"/>
      <c r="ABR352" s="155"/>
      <c r="ABS352" s="155"/>
      <c r="ABT352" s="155"/>
      <c r="ABU352" s="155"/>
      <c r="ABV352" s="155"/>
      <c r="ABW352" s="155"/>
      <c r="ABX352" s="155"/>
      <c r="ABY352" s="155"/>
      <c r="ABZ352" s="155"/>
      <c r="ACA352" s="155"/>
      <c r="ACB352" s="155"/>
      <c r="ACC352" s="155"/>
      <c r="ACD352" s="155"/>
      <c r="ACE352" s="155"/>
      <c r="ACF352" s="155"/>
      <c r="ACG352" s="155"/>
      <c r="ACH352" s="155"/>
      <c r="ACI352" s="155"/>
      <c r="ACJ352" s="155"/>
      <c r="ACK352" s="155"/>
      <c r="ACL352" s="155"/>
      <c r="ACM352" s="155"/>
      <c r="ACN352" s="155"/>
      <c r="ACO352" s="155"/>
      <c r="ACP352" s="155"/>
      <c r="ACQ352" s="155"/>
      <c r="ACR352" s="155"/>
      <c r="ACS352" s="155"/>
      <c r="ACT352" s="155"/>
      <c r="ACU352" s="155"/>
      <c r="ACV352" s="155"/>
      <c r="ACW352" s="155"/>
      <c r="ACX352" s="155"/>
      <c r="ACY352" s="155"/>
      <c r="ACZ352" s="155"/>
      <c r="ADA352" s="155"/>
      <c r="ADB352" s="155"/>
      <c r="ADC352" s="155"/>
      <c r="ADD352" s="155"/>
      <c r="ADE352" s="155"/>
      <c r="ADF352" s="155"/>
      <c r="ADG352" s="155"/>
      <c r="ADH352" s="155"/>
      <c r="ADI352" s="155"/>
      <c r="ADJ352" s="155"/>
      <c r="ADK352" s="155"/>
      <c r="ADL352" s="155"/>
      <c r="ADM352" s="155"/>
      <c r="ADN352" s="155"/>
      <c r="ADO352" s="155"/>
      <c r="ADP352" s="155"/>
      <c r="ADQ352" s="155"/>
      <c r="ADR352" s="155"/>
      <c r="ADS352" s="155"/>
      <c r="ADT352" s="155"/>
      <c r="ADU352" s="155"/>
      <c r="ADV352" s="155"/>
      <c r="ADW352" s="155"/>
      <c r="ADX352" s="155"/>
      <c r="ADY352" s="155"/>
      <c r="ADZ352" s="155"/>
      <c r="AEA352" s="155"/>
      <c r="AEB352" s="155"/>
      <c r="AEC352" s="155"/>
      <c r="AED352" s="155"/>
      <c r="AEE352" s="155"/>
      <c r="AEF352" s="155"/>
      <c r="AEG352" s="155"/>
      <c r="AEH352" s="155"/>
      <c r="AEI352" s="155"/>
      <c r="AEJ352" s="155"/>
      <c r="AEK352" s="155"/>
      <c r="AEL352" s="155"/>
      <c r="AEM352" s="155"/>
      <c r="AEN352" s="155"/>
      <c r="AEO352" s="155"/>
      <c r="AEP352" s="155"/>
      <c r="AEQ352" s="155"/>
      <c r="AER352" s="155"/>
      <c r="AES352" s="155"/>
      <c r="AET352" s="155"/>
      <c r="AEU352" s="155"/>
      <c r="AEV352" s="155"/>
      <c r="AEW352" s="155"/>
      <c r="AEX352" s="155"/>
      <c r="AEY352" s="155"/>
      <c r="AEZ352" s="155"/>
      <c r="AFA352" s="155"/>
      <c r="AFB352" s="155"/>
      <c r="AFC352" s="155"/>
      <c r="AFD352" s="155"/>
      <c r="AFE352" s="155"/>
      <c r="AFF352" s="155"/>
      <c r="AFG352" s="155"/>
      <c r="AFH352" s="155"/>
      <c r="AFI352" s="155"/>
      <c r="AFJ352" s="155"/>
      <c r="AFK352" s="155"/>
      <c r="AFL352" s="155"/>
      <c r="AFM352" s="155"/>
      <c r="AFN352" s="155"/>
      <c r="AFO352" s="155"/>
      <c r="AFP352" s="155"/>
      <c r="AFQ352" s="155"/>
      <c r="AFR352" s="155"/>
      <c r="AFS352" s="155"/>
      <c r="AFT352" s="155"/>
      <c r="AFU352" s="155"/>
      <c r="AFV352" s="155"/>
      <c r="AFW352" s="155"/>
      <c r="AFX352" s="155"/>
      <c r="AFY352" s="155"/>
      <c r="AFZ352" s="155"/>
      <c r="AGA352" s="155"/>
      <c r="AGB352" s="155"/>
      <c r="AGC352" s="155"/>
      <c r="AGD352" s="155"/>
      <c r="AGE352" s="155"/>
      <c r="AGF352" s="155"/>
      <c r="AGG352" s="155"/>
      <c r="AGH352" s="155"/>
      <c r="AGI352" s="155"/>
      <c r="AGJ352" s="155"/>
      <c r="AGK352" s="155"/>
      <c r="AGL352" s="155"/>
      <c r="AGM352" s="155"/>
      <c r="AGN352" s="155"/>
      <c r="AGO352" s="155"/>
      <c r="AGP352" s="155"/>
      <c r="AGQ352" s="155"/>
      <c r="AGR352" s="155"/>
      <c r="AGS352" s="155"/>
      <c r="AGT352" s="155"/>
      <c r="AGU352" s="155"/>
      <c r="AGV352" s="155"/>
      <c r="AGW352" s="155"/>
      <c r="AGX352" s="155"/>
      <c r="AGY352" s="155"/>
      <c r="AGZ352" s="155"/>
      <c r="AHA352" s="155"/>
      <c r="AHB352" s="155"/>
      <c r="AHC352" s="155"/>
      <c r="AHD352" s="155"/>
      <c r="AHE352" s="155"/>
      <c r="AHF352" s="155"/>
      <c r="AHG352" s="155"/>
      <c r="AHH352" s="155"/>
      <c r="AHI352" s="155"/>
      <c r="AHJ352" s="155"/>
      <c r="AHK352" s="155"/>
      <c r="AHL352" s="155"/>
      <c r="AHM352" s="155"/>
      <c r="AHN352" s="155"/>
      <c r="AHO352" s="155"/>
      <c r="AHP352" s="155"/>
      <c r="AHQ352" s="155"/>
      <c r="AHR352" s="155"/>
      <c r="AHS352" s="155"/>
      <c r="AHT352" s="155"/>
      <c r="AHU352" s="155"/>
      <c r="AHV352" s="155"/>
      <c r="AHW352" s="155"/>
      <c r="AHX352" s="155"/>
      <c r="AHY352" s="155"/>
      <c r="AHZ352" s="155"/>
      <c r="AIA352" s="155"/>
      <c r="AIB352" s="155"/>
      <c r="AIC352" s="155"/>
      <c r="AID352" s="155"/>
      <c r="AIE352" s="155"/>
      <c r="AIF352" s="155"/>
      <c r="AIG352" s="155"/>
      <c r="AIH352" s="155"/>
      <c r="AII352" s="155"/>
      <c r="AIJ352" s="155"/>
      <c r="AIK352" s="155"/>
      <c r="AIL352" s="155"/>
      <c r="AIM352" s="155"/>
      <c r="AIN352" s="155"/>
      <c r="AIO352" s="155"/>
      <c r="AIP352" s="155"/>
      <c r="AIQ352" s="155"/>
      <c r="AIR352" s="155"/>
      <c r="AIS352" s="155"/>
      <c r="AIT352" s="155"/>
      <c r="AIU352" s="155"/>
      <c r="AIV352" s="155"/>
      <c r="AIW352" s="155"/>
      <c r="AIX352" s="155"/>
      <c r="AIY352" s="155"/>
      <c r="AIZ352" s="155"/>
      <c r="AJA352" s="155"/>
      <c r="AJB352" s="155"/>
      <c r="AJC352" s="155"/>
      <c r="AJD352" s="155"/>
      <c r="AJE352" s="155"/>
      <c r="AJF352" s="155"/>
      <c r="AJG352" s="155"/>
      <c r="AJH352" s="155" t="s">
        <v>4703</v>
      </c>
      <c r="AJI352" s="155" t="s">
        <v>1831</v>
      </c>
      <c r="AJJ352" s="155"/>
      <c r="AJK352" s="155"/>
      <c r="AJL352" s="155"/>
      <c r="AJM352" s="155"/>
      <c r="AJN352" s="155"/>
      <c r="AJO352" s="155"/>
      <c r="AJP352" s="155"/>
      <c r="AJQ352" s="155"/>
      <c r="AJR352" s="155"/>
      <c r="AJS352" s="155"/>
      <c r="AJT352" s="155" t="s">
        <v>1831</v>
      </c>
      <c r="AJU352" s="155" t="s">
        <v>1830</v>
      </c>
      <c r="AJV352" s="155" t="s">
        <v>4704</v>
      </c>
      <c r="AJW352" s="156">
        <v>1</v>
      </c>
      <c r="AJX352" s="156">
        <v>0</v>
      </c>
      <c r="AJY352" s="156">
        <v>0</v>
      </c>
      <c r="AJZ352" s="156">
        <v>1</v>
      </c>
      <c r="AKA352" s="155" t="s">
        <v>4705</v>
      </c>
      <c r="AKB352" s="155" t="s">
        <v>4706</v>
      </c>
      <c r="AKC352" s="156">
        <v>1</v>
      </c>
      <c r="AKD352" s="156">
        <v>0</v>
      </c>
      <c r="AKE352" s="156">
        <v>1</v>
      </c>
      <c r="AKF352" s="156">
        <v>0</v>
      </c>
      <c r="AKG352" s="156">
        <v>1</v>
      </c>
      <c r="AKH352" s="156">
        <v>0</v>
      </c>
      <c r="AKI352" s="156">
        <v>0</v>
      </c>
      <c r="AKJ352" s="156">
        <v>0</v>
      </c>
      <c r="AKK352" s="155"/>
      <c r="AKL352" s="155" t="s">
        <v>1850</v>
      </c>
      <c r="AKM352" s="156">
        <v>1</v>
      </c>
      <c r="AKN352" s="156">
        <v>1</v>
      </c>
      <c r="AKO352" s="156">
        <v>1</v>
      </c>
      <c r="AKP352" s="156">
        <v>1</v>
      </c>
      <c r="AKQ352" s="156">
        <v>1</v>
      </c>
      <c r="AKR352" s="156">
        <v>1</v>
      </c>
      <c r="AKS352" s="156">
        <v>1</v>
      </c>
      <c r="AKT352" s="155" t="s">
        <v>1851</v>
      </c>
      <c r="AKU352" s="156">
        <v>0</v>
      </c>
      <c r="AKV352" s="156">
        <v>1</v>
      </c>
      <c r="AKW352" s="156">
        <v>0</v>
      </c>
      <c r="AKX352" s="156">
        <v>0</v>
      </c>
      <c r="AKY352" s="156">
        <v>0</v>
      </c>
      <c r="AKZ352" s="155"/>
      <c r="ALA352" s="155" t="s">
        <v>1830</v>
      </c>
      <c r="ALB352" s="155"/>
      <c r="ALC352" s="155"/>
      <c r="ALD352" s="155"/>
      <c r="ALE352" s="155"/>
      <c r="ALF352" s="155"/>
      <c r="ALG352" s="155"/>
      <c r="ALH352" s="155"/>
      <c r="ALI352" s="155"/>
      <c r="ALJ352" s="155"/>
      <c r="ALK352" s="156">
        <v>40</v>
      </c>
      <c r="ALL352" s="155" t="s">
        <v>1831</v>
      </c>
      <c r="ALM352" s="155" t="s">
        <v>1838</v>
      </c>
      <c r="ALN352" s="155" t="s">
        <v>1833</v>
      </c>
      <c r="ALO352" s="156">
        <v>0</v>
      </c>
      <c r="ALP352" s="156">
        <v>0</v>
      </c>
      <c r="ALQ352" s="156">
        <v>0</v>
      </c>
      <c r="ALR352" s="156">
        <v>0</v>
      </c>
      <c r="ALS352" s="156">
        <v>0</v>
      </c>
      <c r="ALT352" s="156">
        <v>0</v>
      </c>
      <c r="ALU352" s="156">
        <v>0</v>
      </c>
      <c r="ALV352" s="156">
        <v>0</v>
      </c>
      <c r="ALW352" s="156">
        <v>1</v>
      </c>
      <c r="ALX352" s="155" t="s">
        <v>4707</v>
      </c>
      <c r="ALY352" s="155"/>
      <c r="ALZ352" s="155"/>
      <c r="AMA352" s="155"/>
      <c r="AMB352" s="155"/>
      <c r="AMC352" s="155"/>
      <c r="AMD352" s="155"/>
      <c r="AME352" s="155"/>
      <c r="AMF352" s="155"/>
      <c r="AMG352" s="155"/>
      <c r="AMH352" s="155"/>
      <c r="AMI352" s="155"/>
      <c r="AMJ352" s="155"/>
      <c r="AMK352" s="155"/>
      <c r="AML352" s="155" t="s">
        <v>1831</v>
      </c>
      <c r="AMM352" s="156">
        <v>3</v>
      </c>
      <c r="AMN352" s="155" t="s">
        <v>2004</v>
      </c>
      <c r="AMO352" s="156">
        <v>0</v>
      </c>
      <c r="AMP352" s="156">
        <v>1</v>
      </c>
      <c r="AMQ352" s="156">
        <v>0</v>
      </c>
      <c r="AMR352" s="156">
        <v>0</v>
      </c>
      <c r="AMS352" s="156">
        <v>0</v>
      </c>
      <c r="AMT352" s="156">
        <v>0</v>
      </c>
      <c r="AMU352" s="156">
        <v>0</v>
      </c>
      <c r="AMV352" s="156">
        <v>0</v>
      </c>
      <c r="AMW352" s="155"/>
      <c r="AMX352" s="155" t="s">
        <v>1853</v>
      </c>
      <c r="AMY352" s="155"/>
      <c r="AMZ352" s="155" t="s">
        <v>4708</v>
      </c>
      <c r="ANA352" s="155" t="s">
        <v>4709</v>
      </c>
      <c r="ANC352" s="155" t="s">
        <v>2004</v>
      </c>
      <c r="AND352" s="156">
        <v>0</v>
      </c>
      <c r="ANE352" s="156">
        <v>1</v>
      </c>
      <c r="ANF352" s="156">
        <v>0</v>
      </c>
      <c r="ANG352" s="156">
        <v>0</v>
      </c>
      <c r="ANH352" s="156">
        <v>0</v>
      </c>
      <c r="ANI352" s="156">
        <v>0</v>
      </c>
      <c r="ANJ352" s="156">
        <v>0</v>
      </c>
      <c r="ANK352" s="156">
        <v>0</v>
      </c>
      <c r="ANM352" s="155" t="s">
        <v>1853</v>
      </c>
      <c r="ANN352" s="155"/>
      <c r="ANO352" s="155" t="s">
        <v>4710</v>
      </c>
      <c r="ANP352" s="155" t="s">
        <v>4709</v>
      </c>
      <c r="ANR352" s="156">
        <v>100</v>
      </c>
      <c r="ANS352" s="155"/>
      <c r="ANT352" s="155" t="s">
        <v>1831</v>
      </c>
      <c r="ANU352" s="155" t="s">
        <v>1838</v>
      </c>
      <c r="ANV352" s="155" t="s">
        <v>1990</v>
      </c>
      <c r="ANW352" s="156">
        <v>0</v>
      </c>
      <c r="ANX352" s="156">
        <v>0</v>
      </c>
      <c r="ANY352" s="156">
        <v>0</v>
      </c>
      <c r="ANZ352" s="156">
        <v>1</v>
      </c>
      <c r="AOA352" s="156">
        <v>0</v>
      </c>
      <c r="AOB352" s="156">
        <v>0</v>
      </c>
      <c r="AOC352" s="156">
        <v>0</v>
      </c>
      <c r="AOD352" s="155"/>
      <c r="AOE352" s="155"/>
      <c r="AOF352" s="155"/>
      <c r="AOG352" s="155"/>
      <c r="AOH352" s="155"/>
      <c r="AOI352" s="155"/>
      <c r="AOJ352" s="155"/>
      <c r="AOK352" s="155"/>
      <c r="AOL352" s="155"/>
      <c r="AOM352" s="155"/>
      <c r="AON352" s="155" t="s">
        <v>4711</v>
      </c>
      <c r="AOO352" s="156">
        <v>1</v>
      </c>
      <c r="AOP352" s="156">
        <v>1</v>
      </c>
      <c r="AOQ352" s="156">
        <v>0</v>
      </c>
      <c r="AOR352" s="156">
        <v>0</v>
      </c>
      <c r="AOS352" s="156">
        <v>0</v>
      </c>
      <c r="AOT352" s="156">
        <v>0</v>
      </c>
      <c r="AOU352" s="156">
        <v>0</v>
      </c>
      <c r="AOV352" s="155" t="s">
        <v>1833</v>
      </c>
      <c r="AOW352" s="155" t="s">
        <v>4712</v>
      </c>
      <c r="AOX352" s="156">
        <v>35000</v>
      </c>
      <c r="AOY352" s="155" t="s">
        <v>1855</v>
      </c>
      <c r="APA352" s="155" t="s">
        <v>1833</v>
      </c>
      <c r="APB352" s="155" t="s">
        <v>4713</v>
      </c>
      <c r="APC352" s="156">
        <v>0</v>
      </c>
      <c r="APD352" s="155" t="s">
        <v>1840</v>
      </c>
      <c r="APL352" s="155"/>
      <c r="APQ352" s="155"/>
      <c r="APR352" s="155"/>
      <c r="APS352" s="155"/>
      <c r="APT352" s="155"/>
      <c r="APU352" s="155"/>
      <c r="APV352" s="155" t="s">
        <v>1858</v>
      </c>
      <c r="APW352" s="155">
        <v>0</v>
      </c>
      <c r="APX352" s="156">
        <v>0</v>
      </c>
      <c r="APY352" s="156">
        <v>1</v>
      </c>
      <c r="APZ352" s="156">
        <v>0</v>
      </c>
      <c r="AQA352" s="156">
        <v>0</v>
      </c>
      <c r="AQB352" s="156">
        <v>0</v>
      </c>
      <c r="AQC352" s="156">
        <v>0</v>
      </c>
      <c r="AQD352" s="156">
        <v>0</v>
      </c>
      <c r="AQE352" s="156">
        <v>0</v>
      </c>
      <c r="AQF352" s="156">
        <v>0</v>
      </c>
      <c r="AQG352" s="156">
        <v>0</v>
      </c>
      <c r="AQH352" s="155"/>
      <c r="AQI352" s="155" t="s">
        <v>1992</v>
      </c>
      <c r="AQJ352" s="156">
        <v>0</v>
      </c>
      <c r="AQK352" s="156">
        <v>0</v>
      </c>
      <c r="AQL352" s="156">
        <v>1</v>
      </c>
      <c r="AQM352" s="156">
        <v>0</v>
      </c>
      <c r="AQN352" s="156">
        <v>0</v>
      </c>
      <c r="AQO352" s="156">
        <v>0</v>
      </c>
      <c r="AQP352" s="156">
        <v>0</v>
      </c>
      <c r="AQQ352" s="155"/>
      <c r="AQR352" s="155" t="s">
        <v>1830</v>
      </c>
      <c r="ARB352" s="155" t="s">
        <v>1855</v>
      </c>
      <c r="ARC352" s="156">
        <v>1</v>
      </c>
      <c r="ARD352" s="155">
        <v>0</v>
      </c>
      <c r="ARE352" s="156">
        <v>0</v>
      </c>
      <c r="ARF352" s="156">
        <v>0</v>
      </c>
      <c r="ARG352" s="156">
        <v>0</v>
      </c>
      <c r="ARH352" s="156">
        <v>0</v>
      </c>
      <c r="ARI352" s="156">
        <v>0</v>
      </c>
      <c r="ARJ352" s="155"/>
      <c r="ARK352" s="156">
        <v>0</v>
      </c>
      <c r="ARL352" s="156">
        <v>0</v>
      </c>
      <c r="ARM352" s="156">
        <v>0</v>
      </c>
      <c r="ARN352" s="156">
        <v>0</v>
      </c>
      <c r="ARO352" s="156">
        <v>0</v>
      </c>
      <c r="ARP352" s="155"/>
      <c r="ARQ352" s="155" t="s">
        <v>4714</v>
      </c>
      <c r="ARR352" s="156">
        <v>0</v>
      </c>
      <c r="ARS352" s="156">
        <v>0</v>
      </c>
      <c r="ART352" s="156">
        <v>0</v>
      </c>
      <c r="ARU352" s="156">
        <v>0</v>
      </c>
      <c r="ARV352" s="156">
        <v>0</v>
      </c>
      <c r="ARW352" s="156">
        <v>1</v>
      </c>
      <c r="ARX352" s="156">
        <v>0</v>
      </c>
      <c r="ARY352" s="156">
        <v>0</v>
      </c>
      <c r="ARZ352" s="156">
        <v>0</v>
      </c>
      <c r="ASA352" s="156">
        <v>0</v>
      </c>
      <c r="ASB352" s="156">
        <v>0</v>
      </c>
      <c r="ASC352" s="156">
        <v>0</v>
      </c>
      <c r="ASD352" s="156">
        <v>0</v>
      </c>
      <c r="ASE352" s="156">
        <v>0</v>
      </c>
      <c r="ASF352" s="156">
        <v>0</v>
      </c>
      <c r="ASG352" s="156">
        <v>0</v>
      </c>
      <c r="ASH352" s="155"/>
      <c r="ASI352" s="155" t="s">
        <v>1830</v>
      </c>
      <c r="ASY352" s="155"/>
      <c r="ASZ352" s="155"/>
      <c r="ATA352" s="155"/>
      <c r="ATB352" s="155"/>
      <c r="ATC352" s="155"/>
      <c r="ATD352" s="155"/>
      <c r="ATE352" s="155"/>
      <c r="ATF352" s="155"/>
      <c r="ATG352" s="155"/>
      <c r="ATH352" s="155"/>
      <c r="ATI352" s="155"/>
      <c r="ATJ352" s="155"/>
      <c r="ATK352" s="155"/>
      <c r="ATL352" s="155"/>
      <c r="ATM352" s="155" t="s">
        <v>4715</v>
      </c>
      <c r="ATN352" s="156">
        <v>0</v>
      </c>
      <c r="ATO352" s="156">
        <v>0</v>
      </c>
      <c r="ATP352" s="156">
        <v>0</v>
      </c>
      <c r="ATQ352" s="156">
        <v>1</v>
      </c>
      <c r="ATR352" s="156">
        <v>1</v>
      </c>
      <c r="ATS352" s="156">
        <v>0</v>
      </c>
      <c r="ATT352" s="156">
        <v>0</v>
      </c>
      <c r="ATU352" s="156">
        <v>0</v>
      </c>
      <c r="ATV352" s="156">
        <v>1</v>
      </c>
      <c r="ATW352" s="155" t="s">
        <v>4716</v>
      </c>
      <c r="ATX352" s="155"/>
      <c r="ATY352" s="155" t="s">
        <v>4717</v>
      </c>
      <c r="ATZ352" s="155">
        <v>171818048</v>
      </c>
      <c r="AUB352" s="155" t="s">
        <v>3854</v>
      </c>
      <c r="AUC352" s="155" t="s">
        <v>4718</v>
      </c>
      <c r="AUD352" s="155" t="s">
        <v>3855</v>
      </c>
      <c r="AUG352" s="155">
        <v>352</v>
      </c>
    </row>
    <row r="353" spans="1:1261" s="182" customFormat="1" ht="14.5" customHeight="1" x14ac:dyDescent="0.35">
      <c r="A353" s="155" t="s">
        <v>4719</v>
      </c>
      <c r="B353" s="155" t="s">
        <v>4720</v>
      </c>
      <c r="C353" s="155" t="s">
        <v>4721</v>
      </c>
      <c r="D353" s="155" t="s">
        <v>4701</v>
      </c>
      <c r="E353" s="155" t="s">
        <v>4722</v>
      </c>
      <c r="F353" s="155" t="s">
        <v>4701</v>
      </c>
      <c r="G353" s="155"/>
      <c r="H353" s="155"/>
      <c r="I353" s="155" t="s">
        <v>1942</v>
      </c>
      <c r="J353" s="155" t="s">
        <v>1943</v>
      </c>
      <c r="K353" s="155" t="s">
        <v>1943</v>
      </c>
      <c r="L353" s="155"/>
      <c r="M353" s="155"/>
      <c r="N353" s="155" t="s">
        <v>3861</v>
      </c>
      <c r="O353" s="156">
        <v>0</v>
      </c>
      <c r="P353" s="156">
        <v>0</v>
      </c>
      <c r="Q353" s="156">
        <v>1</v>
      </c>
      <c r="R353" s="156">
        <v>0</v>
      </c>
      <c r="S353" s="156">
        <v>0</v>
      </c>
      <c r="U353" s="155" t="s">
        <v>1831</v>
      </c>
      <c r="V353" s="155"/>
      <c r="W353" s="155"/>
      <c r="X353" s="155"/>
      <c r="Y353" s="155"/>
      <c r="Z353" s="155"/>
      <c r="AA353" s="155"/>
      <c r="AB353" s="155"/>
      <c r="AC353" s="155"/>
      <c r="AD353" s="155"/>
      <c r="AE353" s="155"/>
      <c r="AF353" s="155"/>
      <c r="AG353" s="155"/>
      <c r="AH353" s="155"/>
      <c r="AI353" s="155"/>
      <c r="AJ353" s="155"/>
      <c r="AK353" s="155"/>
      <c r="AL353" s="155"/>
      <c r="AM353" s="155"/>
      <c r="AN353" s="155"/>
      <c r="AO353" s="155"/>
      <c r="AP353" s="155"/>
      <c r="AQ353" s="155"/>
      <c r="AR353" s="155"/>
      <c r="AS353" s="155"/>
      <c r="AT353" s="155"/>
      <c r="AU353" s="155"/>
      <c r="AV353" s="155"/>
      <c r="AW353" s="155"/>
      <c r="AX353" s="155"/>
      <c r="AY353" s="155"/>
      <c r="AZ353" s="155"/>
      <c r="BA353" s="155"/>
      <c r="BB353" s="155"/>
      <c r="BC353" s="155"/>
      <c r="BD353" s="155"/>
      <c r="BE353" s="155"/>
      <c r="BF353" s="155"/>
      <c r="BG353" s="155"/>
      <c r="BH353" s="155"/>
      <c r="BI353" s="155"/>
      <c r="BJ353" s="155"/>
      <c r="BK353" s="155"/>
      <c r="BL353" s="155"/>
      <c r="BM353" s="155"/>
      <c r="BN353" s="155"/>
      <c r="BO353" s="155"/>
      <c r="BP353" s="155"/>
      <c r="BQ353" s="155"/>
      <c r="BR353" s="155"/>
      <c r="BS353" s="155"/>
      <c r="BT353" s="155"/>
      <c r="BU353" s="155"/>
      <c r="BV353" s="155"/>
      <c r="BW353" s="155"/>
      <c r="BX353" s="155"/>
      <c r="BY353" s="155"/>
      <c r="BZ353" s="155"/>
      <c r="CA353" s="155"/>
      <c r="CB353" s="155"/>
      <c r="CC353" s="155"/>
      <c r="CD353" s="155"/>
      <c r="CE353" s="155"/>
      <c r="CF353" s="155"/>
      <c r="CG353" s="155"/>
      <c r="CH353" s="155"/>
      <c r="CJ353" s="155"/>
      <c r="CK353" s="155"/>
      <c r="CL353" s="155"/>
      <c r="CM353" s="155"/>
      <c r="CN353" s="155"/>
      <c r="CO353" s="155"/>
      <c r="CP353" s="155"/>
      <c r="CQ353" s="155"/>
      <c r="CR353" s="155"/>
      <c r="CS353" s="155"/>
      <c r="CT353" s="155"/>
      <c r="CU353" s="155"/>
      <c r="CV353" s="155"/>
      <c r="CW353" s="155"/>
      <c r="CX353" s="155"/>
      <c r="CY353" s="155"/>
      <c r="CZ353" s="155"/>
      <c r="DA353" s="155"/>
      <c r="DB353" s="155"/>
      <c r="DC353" s="155"/>
      <c r="DD353" s="155"/>
      <c r="DE353" s="155"/>
      <c r="DF353" s="155"/>
      <c r="DG353" s="155"/>
      <c r="DH353" s="155"/>
      <c r="DI353" s="155"/>
      <c r="DJ353" s="155"/>
      <c r="DK353" s="155"/>
      <c r="DL353" s="155"/>
      <c r="DM353" s="155"/>
      <c r="DN353" s="155"/>
      <c r="DO353" s="155"/>
      <c r="DP353" s="155"/>
      <c r="DQ353" s="155"/>
      <c r="DR353" s="155"/>
      <c r="DS353" s="155"/>
      <c r="DT353" s="155"/>
      <c r="DU353" s="155"/>
      <c r="DV353" s="155"/>
      <c r="DW353" s="155"/>
      <c r="DX353" s="155"/>
      <c r="DY353" s="155"/>
      <c r="DZ353" s="155"/>
      <c r="EA353" s="155"/>
      <c r="EB353" s="155"/>
      <c r="EC353" s="155"/>
      <c r="ED353" s="155"/>
      <c r="EE353" s="155"/>
      <c r="EF353" s="155"/>
      <c r="EG353" s="155"/>
      <c r="EH353" s="155"/>
      <c r="EI353" s="155"/>
      <c r="EJ353" s="155"/>
      <c r="EK353" s="155"/>
      <c r="EL353" s="155"/>
      <c r="EM353" s="155"/>
      <c r="EN353" s="155"/>
      <c r="EO353" s="155"/>
      <c r="EP353" s="155"/>
      <c r="EQ353" s="155"/>
      <c r="ER353" s="155"/>
      <c r="ES353" s="155"/>
      <c r="ET353" s="155"/>
      <c r="EU353" s="155"/>
      <c r="EV353" s="155"/>
      <c r="EW353" s="155"/>
      <c r="EX353" s="155"/>
      <c r="EY353" s="155"/>
      <c r="EZ353" s="155"/>
      <c r="FA353" s="155"/>
      <c r="FB353" s="155"/>
      <c r="FC353" s="155"/>
      <c r="FD353" s="155"/>
      <c r="FE353" s="155"/>
      <c r="FF353" s="155"/>
      <c r="FG353" s="155"/>
      <c r="FH353" s="155"/>
      <c r="FI353" s="155"/>
      <c r="FJ353" s="155"/>
      <c r="FK353" s="155"/>
      <c r="FL353" s="155"/>
      <c r="FM353" s="155"/>
      <c r="FN353" s="155"/>
      <c r="FO353" s="155"/>
      <c r="FP353" s="155"/>
      <c r="FQ353" s="155"/>
      <c r="FR353" s="155"/>
      <c r="FS353" s="155"/>
      <c r="FT353" s="155"/>
      <c r="FU353" s="155"/>
      <c r="FV353" s="155"/>
      <c r="FW353" s="155"/>
      <c r="FX353" s="155"/>
      <c r="FY353" s="155"/>
      <c r="FZ353" s="155"/>
      <c r="GD353" s="155"/>
      <c r="GE353" s="155"/>
      <c r="GF353" s="155"/>
      <c r="GG353" s="155"/>
      <c r="GH353" s="155"/>
      <c r="GI353" s="155"/>
      <c r="GJ353" s="155"/>
      <c r="GK353" s="155"/>
      <c r="GL353" s="155"/>
      <c r="GM353" s="155"/>
      <c r="GN353" s="155"/>
      <c r="GO353" s="155"/>
      <c r="GP353" s="155"/>
      <c r="GQ353" s="155"/>
      <c r="GR353" s="155"/>
      <c r="GX353" s="155"/>
      <c r="GY353" s="155"/>
      <c r="GZ353" s="155"/>
      <c r="HA353" s="155"/>
      <c r="HB353" s="155"/>
      <c r="HC353" s="155"/>
      <c r="HD353" s="155"/>
      <c r="HE353" s="155"/>
      <c r="HF353" s="155"/>
      <c r="HG353" s="155"/>
      <c r="HH353" s="155"/>
      <c r="HI353" s="155"/>
      <c r="HJ353" s="155"/>
      <c r="HK353" s="155"/>
      <c r="HL353" s="155"/>
      <c r="HM353" s="155"/>
      <c r="HN353" s="155"/>
      <c r="HO353" s="155"/>
      <c r="HP353" s="155"/>
      <c r="HQ353" s="155"/>
      <c r="HR353" s="155"/>
      <c r="HS353" s="155"/>
      <c r="HT353" s="155"/>
      <c r="HU353" s="155"/>
      <c r="HV353" s="155"/>
      <c r="HW353" s="155"/>
      <c r="HX353" s="155"/>
      <c r="HY353" s="155"/>
      <c r="HZ353" s="155"/>
      <c r="IA353" s="155"/>
      <c r="IB353" s="155"/>
      <c r="IC353" s="155"/>
      <c r="ID353" s="155"/>
      <c r="IE353" s="155"/>
      <c r="IF353" s="155"/>
      <c r="IG353" s="155"/>
      <c r="IH353" s="155"/>
      <c r="II353" s="155"/>
      <c r="IJ353" s="155"/>
      <c r="IK353" s="155"/>
      <c r="IL353" s="155"/>
      <c r="IM353" s="155"/>
      <c r="IN353" s="155"/>
      <c r="IO353" s="155"/>
      <c r="IP353" s="155"/>
      <c r="IQ353" s="155"/>
      <c r="IR353" s="155"/>
      <c r="IS353" s="155"/>
      <c r="IT353" s="155"/>
      <c r="IU353" s="155"/>
      <c r="IV353" s="155"/>
      <c r="IW353" s="155"/>
      <c r="IX353" s="155"/>
      <c r="IY353" s="155"/>
      <c r="IZ353" s="155"/>
      <c r="JA353" s="155"/>
      <c r="JB353" s="155"/>
      <c r="JC353" s="155"/>
      <c r="JD353" s="155"/>
      <c r="JE353" s="155"/>
      <c r="JF353" s="155"/>
      <c r="JG353" s="155"/>
      <c r="JH353" s="155"/>
      <c r="JI353" s="155"/>
      <c r="JJ353" s="155"/>
      <c r="JK353" s="155"/>
      <c r="JL353" s="155"/>
      <c r="JM353" s="155"/>
      <c r="JN353" s="155"/>
      <c r="JO353" s="155"/>
      <c r="JP353" s="155"/>
      <c r="JQ353" s="155"/>
      <c r="JR353" s="155"/>
      <c r="JS353" s="155"/>
      <c r="JT353" s="155"/>
      <c r="JU353" s="155"/>
      <c r="JV353" s="155"/>
      <c r="JW353" s="155"/>
      <c r="JX353" s="155"/>
      <c r="JY353" s="155"/>
      <c r="JZ353" s="155"/>
      <c r="KA353" s="155"/>
      <c r="KB353" s="155"/>
      <c r="KC353" s="155"/>
      <c r="KD353" s="155"/>
      <c r="KE353" s="155"/>
      <c r="KF353" s="155"/>
      <c r="KG353" s="155"/>
      <c r="KH353" s="155"/>
      <c r="KI353" s="155"/>
      <c r="KJ353" s="155"/>
      <c r="KK353" s="155"/>
      <c r="KL353" s="155"/>
      <c r="KM353" s="155"/>
      <c r="KN353" s="155"/>
      <c r="KO353" s="155"/>
      <c r="KP353" s="155"/>
      <c r="KQ353" s="155"/>
      <c r="KR353" s="155"/>
      <c r="KS353" s="155"/>
      <c r="KT353" s="155"/>
      <c r="KU353" s="155"/>
      <c r="KV353" s="155"/>
      <c r="KW353" s="155"/>
      <c r="KX353" s="155"/>
      <c r="KY353" s="155"/>
      <c r="KZ353" s="155"/>
      <c r="LA353" s="155"/>
      <c r="LB353" s="155"/>
      <c r="LC353" s="155"/>
      <c r="LD353" s="155"/>
      <c r="LE353" s="155"/>
      <c r="LF353" s="155"/>
      <c r="LG353" s="155"/>
      <c r="LH353" s="155"/>
      <c r="LI353" s="155"/>
      <c r="LJ353" s="155"/>
      <c r="LK353" s="155"/>
      <c r="LL353" s="155"/>
      <c r="LM353" s="155"/>
      <c r="LN353" s="155"/>
      <c r="LO353" s="155"/>
      <c r="LP353" s="155"/>
      <c r="LQ353" s="155"/>
      <c r="LR353" s="155"/>
      <c r="LS353" s="155"/>
      <c r="LT353" s="155"/>
      <c r="LU353" s="155"/>
      <c r="LV353" s="155"/>
      <c r="LW353" s="155"/>
      <c r="LX353" s="155"/>
      <c r="LY353" s="155"/>
      <c r="LZ353" s="155"/>
      <c r="MA353" s="155"/>
      <c r="MB353" s="155"/>
      <c r="MC353" s="155"/>
      <c r="MD353" s="155"/>
      <c r="ME353" s="155"/>
      <c r="MF353" s="155"/>
      <c r="MG353" s="155"/>
      <c r="MH353" s="155"/>
      <c r="MI353" s="155"/>
      <c r="MJ353" s="155"/>
      <c r="MK353" s="155"/>
      <c r="ML353" s="155"/>
      <c r="MM353" s="155"/>
      <c r="MN353" s="155"/>
      <c r="MO353" s="155"/>
      <c r="MP353" s="155"/>
      <c r="MQ353" s="155"/>
      <c r="MR353" s="155"/>
      <c r="MS353" s="155"/>
      <c r="MT353" s="155"/>
      <c r="MU353" s="155"/>
      <c r="MV353" s="155"/>
      <c r="MW353" s="155"/>
      <c r="MX353" s="155"/>
      <c r="MY353" s="155"/>
      <c r="MZ353" s="155"/>
      <c r="NA353" s="155"/>
      <c r="NB353" s="155"/>
      <c r="NC353" s="155"/>
      <c r="ND353" s="155"/>
      <c r="NE353" s="155"/>
      <c r="NF353" s="155"/>
      <c r="NG353" s="155"/>
      <c r="NH353" s="155"/>
      <c r="NI353" s="155"/>
      <c r="NJ353" s="155"/>
      <c r="NK353" s="155"/>
      <c r="NL353" s="155"/>
      <c r="NM353" s="155"/>
      <c r="NN353" s="155"/>
      <c r="NO353" s="155"/>
      <c r="NP353" s="155"/>
      <c r="NQ353" s="155"/>
      <c r="NR353" s="155"/>
      <c r="NS353" s="155"/>
      <c r="NT353" s="155"/>
      <c r="NU353" s="155"/>
      <c r="NV353" s="155"/>
      <c r="NW353" s="155"/>
      <c r="NX353" s="155"/>
      <c r="NY353" s="155"/>
      <c r="NZ353" s="155"/>
      <c r="OA353" s="155"/>
      <c r="OB353" s="155"/>
      <c r="OC353" s="155"/>
      <c r="OD353" s="155"/>
      <c r="OE353" s="155"/>
      <c r="OF353" s="155"/>
      <c r="OG353" s="155"/>
      <c r="OH353" s="155"/>
      <c r="OI353" s="155"/>
      <c r="OJ353" s="155"/>
      <c r="OK353" s="155"/>
      <c r="OL353" s="155"/>
      <c r="OM353" s="155"/>
      <c r="ON353" s="155"/>
      <c r="OO353" s="155"/>
      <c r="OP353" s="155"/>
      <c r="OQ353" s="155"/>
      <c r="OR353" s="155"/>
      <c r="OS353" s="155"/>
      <c r="OT353" s="155"/>
      <c r="OU353" s="155"/>
      <c r="OV353" s="155"/>
      <c r="OW353" s="155"/>
      <c r="OX353" s="155"/>
      <c r="OY353" s="155"/>
      <c r="OZ353" s="155"/>
      <c r="PA353" s="155"/>
      <c r="PB353" s="155"/>
      <c r="PC353" s="155"/>
      <c r="PD353" s="155"/>
      <c r="PE353" s="155"/>
      <c r="PF353" s="155"/>
      <c r="PG353" s="155"/>
      <c r="PH353" s="155"/>
      <c r="PI353" s="155"/>
      <c r="PJ353" s="155"/>
      <c r="PK353" s="155"/>
      <c r="PL353" s="155"/>
      <c r="PM353" s="155"/>
      <c r="PN353" s="155"/>
      <c r="PO353" s="155"/>
      <c r="PP353" s="155"/>
      <c r="PQ353" s="155"/>
      <c r="PR353" s="155"/>
      <c r="PS353" s="155"/>
      <c r="PT353" s="155"/>
      <c r="PU353" s="155"/>
      <c r="PV353" s="155"/>
      <c r="PW353" s="155"/>
      <c r="PX353" s="155"/>
      <c r="PY353" s="155"/>
      <c r="PZ353" s="155"/>
      <c r="QA353" s="155"/>
      <c r="QB353" s="155"/>
      <c r="QC353" s="155"/>
      <c r="QD353" s="155"/>
      <c r="QE353" s="155"/>
      <c r="QF353" s="155"/>
      <c r="QG353" s="155"/>
      <c r="QH353" s="155"/>
      <c r="QI353" s="155"/>
      <c r="QJ353" s="155"/>
      <c r="QK353" s="155"/>
      <c r="QL353" s="155"/>
      <c r="QM353" s="155"/>
      <c r="QN353" s="155"/>
      <c r="QO353" s="155"/>
      <c r="QP353" s="155"/>
      <c r="QQ353" s="155"/>
      <c r="QR353" s="155"/>
      <c r="QS353" s="155"/>
      <c r="QT353" s="155"/>
      <c r="QU353" s="155"/>
      <c r="QV353" s="155"/>
      <c r="QW353" s="155"/>
      <c r="QX353" s="155"/>
      <c r="QY353" s="155"/>
      <c r="QZ353" s="155"/>
      <c r="RA353" s="155"/>
      <c r="RB353" s="155"/>
      <c r="RC353" s="155"/>
      <c r="RD353" s="155"/>
      <c r="RE353" s="155"/>
      <c r="RF353" s="155"/>
      <c r="RG353" s="155"/>
      <c r="RH353" s="155"/>
      <c r="RI353" s="155"/>
      <c r="RJ353" s="155"/>
      <c r="RK353" s="155"/>
      <c r="RL353" s="155"/>
      <c r="RM353" s="155"/>
      <c r="RN353" s="155"/>
      <c r="RO353" s="155"/>
      <c r="RP353" s="155"/>
      <c r="RQ353" s="155"/>
      <c r="RR353" s="155"/>
      <c r="RS353" s="155"/>
      <c r="RT353" s="155"/>
      <c r="RU353" s="155"/>
      <c r="RV353" s="155"/>
      <c r="RW353" s="155"/>
      <c r="RX353" s="155"/>
      <c r="RY353" s="155"/>
      <c r="RZ353" s="155"/>
      <c r="SA353" s="155"/>
      <c r="SB353" s="155"/>
      <c r="SC353" s="155"/>
      <c r="SD353" s="155"/>
      <c r="SE353" s="155"/>
      <c r="SF353" s="155"/>
      <c r="SG353" s="155"/>
      <c r="SH353" s="155"/>
      <c r="SI353" s="155"/>
      <c r="SJ353" s="155"/>
      <c r="SK353" s="155"/>
      <c r="SL353" s="155"/>
      <c r="SM353" s="155"/>
      <c r="SN353" s="155"/>
      <c r="SO353" s="155"/>
      <c r="SP353" s="155"/>
      <c r="SQ353" s="155"/>
      <c r="SR353" s="155"/>
      <c r="SS353" s="155"/>
      <c r="ST353" s="155"/>
      <c r="SU353" s="155"/>
      <c r="SV353" s="155"/>
      <c r="SW353" s="155"/>
      <c r="SX353" s="155"/>
      <c r="SY353" s="155"/>
      <c r="SZ353" s="155"/>
      <c r="TA353" s="155"/>
      <c r="TB353" s="155"/>
      <c r="TC353" s="155"/>
      <c r="TD353" s="155"/>
      <c r="TE353" s="155"/>
      <c r="TF353" s="155"/>
      <c r="TG353" s="155"/>
      <c r="TH353" s="155"/>
      <c r="TI353" s="155"/>
      <c r="TJ353" s="155"/>
      <c r="TK353" s="155"/>
      <c r="TL353" s="155"/>
      <c r="TM353" s="155"/>
      <c r="TN353" s="155"/>
      <c r="TO353" s="155"/>
      <c r="TP353" s="155"/>
      <c r="TQ353" s="155"/>
      <c r="TR353" s="155"/>
      <c r="TS353" s="155"/>
      <c r="TT353" s="155"/>
      <c r="TU353" s="155"/>
      <c r="TV353" s="155"/>
      <c r="TW353" s="155"/>
      <c r="TX353" s="155"/>
      <c r="TY353" s="155"/>
      <c r="TZ353" s="155"/>
      <c r="UA353" s="155"/>
      <c r="UB353" s="155"/>
      <c r="UC353" s="155"/>
      <c r="UD353" s="155"/>
      <c r="UE353" s="155"/>
      <c r="UF353" s="155"/>
      <c r="UG353" s="155"/>
      <c r="UH353" s="155"/>
      <c r="UI353" s="155"/>
      <c r="UJ353" s="155"/>
      <c r="UK353" s="155"/>
      <c r="UL353" s="155"/>
      <c r="UM353" s="155"/>
      <c r="UN353" s="155"/>
      <c r="UO353" s="155"/>
      <c r="UP353" s="155"/>
      <c r="UQ353" s="155"/>
      <c r="UR353" s="155"/>
      <c r="US353" s="155"/>
      <c r="UT353" s="155"/>
      <c r="UU353" s="155"/>
      <c r="UV353" s="155"/>
      <c r="UW353" s="155"/>
      <c r="UX353" s="155"/>
      <c r="UY353" s="155"/>
      <c r="UZ353" s="155"/>
      <c r="VA353" s="155"/>
      <c r="VB353" s="155"/>
      <c r="VC353" s="155"/>
      <c r="VD353" s="155"/>
      <c r="VE353" s="155"/>
      <c r="VF353" s="155"/>
      <c r="VG353" s="155"/>
      <c r="VH353" s="155"/>
      <c r="VI353" s="155"/>
      <c r="VJ353" s="155"/>
      <c r="VK353" s="155"/>
      <c r="VL353" s="155"/>
      <c r="VM353" s="155"/>
      <c r="VN353" s="155"/>
      <c r="VO353" s="155"/>
      <c r="VP353" s="155"/>
      <c r="VQ353" s="155"/>
      <c r="VR353" s="155"/>
      <c r="VS353" s="155"/>
      <c r="VT353" s="155"/>
      <c r="VU353" s="155"/>
      <c r="VV353" s="155"/>
      <c r="VW353" s="155"/>
      <c r="VX353" s="155"/>
      <c r="VY353" s="155"/>
      <c r="VZ353" s="155"/>
      <c r="WA353" s="155"/>
      <c r="WB353" s="155"/>
      <c r="WC353" s="155"/>
      <c r="WD353" s="155"/>
      <c r="WE353" s="155"/>
      <c r="WF353" s="155"/>
      <c r="WG353" s="155"/>
      <c r="WH353" s="155"/>
      <c r="WI353" s="155"/>
      <c r="WJ353" s="155"/>
      <c r="WK353" s="155"/>
      <c r="WL353" s="155"/>
      <c r="WM353" s="155"/>
      <c r="WN353" s="155"/>
      <c r="WO353" s="155"/>
      <c r="WP353" s="155"/>
      <c r="WQ353" s="155"/>
      <c r="WR353" s="155"/>
      <c r="WS353" s="155"/>
      <c r="WT353" s="155"/>
      <c r="WU353" s="155"/>
      <c r="WV353" s="155"/>
      <c r="WW353" s="155"/>
      <c r="WX353" s="155"/>
      <c r="WY353" s="155"/>
      <c r="WZ353" s="155"/>
      <c r="XA353" s="155"/>
      <c r="XB353" s="155"/>
      <c r="XC353" s="155"/>
      <c r="XD353" s="155"/>
      <c r="XE353" s="155"/>
      <c r="XF353" s="155"/>
      <c r="XG353" s="155"/>
      <c r="XH353" s="155"/>
      <c r="XI353" s="155"/>
      <c r="XJ353" s="155"/>
      <c r="XK353" s="155"/>
      <c r="XL353" s="155"/>
      <c r="XM353" s="155"/>
      <c r="XN353" s="155"/>
      <c r="XO353" s="155"/>
      <c r="XP353" s="155"/>
      <c r="XQ353" s="155"/>
      <c r="XR353" s="155"/>
      <c r="XS353" s="155"/>
      <c r="XT353" s="155"/>
      <c r="XU353" s="155"/>
      <c r="XV353" s="155"/>
      <c r="XW353" s="155"/>
      <c r="XX353" s="155"/>
      <c r="XY353" s="155"/>
      <c r="XZ353" s="155"/>
      <c r="YA353" s="155"/>
      <c r="YB353" s="155"/>
      <c r="YC353" s="155"/>
      <c r="YD353" s="155"/>
      <c r="YE353" s="155"/>
      <c r="YF353" s="155"/>
      <c r="YG353" s="155"/>
      <c r="YH353" s="155"/>
      <c r="YI353" s="155"/>
      <c r="YJ353" s="155"/>
      <c r="YK353" s="155"/>
      <c r="YL353" s="155"/>
      <c r="YM353" s="155"/>
      <c r="YN353" s="155"/>
      <c r="YO353" s="155" t="s">
        <v>4733</v>
      </c>
      <c r="YP353" s="155" t="s">
        <v>1841</v>
      </c>
      <c r="YQ353" s="155"/>
      <c r="YR353" s="155" t="s">
        <v>3876</v>
      </c>
      <c r="YS353" s="155"/>
      <c r="YT353" s="155" t="s">
        <v>1831</v>
      </c>
      <c r="YU353" s="155"/>
      <c r="YV353" s="155"/>
      <c r="YW353" s="155"/>
      <c r="YX353" s="155"/>
      <c r="YY353" s="155"/>
      <c r="YZ353" s="155"/>
      <c r="ZA353" s="155"/>
      <c r="ZB353" s="155"/>
      <c r="ZC353" s="155"/>
      <c r="ZD353" s="155"/>
      <c r="ZE353" s="155"/>
      <c r="ZF353" s="155"/>
      <c r="ZG353" s="155"/>
      <c r="ZH353" s="155"/>
      <c r="ZI353" s="155"/>
      <c r="ZJ353" s="155"/>
      <c r="ZK353" s="155"/>
      <c r="ZL353" s="155"/>
      <c r="ZM353" s="155"/>
      <c r="ZN353" s="155"/>
      <c r="ZO353" s="155"/>
      <c r="ZP353" s="155"/>
      <c r="ZQ353" s="155"/>
      <c r="ZR353" s="155"/>
      <c r="ZS353" s="155"/>
      <c r="ZT353" s="155"/>
      <c r="ZU353" s="155"/>
      <c r="ZV353" s="155"/>
      <c r="ZW353" s="155"/>
      <c r="ZX353" s="155"/>
      <c r="ZY353" s="155"/>
      <c r="ZZ353" s="155"/>
      <c r="AAA353" s="155" t="s">
        <v>4062</v>
      </c>
      <c r="AAB353" s="156">
        <v>0</v>
      </c>
      <c r="AAC353" s="156">
        <v>1</v>
      </c>
      <c r="AAD353" s="156">
        <v>0</v>
      </c>
      <c r="AAE353" s="156">
        <v>0</v>
      </c>
      <c r="AAF353" s="156">
        <v>0</v>
      </c>
      <c r="AAG353" s="155"/>
      <c r="AAH353" s="155" t="s">
        <v>1833</v>
      </c>
      <c r="AAI353" s="156">
        <v>0</v>
      </c>
      <c r="AAJ353" s="156">
        <v>0</v>
      </c>
      <c r="AAK353" s="156">
        <v>0</v>
      </c>
      <c r="AAL353" s="156">
        <v>0</v>
      </c>
      <c r="AAM353" s="156">
        <v>0</v>
      </c>
      <c r="AAN353" s="156">
        <v>0</v>
      </c>
      <c r="AAO353" s="156">
        <v>0</v>
      </c>
      <c r="AAP353" s="156">
        <v>0</v>
      </c>
      <c r="AAQ353" s="156">
        <v>0</v>
      </c>
      <c r="AAR353" s="156">
        <v>0</v>
      </c>
      <c r="AAS353" s="156">
        <v>1</v>
      </c>
      <c r="AAT353" s="155" t="s">
        <v>4723</v>
      </c>
      <c r="AAU353" s="156">
        <v>2</v>
      </c>
      <c r="AAV353" s="155" t="s">
        <v>1831</v>
      </c>
      <c r="AAW353" s="156">
        <v>5</v>
      </c>
      <c r="AAX353" s="155" t="s">
        <v>1831</v>
      </c>
      <c r="AAY353" s="156">
        <v>2</v>
      </c>
      <c r="AAZ353" s="156">
        <v>3</v>
      </c>
      <c r="ABA353" s="156">
        <v>3</v>
      </c>
      <c r="ABB353" s="156">
        <v>5</v>
      </c>
      <c r="ABC353" s="155"/>
      <c r="ABD353" s="155" t="s">
        <v>1831</v>
      </c>
      <c r="ABE353" s="155" t="s">
        <v>1831</v>
      </c>
      <c r="ABF353" s="155" t="s">
        <v>3856</v>
      </c>
      <c r="ABG353" s="155"/>
      <c r="ABH353" s="155" t="s">
        <v>1831</v>
      </c>
      <c r="ABI353" s="156">
        <v>70</v>
      </c>
      <c r="ABJ353" s="156">
        <v>37</v>
      </c>
      <c r="ABK353" s="156">
        <v>33</v>
      </c>
      <c r="ABL353" s="156">
        <v>33</v>
      </c>
      <c r="ABM353" s="156">
        <v>70</v>
      </c>
      <c r="ABN353" s="155"/>
      <c r="ABO353" s="156">
        <v>11</v>
      </c>
      <c r="ABP353" s="156">
        <v>21</v>
      </c>
      <c r="ABQ353" s="155" t="s">
        <v>1831</v>
      </c>
      <c r="ABR353" s="155" t="s">
        <v>1838</v>
      </c>
      <c r="ABS353" s="155" t="s">
        <v>4002</v>
      </c>
      <c r="ABT353" s="156">
        <v>0</v>
      </c>
      <c r="ABU353" s="156">
        <v>0</v>
      </c>
      <c r="ABV353" s="156">
        <v>0</v>
      </c>
      <c r="ABW353" s="156">
        <v>0</v>
      </c>
      <c r="ABX353" s="156">
        <v>1</v>
      </c>
      <c r="ABY353" s="156">
        <v>0</v>
      </c>
      <c r="ABZ353" s="156">
        <v>0</v>
      </c>
      <c r="ACA353" s="155"/>
      <c r="ACB353" s="155"/>
      <c r="ACC353" s="155"/>
      <c r="ACD353" s="155"/>
      <c r="ACE353" s="155"/>
      <c r="ACF353" s="155"/>
      <c r="ACG353" s="155"/>
      <c r="ACH353" s="155"/>
      <c r="ACI353" s="155"/>
      <c r="ACJ353" s="155"/>
      <c r="ACK353" s="155"/>
      <c r="ACL353" s="156">
        <v>0</v>
      </c>
      <c r="ACM353" s="155"/>
      <c r="ACN353" s="155"/>
      <c r="ACO353" s="155"/>
      <c r="ACP353" s="155"/>
      <c r="ACQ353" s="155"/>
      <c r="ACR353" s="155" t="s">
        <v>1830</v>
      </c>
      <c r="ACS353" s="155"/>
      <c r="ACT353" s="155"/>
      <c r="ACU353" s="155"/>
      <c r="ACV353" s="155"/>
      <c r="ACW353" s="155"/>
      <c r="ACX353" s="155"/>
      <c r="ACY353" s="155"/>
      <c r="ACZ353" s="155"/>
      <c r="ADA353" s="155"/>
      <c r="ADB353" s="155"/>
      <c r="ADC353" s="155"/>
      <c r="ADD353" s="155"/>
      <c r="ADE353" s="155"/>
      <c r="ADF353" s="155"/>
      <c r="ADG353" s="155"/>
      <c r="ADH353" s="155"/>
      <c r="ADI353" s="155"/>
      <c r="ADJ353" s="156">
        <v>11</v>
      </c>
      <c r="ADK353" s="156">
        <v>0</v>
      </c>
      <c r="ADL353" s="156">
        <v>11</v>
      </c>
      <c r="ADM353" s="156">
        <v>11</v>
      </c>
      <c r="ADN353" s="156">
        <v>11</v>
      </c>
      <c r="ADO353" s="155" t="s">
        <v>1831</v>
      </c>
      <c r="ADP353" s="155" t="s">
        <v>1830</v>
      </c>
      <c r="ADQ353" s="155"/>
      <c r="ADR353" s="155"/>
      <c r="ADS353" s="155"/>
      <c r="ADT353" s="155"/>
      <c r="ADU353" s="155"/>
      <c r="ADV353" s="155"/>
      <c r="ADW353" s="155"/>
      <c r="ADX353" s="155"/>
      <c r="ADY353" s="155"/>
      <c r="ADZ353" s="155"/>
      <c r="AEA353" s="155"/>
      <c r="AEB353" s="155"/>
      <c r="AEC353" s="155"/>
      <c r="AED353" s="155"/>
      <c r="AEE353" s="155"/>
      <c r="AEF353" s="155"/>
      <c r="AEG353" s="156">
        <v>0</v>
      </c>
      <c r="AEH353" s="155"/>
      <c r="AEI353" s="155"/>
      <c r="AEJ353" s="155"/>
      <c r="AEK353" s="155"/>
      <c r="AEL353" s="155"/>
      <c r="AEM353" s="155" t="s">
        <v>1830</v>
      </c>
      <c r="AEN353" s="155"/>
      <c r="AEO353" s="155"/>
      <c r="AEP353" s="155"/>
      <c r="AEQ353" s="155"/>
      <c r="AER353" s="155"/>
      <c r="AES353" s="155"/>
      <c r="AET353" s="155"/>
      <c r="AEU353" s="155"/>
      <c r="AEV353" s="155"/>
      <c r="AEW353" s="155"/>
      <c r="AEX353" s="155"/>
      <c r="AEY353" s="155"/>
      <c r="AEZ353" s="155"/>
      <c r="AFA353" s="155"/>
      <c r="AFB353" s="155"/>
      <c r="AFC353" s="155" t="s">
        <v>1831</v>
      </c>
      <c r="AFD353" s="155" t="s">
        <v>1831</v>
      </c>
      <c r="AFE353" s="155" t="s">
        <v>1831</v>
      </c>
      <c r="AFF353" s="156">
        <v>58750</v>
      </c>
      <c r="AFG353" s="155" t="s">
        <v>3867</v>
      </c>
      <c r="AFH353" s="155"/>
      <c r="AFI353" s="155" t="s">
        <v>3951</v>
      </c>
      <c r="AFJ353" s="156">
        <v>1</v>
      </c>
      <c r="AFK353" s="156">
        <v>1</v>
      </c>
      <c r="AFL353" s="156">
        <v>1</v>
      </c>
      <c r="AFM353" s="156">
        <v>0</v>
      </c>
      <c r="AFN353" s="156">
        <v>0</v>
      </c>
      <c r="AFO353" s="156">
        <v>0</v>
      </c>
      <c r="AFP353" s="155"/>
      <c r="AFQ353" s="155" t="s">
        <v>1830</v>
      </c>
      <c r="AFR353" s="155"/>
      <c r="AFS353" s="155"/>
      <c r="AFT353" s="155"/>
      <c r="AFU353" s="155"/>
      <c r="AFV353" s="155"/>
      <c r="AFW353" s="155"/>
      <c r="AFX353" s="155"/>
      <c r="AFY353" s="155"/>
      <c r="AFZ353" s="155"/>
      <c r="AGA353" s="155"/>
      <c r="AGB353" s="155"/>
      <c r="AGC353" s="155"/>
      <c r="AGD353" s="155"/>
      <c r="AGE353" s="155"/>
      <c r="AGF353" s="155"/>
      <c r="AGG353" s="155"/>
      <c r="AGH353" s="155"/>
      <c r="AGI353" s="155"/>
      <c r="AGJ353" s="155"/>
      <c r="AGK353" s="155"/>
      <c r="AGL353" s="155"/>
      <c r="AGM353" s="155" t="s">
        <v>4047</v>
      </c>
      <c r="AGN353" s="156">
        <v>0</v>
      </c>
      <c r="AGO353" s="156">
        <v>1</v>
      </c>
      <c r="AGP353" s="156">
        <v>0</v>
      </c>
      <c r="AGQ353" s="156">
        <v>0</v>
      </c>
      <c r="AGR353" s="156">
        <v>0</v>
      </c>
      <c r="AGS353" s="156">
        <v>0</v>
      </c>
      <c r="AGT353" s="156">
        <v>0</v>
      </c>
      <c r="AGU353" s="156">
        <v>0</v>
      </c>
      <c r="AGV353" s="156">
        <v>0</v>
      </c>
      <c r="AGW353" s="156">
        <v>0</v>
      </c>
      <c r="AGX353" s="155"/>
      <c r="AGY353" s="155" t="s">
        <v>4724</v>
      </c>
      <c r="AGZ353" s="156">
        <v>1</v>
      </c>
      <c r="AHA353" s="156">
        <v>0</v>
      </c>
      <c r="AHB353" s="156">
        <v>0</v>
      </c>
      <c r="AHC353" s="156">
        <v>0</v>
      </c>
      <c r="AHD353" s="156">
        <v>0</v>
      </c>
      <c r="AHE353" s="156">
        <v>0</v>
      </c>
      <c r="AHF353" s="156">
        <v>1</v>
      </c>
      <c r="AHG353" s="156">
        <v>0</v>
      </c>
      <c r="AHH353" s="156">
        <v>0</v>
      </c>
      <c r="AHI353" s="156">
        <v>0</v>
      </c>
      <c r="AHJ353" s="156">
        <v>0</v>
      </c>
      <c r="AHK353" s="156">
        <v>0</v>
      </c>
      <c r="AHL353" s="156">
        <v>0</v>
      </c>
      <c r="AHM353" s="155"/>
      <c r="AHN353" s="155" t="s">
        <v>1831</v>
      </c>
      <c r="AHO353" s="155" t="s">
        <v>1833</v>
      </c>
      <c r="AHP353" s="156">
        <v>0</v>
      </c>
      <c r="AHQ353" s="156">
        <v>0</v>
      </c>
      <c r="AHR353" s="156">
        <v>0</v>
      </c>
      <c r="AHS353" s="156">
        <v>0</v>
      </c>
      <c r="AHT353" s="156">
        <v>0</v>
      </c>
      <c r="AHU353" s="156">
        <v>0</v>
      </c>
      <c r="AHV353" s="156">
        <v>1</v>
      </c>
      <c r="AHW353" s="155" t="s">
        <v>2700</v>
      </c>
      <c r="AHX353" s="155" t="s">
        <v>4340</v>
      </c>
      <c r="AHY353" s="156">
        <v>0</v>
      </c>
      <c r="AHZ353" s="156">
        <v>0</v>
      </c>
      <c r="AIA353" s="156">
        <v>0</v>
      </c>
      <c r="AIB353" s="156">
        <v>0</v>
      </c>
      <c r="AIC353" s="156">
        <v>0</v>
      </c>
      <c r="AID353" s="156">
        <v>0</v>
      </c>
      <c r="AIE353" s="156">
        <v>1</v>
      </c>
      <c r="AIF353" s="156">
        <v>0</v>
      </c>
      <c r="AIG353" s="156">
        <v>0</v>
      </c>
      <c r="AIH353" s="156">
        <v>0</v>
      </c>
      <c r="AII353" s="156">
        <v>0</v>
      </c>
      <c r="AIJ353" s="156">
        <v>0</v>
      </c>
      <c r="AIK353" s="155"/>
      <c r="AIL353" s="155" t="s">
        <v>1831</v>
      </c>
      <c r="AIO353" s="155"/>
      <c r="AIP353" s="155"/>
      <c r="AIQ353" s="155"/>
      <c r="AIR353" s="155"/>
      <c r="AIS353" s="155"/>
      <c r="AIT353" s="155" t="s">
        <v>4725</v>
      </c>
      <c r="AIU353" s="156">
        <v>0</v>
      </c>
      <c r="AIV353" s="156">
        <v>0</v>
      </c>
      <c r="AIW353" s="156">
        <v>0</v>
      </c>
      <c r="AIX353" s="156">
        <v>0</v>
      </c>
      <c r="AIY353" s="156">
        <v>1</v>
      </c>
      <c r="AIZ353" s="156">
        <v>0</v>
      </c>
      <c r="AJA353" s="156">
        <v>1</v>
      </c>
      <c r="AJB353" s="156">
        <v>0</v>
      </c>
      <c r="AJC353" s="156">
        <v>0</v>
      </c>
      <c r="AJD353" s="156">
        <v>0</v>
      </c>
      <c r="AJE353" s="156">
        <v>0</v>
      </c>
      <c r="AJF353" s="156">
        <v>0</v>
      </c>
      <c r="AJI353" s="155"/>
      <c r="AJJ353" s="155"/>
      <c r="AJK353" s="155"/>
      <c r="AJL353" s="155"/>
      <c r="AJM353" s="155"/>
      <c r="AJN353" s="155"/>
      <c r="AJO353" s="155"/>
      <c r="AJP353" s="155"/>
      <c r="AJQ353" s="155"/>
      <c r="AJR353" s="155"/>
      <c r="AJS353" s="155"/>
      <c r="AJT353" s="155"/>
      <c r="AJU353" s="155"/>
      <c r="AJV353" s="155"/>
      <c r="AJW353" s="155"/>
      <c r="AJX353" s="155"/>
      <c r="AJY353" s="155"/>
      <c r="AJZ353" s="155"/>
      <c r="AKA353" s="155"/>
      <c r="AKC353" s="155"/>
      <c r="AKD353" s="155"/>
      <c r="AKE353" s="155"/>
      <c r="AKF353" s="155"/>
      <c r="AKG353" s="155"/>
      <c r="AKH353" s="155"/>
      <c r="AKI353" s="155"/>
      <c r="AKJ353" s="155"/>
      <c r="AKK353" s="155"/>
      <c r="AKL353" s="155"/>
      <c r="AKM353" s="155"/>
      <c r="AKN353" s="155"/>
      <c r="AKO353" s="155"/>
      <c r="AKP353" s="155"/>
      <c r="AKQ353" s="155"/>
      <c r="AKR353" s="155"/>
      <c r="AKS353" s="155"/>
      <c r="AKT353" s="155"/>
      <c r="AKU353" s="155"/>
      <c r="AKV353" s="155"/>
      <c r="AKW353" s="155"/>
      <c r="AKX353" s="155"/>
      <c r="AKY353" s="155"/>
      <c r="AKZ353" s="155"/>
      <c r="ALA353" s="155"/>
      <c r="ALB353" s="155"/>
      <c r="ALC353" s="155"/>
      <c r="ALD353" s="155"/>
      <c r="ALE353" s="155"/>
      <c r="ALF353" s="155"/>
      <c r="ALG353" s="155"/>
      <c r="ALH353" s="155"/>
      <c r="ALI353" s="155"/>
      <c r="ALJ353" s="155"/>
      <c r="ALK353" s="155"/>
      <c r="ALL353" s="155"/>
      <c r="ALM353" s="155"/>
      <c r="ALN353" s="155"/>
      <c r="ALO353" s="155"/>
      <c r="ALP353" s="155"/>
      <c r="ALQ353" s="155"/>
      <c r="ALR353" s="155"/>
      <c r="ALS353" s="155"/>
      <c r="ALT353" s="155"/>
      <c r="ALU353" s="155"/>
      <c r="ALV353" s="155"/>
      <c r="ALW353" s="155"/>
      <c r="ALX353" s="155"/>
      <c r="ALY353" s="155"/>
      <c r="ALZ353" s="155"/>
      <c r="AMA353" s="155"/>
      <c r="AMB353" s="155"/>
      <c r="AMC353" s="155"/>
      <c r="AMD353" s="155"/>
      <c r="AME353" s="155"/>
      <c r="AMF353" s="155"/>
      <c r="AMG353" s="155"/>
      <c r="AMH353" s="155"/>
      <c r="AMI353" s="155"/>
      <c r="AMJ353" s="155"/>
      <c r="AMK353" s="155"/>
      <c r="AML353" s="155"/>
      <c r="AMM353" s="155"/>
      <c r="AMN353" s="155"/>
      <c r="AMO353" s="155"/>
      <c r="AMP353" s="155"/>
      <c r="AMQ353" s="155"/>
      <c r="AMR353" s="155"/>
      <c r="AMS353" s="155"/>
      <c r="AMT353" s="155"/>
      <c r="AMU353" s="155"/>
      <c r="AMV353" s="155"/>
      <c r="AMW353" s="155"/>
      <c r="AMX353" s="155"/>
      <c r="AMY353" s="155"/>
      <c r="AMZ353" s="155"/>
      <c r="ANA353" s="155"/>
      <c r="ANB353" s="155"/>
      <c r="ANC353" s="155"/>
      <c r="AND353" s="155"/>
      <c r="ANE353" s="155"/>
      <c r="ANF353" s="155"/>
      <c r="ANG353" s="155"/>
      <c r="ANH353" s="155"/>
      <c r="ANI353" s="155"/>
      <c r="ANJ353" s="155"/>
      <c r="ANK353" s="155"/>
      <c r="AOF353" s="155"/>
      <c r="AOG353" s="155"/>
      <c r="AOH353" s="155"/>
      <c r="AOI353" s="155"/>
      <c r="AOJ353" s="155"/>
      <c r="AOK353" s="155"/>
      <c r="AOL353" s="155"/>
      <c r="AOM353" s="155"/>
      <c r="AON353" s="155"/>
      <c r="AOO353" s="155"/>
      <c r="AOP353" s="155"/>
      <c r="AOQ353" s="155"/>
      <c r="AOR353" s="155"/>
      <c r="AOS353" s="155"/>
      <c r="AOT353" s="155"/>
      <c r="AOU353" s="155"/>
      <c r="AOV353" s="155"/>
      <c r="AOW353" s="155"/>
      <c r="AOX353" s="155"/>
      <c r="AOY353" s="155"/>
      <c r="AOZ353" s="155"/>
      <c r="APA353" s="155"/>
      <c r="APB353" s="155"/>
      <c r="APC353" s="155"/>
      <c r="APD353" s="155"/>
      <c r="APE353" s="155"/>
      <c r="APF353" s="155"/>
      <c r="APG353" s="155"/>
      <c r="APH353" s="155"/>
      <c r="API353" s="155"/>
      <c r="APJ353" s="155"/>
      <c r="APK353" s="155"/>
      <c r="APL353" s="155"/>
      <c r="APM353" s="155"/>
      <c r="APN353" s="155"/>
      <c r="APO353" s="155"/>
      <c r="APP353" s="155"/>
      <c r="APQ353" s="155"/>
      <c r="APR353" s="155"/>
      <c r="APS353" s="155"/>
      <c r="APT353" s="155"/>
      <c r="APU353" s="155"/>
      <c r="APV353" s="155"/>
      <c r="APW353" s="155"/>
      <c r="APX353" s="155"/>
      <c r="APY353" s="155"/>
      <c r="APZ353" s="155"/>
      <c r="AQA353" s="155"/>
      <c r="AQB353" s="155"/>
      <c r="AQC353" s="155"/>
      <c r="AQD353" s="155"/>
      <c r="AQE353" s="155"/>
      <c r="AQF353" s="155"/>
      <c r="AQG353" s="155"/>
      <c r="AQH353" s="155"/>
      <c r="AQI353" s="155"/>
      <c r="AQJ353" s="155"/>
      <c r="AQK353" s="155"/>
      <c r="AQL353" s="155"/>
      <c r="AQM353" s="155"/>
      <c r="AQN353" s="155"/>
      <c r="AQO353" s="155"/>
      <c r="AQP353" s="155"/>
      <c r="AQQ353" s="155"/>
      <c r="AQR353" s="155"/>
      <c r="AQS353" s="155"/>
      <c r="AQT353" s="155"/>
      <c r="AQU353" s="155"/>
      <c r="AQV353" s="155"/>
      <c r="AQW353" s="155"/>
      <c r="AQX353" s="155"/>
      <c r="AQY353" s="155"/>
      <c r="AQZ353" s="155"/>
      <c r="ARA353" s="155"/>
      <c r="ARB353" s="155"/>
      <c r="ARC353" s="155"/>
      <c r="ARD353" s="155"/>
      <c r="ARE353" s="155"/>
      <c r="ARF353" s="155"/>
      <c r="ARG353" s="155"/>
      <c r="ARH353" s="155"/>
      <c r="ARI353" s="155"/>
      <c r="ARJ353" s="155"/>
      <c r="ARK353" s="155"/>
      <c r="ARL353" s="155"/>
      <c r="ARM353" s="155"/>
      <c r="ARN353" s="155"/>
      <c r="ARO353" s="155"/>
      <c r="ARP353" s="155"/>
      <c r="ARQ353" s="155"/>
      <c r="ARR353" s="155"/>
      <c r="ARS353" s="155"/>
      <c r="ART353" s="155"/>
      <c r="ARU353" s="155"/>
      <c r="ARV353" s="155"/>
      <c r="ARW353" s="155"/>
      <c r="ARX353" s="155"/>
      <c r="ARY353" s="155"/>
      <c r="ARZ353" s="155"/>
      <c r="ASA353" s="155"/>
      <c r="ASB353" s="155"/>
      <c r="ASC353" s="155"/>
      <c r="ASD353" s="155"/>
      <c r="ASE353" s="155"/>
      <c r="ASF353" s="155"/>
      <c r="ASG353" s="155"/>
      <c r="ASH353" s="155"/>
      <c r="ASI353" s="155"/>
      <c r="ASJ353" s="155"/>
      <c r="ASK353" s="155"/>
      <c r="ASL353" s="155"/>
      <c r="ASM353" s="155"/>
      <c r="ASN353" s="155"/>
      <c r="ASO353" s="155"/>
      <c r="ASP353" s="155"/>
      <c r="ASQ353" s="155"/>
      <c r="ASR353" s="155"/>
      <c r="ASS353" s="155"/>
      <c r="AST353" s="155"/>
      <c r="ASU353" s="155"/>
      <c r="ASV353" s="155"/>
      <c r="ASW353" s="155"/>
      <c r="ASX353" s="155"/>
      <c r="ASY353" s="155"/>
      <c r="ASZ353" s="155"/>
      <c r="ATA353" s="155"/>
      <c r="ATB353" s="155"/>
      <c r="ATC353" s="155"/>
      <c r="ATD353" s="155"/>
      <c r="ATE353" s="155"/>
      <c r="ATF353" s="155"/>
      <c r="ATG353" s="155"/>
      <c r="ATH353" s="155"/>
      <c r="ATI353" s="155"/>
      <c r="ATJ353" s="155"/>
      <c r="ATK353" s="155"/>
      <c r="ATL353" s="155"/>
      <c r="ATM353" s="155"/>
      <c r="ATN353" s="155"/>
      <c r="ATO353" s="155"/>
      <c r="ATP353" s="155"/>
      <c r="ATQ353" s="155"/>
      <c r="ATR353" s="155"/>
      <c r="ATS353" s="155"/>
      <c r="ATT353" s="155"/>
      <c r="ATU353" s="155"/>
      <c r="ATV353" s="155"/>
      <c r="ATW353" s="155"/>
      <c r="ATX353" s="155"/>
      <c r="ATY353" s="155" t="s">
        <v>4726</v>
      </c>
      <c r="ATZ353" s="155">
        <v>171818976</v>
      </c>
      <c r="AUB353" s="155" t="s">
        <v>3854</v>
      </c>
      <c r="AUC353" s="155" t="s">
        <v>4727</v>
      </c>
      <c r="AUD353" s="155" t="s">
        <v>3855</v>
      </c>
      <c r="AUG353" s="155">
        <v>353</v>
      </c>
      <c r="AUI353" s="155"/>
      <c r="AUJ353" s="155"/>
      <c r="AUK353" s="155"/>
      <c r="AUL353" s="155"/>
      <c r="AUM353" s="155"/>
      <c r="AUN353" s="155"/>
      <c r="AUO353" s="155"/>
      <c r="AUP353" s="155"/>
      <c r="AUQ353" s="155"/>
      <c r="AUR353" s="155"/>
      <c r="AUS353" s="155"/>
      <c r="AUT353" s="155"/>
      <c r="AUU353" s="155"/>
      <c r="AUV353" s="155"/>
      <c r="AUW353" s="155"/>
      <c r="AUX353" s="155"/>
      <c r="AUY353" s="155"/>
      <c r="AUZ353" s="155"/>
      <c r="AVA353" s="155"/>
      <c r="AVB353" s="155"/>
      <c r="AVC353" s="155"/>
      <c r="AVD353" s="155"/>
      <c r="AVE353" s="155"/>
      <c r="AVF353" s="155"/>
      <c r="AVG353" s="155"/>
      <c r="AVH353" s="155"/>
      <c r="AVI353" s="155"/>
      <c r="AVJ353" s="155"/>
      <c r="AVK353" s="155"/>
      <c r="AVL353" s="155"/>
      <c r="AVM353" s="155"/>
    </row>
    <row r="354" spans="1:1261" s="182" customFormat="1" ht="14.5" customHeight="1" x14ac:dyDescent="0.35">
      <c r="A354" s="155" t="s">
        <v>4728</v>
      </c>
      <c r="B354" s="155" t="s">
        <v>4729</v>
      </c>
      <c r="C354" s="155" t="s">
        <v>4730</v>
      </c>
      <c r="D354" s="155" t="s">
        <v>4701</v>
      </c>
      <c r="E354" s="155" t="s">
        <v>4722</v>
      </c>
      <c r="F354" s="155" t="s">
        <v>4701</v>
      </c>
      <c r="G354" s="155"/>
      <c r="H354" s="155"/>
      <c r="I354" s="155" t="s">
        <v>1942</v>
      </c>
      <c r="J354" s="155" t="s">
        <v>1943</v>
      </c>
      <c r="K354" s="155" t="s">
        <v>1943</v>
      </c>
      <c r="L354" s="155"/>
      <c r="M354" s="155"/>
      <c r="N354" s="155" t="s">
        <v>3846</v>
      </c>
      <c r="O354" s="156">
        <v>1</v>
      </c>
      <c r="P354" s="156">
        <v>0</v>
      </c>
      <c r="Q354" s="156">
        <v>0</v>
      </c>
      <c r="R354" s="156">
        <v>0</v>
      </c>
      <c r="S354" s="156">
        <v>0</v>
      </c>
      <c r="U354" s="155" t="s">
        <v>1831</v>
      </c>
      <c r="V354" s="155"/>
      <c r="W354" s="155"/>
      <c r="X354" s="155"/>
      <c r="Y354" s="155"/>
      <c r="Z354" s="155"/>
      <c r="AA354" s="155"/>
      <c r="AB354" s="155"/>
      <c r="AC354" s="155" t="s">
        <v>4631</v>
      </c>
      <c r="AD354" s="155"/>
      <c r="AE354" s="155" t="s">
        <v>1831</v>
      </c>
      <c r="AF354" s="155" t="s">
        <v>1831</v>
      </c>
      <c r="AG354" s="155"/>
      <c r="AH354" s="155"/>
      <c r="AI354" s="155"/>
      <c r="AJ354" s="155"/>
      <c r="AK354" s="155"/>
      <c r="AL354" s="155"/>
      <c r="AM354" s="155"/>
      <c r="AN354" s="155"/>
      <c r="AO354" s="155"/>
      <c r="AP354" s="155"/>
      <c r="AQ354" s="155"/>
      <c r="AR354" s="155"/>
      <c r="AS354" s="155" t="s">
        <v>3847</v>
      </c>
      <c r="AT354" s="155" t="s">
        <v>4731</v>
      </c>
      <c r="AU354" s="155" t="s">
        <v>3857</v>
      </c>
      <c r="AV354" s="155"/>
      <c r="AW354" s="155" t="s">
        <v>3889</v>
      </c>
      <c r="AX354" s="155" t="s">
        <v>3890</v>
      </c>
      <c r="AY354" s="155" t="s">
        <v>1830</v>
      </c>
      <c r="AZ354" s="155"/>
      <c r="BA354" s="155"/>
      <c r="BB354" s="155"/>
      <c r="BC354" s="155"/>
      <c r="BD354" s="155"/>
      <c r="BE354" s="155"/>
      <c r="BF354" s="155"/>
      <c r="BG354" s="155"/>
      <c r="BH354" s="155"/>
      <c r="BI354" s="155"/>
      <c r="BJ354" s="155"/>
      <c r="BK354" s="155"/>
      <c r="BL354" s="155"/>
      <c r="BM354" s="155"/>
      <c r="BN354" s="155"/>
      <c r="BO354" s="155"/>
      <c r="BP354" s="155"/>
      <c r="BQ354" s="155"/>
      <c r="BR354" s="155"/>
      <c r="BS354" s="155"/>
      <c r="BT354" s="155" t="s">
        <v>1834</v>
      </c>
      <c r="BU354" s="156">
        <v>0</v>
      </c>
      <c r="BV354" s="156">
        <v>0</v>
      </c>
      <c r="BW354" s="156">
        <v>0</v>
      </c>
      <c r="BX354" s="156">
        <v>0</v>
      </c>
      <c r="BY354" s="156">
        <v>0</v>
      </c>
      <c r="BZ354" s="156">
        <v>0</v>
      </c>
      <c r="CA354" s="156">
        <v>0</v>
      </c>
      <c r="CB354" s="156">
        <v>1</v>
      </c>
      <c r="CC354" s="156">
        <v>0</v>
      </c>
      <c r="CD354" s="156">
        <v>0</v>
      </c>
      <c r="CE354" s="156">
        <v>0</v>
      </c>
      <c r="CF354" s="155"/>
      <c r="CG354" s="155" t="s">
        <v>1830</v>
      </c>
      <c r="CJ354" s="155"/>
      <c r="CK354" s="155"/>
      <c r="CL354" s="155"/>
      <c r="CM354" s="155"/>
      <c r="CN354" s="155"/>
      <c r="CO354" s="155"/>
      <c r="CP354" s="155"/>
      <c r="CQ354" s="155"/>
      <c r="CR354" s="155"/>
      <c r="CS354" s="155"/>
      <c r="CT354" s="155"/>
      <c r="CU354" s="155"/>
      <c r="CV354" s="155"/>
      <c r="CW354" s="155"/>
      <c r="CX354" s="155"/>
      <c r="CY354" s="155"/>
      <c r="CZ354" s="155"/>
      <c r="DA354" s="155"/>
      <c r="DB354" s="155"/>
      <c r="DC354" s="155"/>
      <c r="DD354" s="155"/>
      <c r="DE354" s="155"/>
      <c r="DF354" s="155"/>
      <c r="DG354" s="155"/>
      <c r="DH354" s="155"/>
      <c r="DI354" s="155"/>
      <c r="DJ354" s="155"/>
      <c r="DK354" s="155"/>
      <c r="DL354" s="155"/>
      <c r="DM354" s="155"/>
      <c r="DN354" s="155"/>
      <c r="DO354" s="155"/>
      <c r="DP354" s="155"/>
      <c r="DQ354" s="155"/>
      <c r="DR354" s="155"/>
      <c r="DS354" s="155"/>
      <c r="DT354" s="155"/>
      <c r="DU354" s="155" t="s">
        <v>1835</v>
      </c>
      <c r="DV354" s="156">
        <v>0</v>
      </c>
      <c r="DW354" s="156">
        <v>0</v>
      </c>
      <c r="DX354" s="156">
        <v>0</v>
      </c>
      <c r="DY354" s="156">
        <v>0</v>
      </c>
      <c r="DZ354" s="156">
        <v>0</v>
      </c>
      <c r="EA354" s="156">
        <v>0</v>
      </c>
      <c r="EB354" s="156">
        <v>0</v>
      </c>
      <c r="EC354" s="156">
        <v>0</v>
      </c>
      <c r="ED354" s="156">
        <v>0</v>
      </c>
      <c r="EE354" s="156">
        <v>1</v>
      </c>
      <c r="EF354" s="156">
        <v>0</v>
      </c>
      <c r="EG354" s="156">
        <v>0</v>
      </c>
      <c r="EH354" s="155"/>
      <c r="EI354" s="155" t="s">
        <v>1857</v>
      </c>
      <c r="EJ354" s="156">
        <v>0</v>
      </c>
      <c r="EK354" s="156">
        <v>0</v>
      </c>
      <c r="EL354" s="156">
        <v>0</v>
      </c>
      <c r="EM354" s="156">
        <v>0</v>
      </c>
      <c r="EN354" s="156">
        <v>1</v>
      </c>
      <c r="EO354" s="156">
        <v>0</v>
      </c>
      <c r="EP354" s="156">
        <v>0</v>
      </c>
      <c r="EQ354" s="156">
        <v>0</v>
      </c>
      <c r="ER354" s="156">
        <v>0</v>
      </c>
      <c r="ES354" s="156">
        <v>0</v>
      </c>
      <c r="ET354" s="156">
        <v>0</v>
      </c>
      <c r="EU354" s="156">
        <v>0</v>
      </c>
      <c r="EV354" s="155">
        <v>0</v>
      </c>
      <c r="EW354" s="155"/>
      <c r="EX354" s="155" t="s">
        <v>1831</v>
      </c>
      <c r="EY354" s="155" t="s">
        <v>1834</v>
      </c>
      <c r="EZ354" s="156">
        <v>0</v>
      </c>
      <c r="FA354" s="156">
        <v>0</v>
      </c>
      <c r="FB354" s="156">
        <v>0</v>
      </c>
      <c r="FC354" s="156">
        <v>0</v>
      </c>
      <c r="FD354" s="156">
        <v>1</v>
      </c>
      <c r="FE354" s="156">
        <v>0</v>
      </c>
      <c r="FF354" s="156">
        <v>0</v>
      </c>
      <c r="FH354" s="155" t="s">
        <v>4235</v>
      </c>
      <c r="FI354" s="156">
        <v>0</v>
      </c>
      <c r="FJ354" s="156">
        <v>0</v>
      </c>
      <c r="FK354" s="156">
        <v>0</v>
      </c>
      <c r="FL354" s="156">
        <v>0</v>
      </c>
      <c r="FM354" s="156">
        <v>1</v>
      </c>
      <c r="FN354" s="156">
        <v>0</v>
      </c>
      <c r="FO354" s="156">
        <v>1</v>
      </c>
      <c r="FP354" s="156">
        <v>0</v>
      </c>
      <c r="FQ354" s="156">
        <v>0</v>
      </c>
      <c r="FR354" s="156">
        <v>0</v>
      </c>
      <c r="FS354" s="156">
        <v>0</v>
      </c>
      <c r="FT354" s="156">
        <v>0</v>
      </c>
      <c r="FU354" s="156">
        <v>0</v>
      </c>
      <c r="FV354" s="155"/>
      <c r="FW354" s="155" t="s">
        <v>1831</v>
      </c>
      <c r="FZ354" s="155"/>
      <c r="GD354" s="155"/>
      <c r="GE354" s="155" t="s">
        <v>3906</v>
      </c>
      <c r="GF354" s="156">
        <v>0</v>
      </c>
      <c r="GG354" s="156">
        <v>0</v>
      </c>
      <c r="GH354" s="156">
        <v>0</v>
      </c>
      <c r="GI354" s="156">
        <v>0</v>
      </c>
      <c r="GJ354" s="156">
        <v>0</v>
      </c>
      <c r="GK354" s="156">
        <v>0</v>
      </c>
      <c r="GL354" s="156">
        <v>0</v>
      </c>
      <c r="GM354" s="156">
        <v>1</v>
      </c>
      <c r="GN354" s="156">
        <v>0</v>
      </c>
      <c r="GO354" s="156">
        <v>0</v>
      </c>
      <c r="GP354" s="156">
        <v>0</v>
      </c>
      <c r="GQ354" s="156">
        <v>0</v>
      </c>
      <c r="GR354" s="156">
        <v>0</v>
      </c>
      <c r="GX354" s="155"/>
      <c r="GY354" s="155"/>
      <c r="GZ354" s="155"/>
      <c r="HA354" s="155"/>
      <c r="HB354" s="155"/>
      <c r="HC354" s="155"/>
      <c r="HD354" s="155"/>
      <c r="HE354" s="155"/>
      <c r="HF354" s="155"/>
      <c r="HG354" s="155"/>
      <c r="HH354" s="155"/>
      <c r="HI354" s="155"/>
      <c r="HJ354" s="155"/>
      <c r="HK354" s="155"/>
      <c r="HL354" s="155"/>
      <c r="HM354" s="155"/>
      <c r="HN354" s="155"/>
      <c r="HO354" s="155"/>
      <c r="HP354" s="155"/>
      <c r="HQ354" s="155"/>
      <c r="HR354" s="155"/>
      <c r="HS354" s="155"/>
      <c r="HT354" s="155"/>
      <c r="HU354" s="155"/>
      <c r="HV354" s="155"/>
      <c r="HW354" s="155"/>
      <c r="HX354" s="155"/>
      <c r="HY354" s="155"/>
      <c r="HZ354" s="155"/>
      <c r="IA354" s="155"/>
      <c r="IB354" s="155"/>
      <c r="IC354" s="155"/>
      <c r="ID354" s="155"/>
      <c r="IE354" s="155"/>
      <c r="IF354" s="155"/>
      <c r="IG354" s="155"/>
      <c r="IH354" s="155"/>
      <c r="II354" s="155"/>
      <c r="IJ354" s="155"/>
      <c r="IK354" s="155"/>
      <c r="IL354" s="155"/>
      <c r="IM354" s="155"/>
      <c r="IN354" s="155"/>
      <c r="IO354" s="155"/>
      <c r="IP354" s="155"/>
      <c r="IQ354" s="155"/>
      <c r="IR354" s="155"/>
      <c r="IS354" s="155"/>
      <c r="IT354" s="155"/>
      <c r="IU354" s="155"/>
      <c r="IV354" s="155"/>
      <c r="IW354" s="155"/>
      <c r="IX354" s="155"/>
      <c r="IY354" s="155"/>
      <c r="IZ354" s="155"/>
      <c r="JA354" s="155"/>
      <c r="JB354" s="155"/>
      <c r="JC354" s="155"/>
      <c r="JD354" s="155"/>
      <c r="JE354" s="155"/>
      <c r="JF354" s="155"/>
      <c r="JG354" s="155"/>
      <c r="JH354" s="155"/>
      <c r="JI354" s="155"/>
      <c r="JJ354" s="155"/>
      <c r="JK354" s="155"/>
      <c r="JL354" s="155"/>
      <c r="JM354" s="155"/>
      <c r="JN354" s="155"/>
      <c r="JO354" s="155"/>
      <c r="JP354" s="155"/>
      <c r="JQ354" s="155"/>
      <c r="JR354" s="155"/>
      <c r="JS354" s="155"/>
      <c r="JT354" s="155"/>
      <c r="JU354" s="155"/>
      <c r="JV354" s="155"/>
      <c r="JW354" s="155"/>
      <c r="JX354" s="155"/>
      <c r="JY354" s="155"/>
      <c r="JZ354" s="155"/>
      <c r="KA354" s="155"/>
      <c r="KB354" s="155"/>
      <c r="KC354" s="155"/>
      <c r="KD354" s="155"/>
      <c r="KE354" s="155"/>
      <c r="KF354" s="155"/>
      <c r="KG354" s="155"/>
      <c r="KH354" s="155"/>
      <c r="KI354" s="155"/>
      <c r="KJ354" s="155"/>
      <c r="KK354" s="155"/>
      <c r="KL354" s="155"/>
      <c r="KM354" s="155"/>
      <c r="KN354" s="155"/>
      <c r="KO354" s="155"/>
      <c r="KP354" s="155"/>
      <c r="KQ354" s="155"/>
      <c r="KR354" s="155"/>
      <c r="KS354" s="155"/>
      <c r="KT354" s="155"/>
      <c r="KU354" s="155"/>
      <c r="KV354" s="155"/>
      <c r="KW354" s="155"/>
      <c r="KX354" s="155"/>
      <c r="KY354" s="155"/>
      <c r="KZ354" s="155"/>
      <c r="LA354" s="155"/>
      <c r="LB354" s="155"/>
      <c r="LC354" s="155"/>
      <c r="LD354" s="155"/>
      <c r="LE354" s="155"/>
      <c r="LF354" s="155"/>
      <c r="LG354" s="155"/>
      <c r="LH354" s="155"/>
      <c r="LI354" s="155"/>
      <c r="LJ354" s="155"/>
      <c r="LK354" s="155"/>
      <c r="LL354" s="155"/>
      <c r="LM354" s="155"/>
      <c r="LN354" s="155"/>
      <c r="LO354" s="155"/>
      <c r="LP354" s="155"/>
      <c r="LQ354" s="155"/>
      <c r="LR354" s="155"/>
      <c r="LS354" s="155"/>
      <c r="LT354" s="155"/>
      <c r="LU354" s="155"/>
      <c r="LV354" s="155"/>
      <c r="LW354" s="155"/>
      <c r="LX354" s="155"/>
      <c r="LY354" s="155"/>
      <c r="LZ354" s="155"/>
      <c r="MA354" s="155"/>
      <c r="MB354" s="155"/>
      <c r="MC354" s="155"/>
      <c r="MD354" s="155"/>
      <c r="ME354" s="155"/>
      <c r="MF354" s="155"/>
      <c r="MG354" s="155"/>
      <c r="MH354" s="155"/>
      <c r="MI354" s="155"/>
      <c r="MJ354" s="155"/>
      <c r="MK354" s="155"/>
      <c r="ML354" s="155"/>
      <c r="MM354" s="155"/>
      <c r="MN354" s="155"/>
      <c r="MO354" s="155"/>
      <c r="MP354" s="155"/>
      <c r="MQ354" s="155"/>
      <c r="MR354" s="155"/>
      <c r="MS354" s="155"/>
      <c r="MT354" s="155"/>
      <c r="MU354" s="155"/>
      <c r="MV354" s="155"/>
      <c r="MW354" s="155"/>
      <c r="MX354" s="155"/>
      <c r="MY354" s="155"/>
      <c r="MZ354" s="155"/>
      <c r="NA354" s="155"/>
      <c r="NB354" s="155"/>
      <c r="NC354" s="155"/>
      <c r="ND354" s="155"/>
      <c r="NE354" s="155"/>
      <c r="NF354" s="155"/>
      <c r="NG354" s="155"/>
      <c r="NH354" s="155"/>
      <c r="NI354" s="155"/>
      <c r="NJ354" s="155"/>
      <c r="NK354" s="155"/>
      <c r="NL354" s="155"/>
      <c r="NM354" s="155"/>
      <c r="NN354" s="155"/>
      <c r="NO354" s="155"/>
      <c r="NP354" s="155"/>
      <c r="NQ354" s="155"/>
      <c r="NR354" s="155"/>
      <c r="NS354" s="155"/>
      <c r="NT354" s="155"/>
      <c r="NU354" s="155"/>
      <c r="NV354" s="155"/>
      <c r="NW354" s="155"/>
      <c r="NX354" s="155"/>
      <c r="NY354" s="155"/>
      <c r="NZ354" s="155"/>
      <c r="OA354" s="155"/>
      <c r="OB354" s="155"/>
      <c r="OC354" s="155"/>
      <c r="OD354" s="155"/>
      <c r="OE354" s="155"/>
      <c r="OF354" s="155"/>
      <c r="OG354" s="155"/>
      <c r="OH354" s="155"/>
      <c r="OI354" s="155"/>
      <c r="OJ354" s="155"/>
      <c r="OK354" s="155"/>
      <c r="OL354" s="155"/>
      <c r="OM354" s="155"/>
      <c r="ON354" s="155"/>
      <c r="OO354" s="155"/>
      <c r="OP354" s="155"/>
      <c r="OQ354" s="155"/>
      <c r="OR354" s="155"/>
      <c r="OS354" s="155"/>
      <c r="OT354" s="155"/>
      <c r="OU354" s="155"/>
      <c r="OV354" s="155"/>
      <c r="OW354" s="155"/>
      <c r="OX354" s="155"/>
      <c r="OY354" s="155"/>
      <c r="OZ354" s="155"/>
      <c r="PA354" s="155"/>
      <c r="PB354" s="155"/>
      <c r="PC354" s="155"/>
      <c r="PD354" s="155"/>
      <c r="PE354" s="155"/>
      <c r="PF354" s="155"/>
      <c r="PG354" s="155"/>
      <c r="PH354" s="155"/>
      <c r="PI354" s="155"/>
      <c r="PJ354" s="155"/>
      <c r="PK354" s="155"/>
      <c r="PL354" s="155"/>
      <c r="PM354" s="155"/>
      <c r="PN354" s="155"/>
      <c r="PO354" s="155"/>
      <c r="PP354" s="155"/>
      <c r="PQ354" s="155"/>
      <c r="PR354" s="155"/>
      <c r="PS354" s="155"/>
      <c r="PT354" s="155"/>
      <c r="PU354" s="155"/>
      <c r="PV354" s="155"/>
      <c r="PW354" s="155"/>
      <c r="PX354" s="155"/>
      <c r="PY354" s="155"/>
      <c r="PZ354" s="155"/>
      <c r="QA354" s="155"/>
      <c r="QB354" s="155"/>
      <c r="QC354" s="155"/>
      <c r="QD354" s="155"/>
      <c r="QE354" s="155"/>
      <c r="QF354" s="155"/>
      <c r="QG354" s="155"/>
      <c r="QH354" s="155"/>
      <c r="QI354" s="155"/>
      <c r="QJ354" s="155"/>
      <c r="QK354" s="155"/>
      <c r="QL354" s="155"/>
      <c r="QM354" s="155"/>
      <c r="QN354" s="155"/>
      <c r="QO354" s="155"/>
      <c r="QP354" s="155"/>
      <c r="QQ354" s="155"/>
      <c r="QR354" s="155"/>
      <c r="QS354" s="155"/>
      <c r="QT354" s="155"/>
      <c r="QU354" s="155"/>
      <c r="QV354" s="155"/>
      <c r="QW354" s="155"/>
      <c r="QX354" s="155"/>
      <c r="QY354" s="155"/>
      <c r="QZ354" s="155"/>
      <c r="RA354" s="155"/>
      <c r="RB354" s="155"/>
      <c r="RC354" s="155"/>
      <c r="RD354" s="155"/>
      <c r="RE354" s="155"/>
      <c r="RF354" s="155"/>
      <c r="RG354" s="155"/>
      <c r="RH354" s="155"/>
      <c r="RI354" s="155"/>
      <c r="RJ354" s="155"/>
      <c r="RK354" s="155"/>
      <c r="RL354" s="155"/>
      <c r="RM354" s="155"/>
      <c r="RN354" s="155"/>
      <c r="RO354" s="155"/>
      <c r="RP354" s="155"/>
      <c r="RQ354" s="155"/>
      <c r="RR354" s="155"/>
      <c r="RS354" s="155"/>
      <c r="RT354" s="155"/>
      <c r="RU354" s="155"/>
      <c r="RV354" s="155"/>
      <c r="RW354" s="155"/>
      <c r="RX354" s="155"/>
      <c r="RY354" s="155"/>
      <c r="RZ354" s="155"/>
      <c r="SA354" s="155"/>
      <c r="SB354" s="155"/>
      <c r="SC354" s="155"/>
      <c r="SD354" s="155"/>
      <c r="SE354" s="155"/>
      <c r="SF354" s="155"/>
      <c r="SG354" s="155"/>
      <c r="SH354" s="155"/>
      <c r="SI354" s="155"/>
      <c r="SJ354" s="155"/>
      <c r="SK354" s="155"/>
      <c r="SL354" s="155"/>
      <c r="SM354" s="155"/>
      <c r="SN354" s="155"/>
      <c r="SO354" s="155"/>
      <c r="SP354" s="155"/>
      <c r="SQ354" s="155"/>
      <c r="SR354" s="155"/>
      <c r="SS354" s="155"/>
      <c r="ST354" s="155"/>
      <c r="SU354" s="155"/>
      <c r="SV354" s="155"/>
      <c r="SW354" s="155"/>
      <c r="SX354" s="155"/>
      <c r="SY354" s="155"/>
      <c r="SZ354" s="155"/>
      <c r="TA354" s="155"/>
      <c r="TB354" s="155"/>
      <c r="TC354" s="155"/>
      <c r="TD354" s="155"/>
      <c r="TE354" s="155"/>
      <c r="TF354" s="155"/>
      <c r="TG354" s="155"/>
      <c r="TH354" s="155"/>
      <c r="TI354" s="155"/>
      <c r="TJ354" s="155"/>
      <c r="TK354" s="155"/>
      <c r="TL354" s="155"/>
      <c r="TM354" s="155"/>
      <c r="TN354" s="155"/>
      <c r="TO354" s="155"/>
      <c r="TP354" s="155"/>
      <c r="TQ354" s="155"/>
      <c r="TR354" s="155"/>
      <c r="TS354" s="155"/>
      <c r="TT354" s="155"/>
      <c r="TU354" s="155"/>
      <c r="TV354" s="155"/>
      <c r="TW354" s="155"/>
      <c r="TX354" s="155"/>
      <c r="TY354" s="155"/>
      <c r="TZ354" s="155"/>
      <c r="UA354" s="155"/>
      <c r="UB354" s="155"/>
      <c r="UC354" s="155"/>
      <c r="UD354" s="155"/>
      <c r="UE354" s="155"/>
      <c r="UF354" s="155"/>
      <c r="UG354" s="155"/>
      <c r="UH354" s="155"/>
      <c r="UI354" s="155"/>
      <c r="UJ354" s="155"/>
      <c r="UK354" s="155"/>
      <c r="UL354" s="155"/>
      <c r="UM354" s="155"/>
      <c r="UN354" s="155"/>
      <c r="UO354" s="155"/>
      <c r="UP354" s="155"/>
      <c r="UQ354" s="155"/>
      <c r="UR354" s="155"/>
      <c r="US354" s="155"/>
      <c r="UT354" s="155"/>
      <c r="UU354" s="155"/>
      <c r="UV354" s="155"/>
      <c r="UW354" s="155"/>
      <c r="UX354" s="155"/>
      <c r="UY354" s="155"/>
      <c r="UZ354" s="155"/>
      <c r="VA354" s="155"/>
      <c r="VB354" s="155"/>
      <c r="VC354" s="155"/>
      <c r="VD354" s="155"/>
      <c r="VE354" s="155"/>
      <c r="VF354" s="155"/>
      <c r="VG354" s="155"/>
      <c r="VH354" s="155"/>
      <c r="VI354" s="155"/>
      <c r="VJ354" s="155"/>
      <c r="VK354" s="155"/>
      <c r="VL354" s="155"/>
      <c r="VM354" s="155"/>
      <c r="VN354" s="155"/>
      <c r="VO354" s="155"/>
      <c r="VP354" s="155"/>
      <c r="VQ354" s="155"/>
      <c r="VR354" s="155"/>
      <c r="VS354" s="155"/>
      <c r="VT354" s="155"/>
      <c r="VU354" s="155"/>
      <c r="VV354" s="155"/>
      <c r="VW354" s="155"/>
      <c r="VX354" s="155"/>
      <c r="VY354" s="155"/>
      <c r="VZ354" s="155"/>
      <c r="WA354" s="155"/>
      <c r="WB354" s="155"/>
      <c r="WC354" s="155"/>
      <c r="WD354" s="155"/>
      <c r="WE354" s="155"/>
      <c r="WF354" s="155"/>
      <c r="WG354" s="155"/>
      <c r="WH354" s="155"/>
      <c r="WI354" s="155"/>
      <c r="WJ354" s="155"/>
      <c r="WK354" s="155"/>
      <c r="WL354" s="155"/>
      <c r="WM354" s="155"/>
      <c r="WN354" s="155"/>
      <c r="WO354" s="155"/>
      <c r="WP354" s="155"/>
      <c r="WQ354" s="155"/>
      <c r="WR354" s="155"/>
      <c r="WS354" s="155"/>
      <c r="WT354" s="155"/>
      <c r="WU354" s="155"/>
      <c r="WV354" s="155"/>
      <c r="WW354" s="155"/>
      <c r="WX354" s="155"/>
      <c r="WY354" s="155"/>
      <c r="WZ354" s="155"/>
      <c r="XA354" s="155"/>
      <c r="XB354" s="155"/>
      <c r="XC354" s="155"/>
      <c r="XD354" s="155"/>
      <c r="XE354" s="155"/>
      <c r="XF354" s="155"/>
      <c r="XG354" s="155"/>
      <c r="XH354" s="155"/>
      <c r="XI354" s="155"/>
      <c r="XJ354" s="155"/>
      <c r="XK354" s="155"/>
      <c r="XL354" s="155"/>
      <c r="XM354" s="155"/>
      <c r="XN354" s="155"/>
      <c r="XO354" s="155"/>
      <c r="XP354" s="155"/>
      <c r="XQ354" s="155"/>
      <c r="XR354" s="155"/>
      <c r="XS354" s="155"/>
      <c r="XT354" s="155"/>
      <c r="XU354" s="155"/>
      <c r="XV354" s="155"/>
      <c r="XW354" s="155"/>
      <c r="XX354" s="155"/>
      <c r="XY354" s="155"/>
      <c r="XZ354" s="155"/>
      <c r="YA354" s="155"/>
      <c r="YB354" s="155"/>
      <c r="YC354" s="155"/>
      <c r="YD354" s="155"/>
      <c r="YE354" s="155"/>
      <c r="YF354" s="155"/>
      <c r="YG354" s="155"/>
      <c r="YH354" s="155"/>
      <c r="YI354" s="155"/>
      <c r="YJ354" s="155"/>
      <c r="YK354" s="155"/>
      <c r="YL354" s="155"/>
      <c r="YM354" s="155"/>
      <c r="YN354" s="155"/>
      <c r="YO354" s="155"/>
      <c r="YP354" s="155"/>
      <c r="YQ354" s="155"/>
      <c r="YR354" s="155"/>
      <c r="YS354" s="155"/>
      <c r="YT354" s="155"/>
      <c r="YU354" s="155"/>
      <c r="YV354" s="155"/>
      <c r="YW354" s="155"/>
      <c r="YX354" s="155"/>
      <c r="YY354" s="155"/>
      <c r="YZ354" s="155"/>
      <c r="ZA354" s="155"/>
      <c r="ZB354" s="155"/>
      <c r="ZC354" s="155"/>
      <c r="ZD354" s="155"/>
      <c r="ZE354" s="155"/>
      <c r="ZF354" s="155"/>
      <c r="ZG354" s="155"/>
      <c r="ZH354" s="155"/>
      <c r="ZI354" s="155"/>
      <c r="ZJ354" s="155"/>
      <c r="ZK354" s="155"/>
      <c r="ZL354" s="155"/>
      <c r="ZM354" s="155"/>
      <c r="ZN354" s="155"/>
      <c r="ZO354" s="155"/>
      <c r="ZP354" s="155"/>
      <c r="ZQ354" s="155"/>
      <c r="ZR354" s="155"/>
      <c r="ZS354" s="155"/>
      <c r="ZT354" s="155"/>
      <c r="ZU354" s="155"/>
      <c r="ZV354" s="155"/>
      <c r="ZW354" s="155"/>
      <c r="ZX354" s="155"/>
      <c r="ZY354" s="155"/>
      <c r="ZZ354" s="155"/>
      <c r="AAA354" s="155"/>
      <c r="AAB354" s="155"/>
      <c r="AAC354" s="155"/>
      <c r="AAD354" s="155"/>
      <c r="AAE354" s="155"/>
      <c r="AAF354" s="155"/>
      <c r="AAG354" s="155"/>
      <c r="AAH354" s="155"/>
      <c r="AAI354" s="155"/>
      <c r="AAJ354" s="155"/>
      <c r="AAK354" s="155"/>
      <c r="AAL354" s="155"/>
      <c r="AAM354" s="155"/>
      <c r="AAN354" s="155"/>
      <c r="AAO354" s="155"/>
      <c r="AAP354" s="155"/>
      <c r="AAQ354" s="155"/>
      <c r="AAR354" s="155"/>
      <c r="AAS354" s="155"/>
      <c r="AAT354" s="155"/>
      <c r="AAU354" s="155"/>
      <c r="AAV354" s="155"/>
      <c r="AAW354" s="155"/>
      <c r="AAX354" s="155"/>
      <c r="AAY354" s="155"/>
      <c r="AAZ354" s="155"/>
      <c r="ABA354" s="155"/>
      <c r="ABB354" s="155"/>
      <c r="ABC354" s="155"/>
      <c r="ABD354" s="155"/>
      <c r="ABE354" s="155"/>
      <c r="ABF354" s="155"/>
      <c r="ABG354" s="155"/>
      <c r="ABH354" s="155"/>
      <c r="ABI354" s="155"/>
      <c r="ABJ354" s="155"/>
      <c r="ABK354" s="155"/>
      <c r="ABL354" s="155"/>
      <c r="ABM354" s="155"/>
      <c r="ABN354" s="155"/>
      <c r="ABO354" s="155"/>
      <c r="ABP354" s="155"/>
      <c r="ABQ354" s="155"/>
      <c r="ABR354" s="155"/>
      <c r="ABS354" s="155"/>
      <c r="ABT354" s="155"/>
      <c r="ABU354" s="155"/>
      <c r="ABV354" s="155"/>
      <c r="ABW354" s="155"/>
      <c r="ABX354" s="155"/>
      <c r="ABY354" s="155"/>
      <c r="ABZ354" s="155"/>
      <c r="ACA354" s="155"/>
      <c r="ACB354" s="155"/>
      <c r="ACC354" s="155"/>
      <c r="ACD354" s="155"/>
      <c r="ACE354" s="155"/>
      <c r="ACF354" s="155"/>
      <c r="ACG354" s="155"/>
      <c r="ACH354" s="155"/>
      <c r="ACI354" s="155"/>
      <c r="ACJ354" s="155"/>
      <c r="ACK354" s="155"/>
      <c r="ACL354" s="155"/>
      <c r="ACM354" s="155"/>
      <c r="ACN354" s="155"/>
      <c r="ACO354" s="155"/>
      <c r="ACP354" s="155"/>
      <c r="ACQ354" s="155"/>
      <c r="ACR354" s="155"/>
      <c r="ACS354" s="155"/>
      <c r="ACT354" s="155"/>
      <c r="ACU354" s="155"/>
      <c r="ACV354" s="155"/>
      <c r="ACW354" s="155"/>
      <c r="ACX354" s="155"/>
      <c r="ACY354" s="155"/>
      <c r="ACZ354" s="155"/>
      <c r="ADA354" s="155"/>
      <c r="ADB354" s="155"/>
      <c r="ADC354" s="155"/>
      <c r="ADD354" s="155"/>
      <c r="ADE354" s="155"/>
      <c r="ADF354" s="155"/>
      <c r="ADG354" s="155"/>
      <c r="ADH354" s="155"/>
      <c r="ADI354" s="155"/>
      <c r="ADJ354" s="155"/>
      <c r="ADK354" s="155"/>
      <c r="ADL354" s="155"/>
      <c r="ADM354" s="155"/>
      <c r="ADN354" s="155"/>
      <c r="ADO354" s="155"/>
      <c r="ADP354" s="155"/>
      <c r="ADQ354" s="155"/>
      <c r="ADR354" s="155"/>
      <c r="ADS354" s="155"/>
      <c r="ADT354" s="155"/>
      <c r="ADU354" s="155"/>
      <c r="ADV354" s="155"/>
      <c r="ADW354" s="155"/>
      <c r="ADX354" s="155"/>
      <c r="ADY354" s="155"/>
      <c r="ADZ354" s="155"/>
      <c r="AEA354" s="155"/>
      <c r="AEB354" s="155"/>
      <c r="AEC354" s="155"/>
      <c r="AED354" s="155"/>
      <c r="AEE354" s="155"/>
      <c r="AEF354" s="155"/>
      <c r="AEG354" s="155"/>
      <c r="AEH354" s="155"/>
      <c r="AEI354" s="155"/>
      <c r="AEJ354" s="155"/>
      <c r="AEK354" s="155"/>
      <c r="AEL354" s="155"/>
      <c r="AEM354" s="155"/>
      <c r="AEN354" s="155"/>
      <c r="AEO354" s="155"/>
      <c r="AEP354" s="155"/>
      <c r="AEQ354" s="155"/>
      <c r="AER354" s="155"/>
      <c r="AES354" s="155"/>
      <c r="AET354" s="155"/>
      <c r="AEU354" s="155"/>
      <c r="AEV354" s="155"/>
      <c r="AEW354" s="155"/>
      <c r="AEX354" s="155"/>
      <c r="AEY354" s="155"/>
      <c r="AEZ354" s="155"/>
      <c r="AFA354" s="155"/>
      <c r="AFB354" s="155"/>
      <c r="AFC354" s="155"/>
      <c r="AFD354" s="155"/>
      <c r="AFE354" s="155"/>
      <c r="AFF354" s="155"/>
      <c r="AFG354" s="155"/>
      <c r="AFH354" s="155"/>
      <c r="AFI354" s="155"/>
      <c r="AFJ354" s="155"/>
      <c r="AFK354" s="155"/>
      <c r="AFL354" s="155"/>
      <c r="AFM354" s="155"/>
      <c r="AFN354" s="155"/>
      <c r="AFO354" s="155"/>
      <c r="AFP354" s="155"/>
      <c r="AFQ354" s="155"/>
      <c r="AFR354" s="155"/>
      <c r="AFS354" s="155"/>
      <c r="AFT354" s="155"/>
      <c r="AFU354" s="155"/>
      <c r="AFV354" s="155"/>
      <c r="AFW354" s="155"/>
      <c r="AFX354" s="155"/>
      <c r="AFY354" s="155"/>
      <c r="AFZ354" s="155"/>
      <c r="AGA354" s="155"/>
      <c r="AGB354" s="155"/>
      <c r="AGC354" s="155"/>
      <c r="AGD354" s="155"/>
      <c r="AGE354" s="155"/>
      <c r="AGF354" s="155"/>
      <c r="AGG354" s="155"/>
      <c r="AGH354" s="155"/>
      <c r="AGI354" s="155"/>
      <c r="AGJ354" s="155"/>
      <c r="AGK354" s="155"/>
      <c r="AGL354" s="155"/>
      <c r="AGM354" s="155"/>
      <c r="AGN354" s="155"/>
      <c r="AGO354" s="155"/>
      <c r="AGP354" s="155"/>
      <c r="AGQ354" s="155"/>
      <c r="AGR354" s="155"/>
      <c r="AGS354" s="155"/>
      <c r="AGT354" s="155"/>
      <c r="AGU354" s="155"/>
      <c r="AGV354" s="155"/>
      <c r="AGW354" s="155"/>
      <c r="AGX354" s="155"/>
      <c r="AGY354" s="155"/>
      <c r="AGZ354" s="155"/>
      <c r="AHA354" s="155"/>
      <c r="AHB354" s="155"/>
      <c r="AHC354" s="155"/>
      <c r="AHD354" s="155"/>
      <c r="AHE354" s="155"/>
      <c r="AHF354" s="155"/>
      <c r="AHG354" s="155"/>
      <c r="AHH354" s="155"/>
      <c r="AHI354" s="155"/>
      <c r="AHJ354" s="155"/>
      <c r="AHK354" s="155"/>
      <c r="AHL354" s="155"/>
      <c r="AHM354" s="155"/>
      <c r="AHN354" s="155"/>
      <c r="AHO354" s="155"/>
      <c r="AHP354" s="155"/>
      <c r="AHQ354" s="155"/>
      <c r="AHR354" s="155"/>
      <c r="AHS354" s="155"/>
      <c r="AHT354" s="155"/>
      <c r="AHU354" s="155"/>
      <c r="AHV354" s="155"/>
      <c r="AHW354" s="155"/>
      <c r="AHX354" s="155"/>
      <c r="AHY354" s="155"/>
      <c r="AHZ354" s="155"/>
      <c r="AIA354" s="155"/>
      <c r="AIB354" s="155"/>
      <c r="AIC354" s="155"/>
      <c r="AID354" s="155"/>
      <c r="AIE354" s="155"/>
      <c r="AIF354" s="155"/>
      <c r="AIG354" s="155"/>
      <c r="AIH354" s="155"/>
      <c r="AII354" s="155"/>
      <c r="AIJ354" s="155"/>
      <c r="AIK354" s="155"/>
      <c r="AIL354" s="155"/>
      <c r="AIM354" s="155"/>
      <c r="AIN354" s="155"/>
      <c r="AIO354" s="155"/>
      <c r="AIP354" s="155"/>
      <c r="AIQ354" s="155"/>
      <c r="AIR354" s="155"/>
      <c r="AIS354" s="155"/>
      <c r="AIT354" s="155"/>
      <c r="AIU354" s="155"/>
      <c r="AIV354" s="155"/>
      <c r="AIW354" s="155"/>
      <c r="AIX354" s="155"/>
      <c r="AIY354" s="155"/>
      <c r="AIZ354" s="155"/>
      <c r="AJA354" s="155"/>
      <c r="AJB354" s="155"/>
      <c r="AJC354" s="155"/>
      <c r="AJD354" s="155"/>
      <c r="AJE354" s="155"/>
      <c r="AJF354" s="155"/>
      <c r="AJG354" s="155"/>
      <c r="AJH354" s="155"/>
      <c r="AJI354" s="155"/>
      <c r="AJJ354" s="155"/>
      <c r="AJK354" s="155"/>
      <c r="AJL354" s="155"/>
      <c r="AJM354" s="155"/>
      <c r="AJN354" s="155"/>
      <c r="AJO354" s="155"/>
      <c r="AJP354" s="155"/>
      <c r="AJQ354" s="155"/>
      <c r="AJR354" s="155"/>
      <c r="AJS354" s="155"/>
      <c r="AJT354" s="155"/>
      <c r="AJU354" s="155"/>
      <c r="AJV354" s="155"/>
      <c r="AJW354" s="155"/>
      <c r="AJX354" s="155"/>
      <c r="AJY354" s="155"/>
      <c r="AJZ354" s="155"/>
      <c r="AKA354" s="155"/>
      <c r="AKB354" s="155"/>
      <c r="AKC354" s="155"/>
      <c r="AKD354" s="155"/>
      <c r="AKE354" s="155"/>
      <c r="AKF354" s="155"/>
      <c r="AKG354" s="155"/>
      <c r="AKH354" s="155"/>
      <c r="AKI354" s="155"/>
      <c r="AKJ354" s="155"/>
      <c r="AKK354" s="155"/>
      <c r="AKL354" s="155"/>
      <c r="AKM354" s="155"/>
      <c r="AKN354" s="155"/>
      <c r="AKO354" s="155"/>
      <c r="AKP354" s="155"/>
      <c r="AKQ354" s="155"/>
      <c r="AKR354" s="155"/>
      <c r="AKS354" s="155"/>
      <c r="AKT354" s="155"/>
      <c r="AKU354" s="155"/>
      <c r="AKV354" s="155"/>
      <c r="AKW354" s="155"/>
      <c r="AKX354" s="155"/>
      <c r="AKY354" s="155"/>
      <c r="AKZ354" s="155"/>
      <c r="ALA354" s="155"/>
      <c r="ALB354" s="155"/>
      <c r="ALC354" s="155"/>
      <c r="ALD354" s="155"/>
      <c r="ALE354" s="155"/>
      <c r="ALF354" s="155"/>
      <c r="ALG354" s="155"/>
      <c r="ALH354" s="155"/>
      <c r="ALI354" s="155"/>
      <c r="ALJ354" s="155"/>
      <c r="ALK354" s="155"/>
      <c r="ALL354" s="155"/>
      <c r="ALM354" s="155"/>
      <c r="ALN354" s="155"/>
      <c r="ALO354" s="155"/>
      <c r="ALP354" s="155"/>
      <c r="ALQ354" s="155"/>
      <c r="ALR354" s="155"/>
      <c r="ALS354" s="155"/>
      <c r="ALT354" s="155"/>
      <c r="ALU354" s="155"/>
      <c r="ALV354" s="155"/>
      <c r="ALW354" s="155"/>
      <c r="ALX354" s="155"/>
      <c r="ALY354" s="155"/>
      <c r="ALZ354" s="155"/>
      <c r="AMA354" s="155"/>
      <c r="AMB354" s="155"/>
      <c r="AMC354" s="155"/>
      <c r="AMD354" s="155"/>
      <c r="AME354" s="155"/>
      <c r="AMF354" s="155"/>
      <c r="AMG354" s="155"/>
      <c r="AMH354" s="155"/>
      <c r="AMI354" s="155"/>
      <c r="AMJ354" s="155"/>
      <c r="AMK354" s="155"/>
      <c r="AML354" s="155"/>
      <c r="AMM354" s="155"/>
      <c r="AMN354" s="155"/>
      <c r="AMO354" s="155"/>
      <c r="AMP354" s="155"/>
      <c r="AMQ354" s="155"/>
      <c r="AMR354" s="155"/>
      <c r="AMS354" s="155"/>
      <c r="AMT354" s="155"/>
      <c r="AMU354" s="155"/>
      <c r="AMV354" s="155"/>
      <c r="AMW354" s="155"/>
      <c r="AMX354" s="155"/>
      <c r="AMY354" s="155"/>
      <c r="AMZ354" s="155"/>
      <c r="ANA354" s="155"/>
      <c r="ANB354" s="155"/>
      <c r="ANC354" s="155"/>
      <c r="AND354" s="155"/>
      <c r="ANE354" s="155"/>
      <c r="ANF354" s="155"/>
      <c r="ANG354" s="155"/>
      <c r="ANH354" s="155"/>
      <c r="ANI354" s="155"/>
      <c r="ANJ354" s="155"/>
      <c r="ANK354" s="155"/>
      <c r="ANL354" s="155"/>
      <c r="ANM354" s="155"/>
      <c r="ANN354" s="155"/>
      <c r="ANO354" s="155"/>
      <c r="ANP354" s="155"/>
      <c r="ANQ354" s="155"/>
      <c r="ANR354" s="155"/>
      <c r="ANS354" s="155"/>
      <c r="ANT354" s="155"/>
      <c r="ANU354" s="155"/>
      <c r="ANV354" s="155"/>
      <c r="ANW354" s="155"/>
      <c r="ANX354" s="155"/>
      <c r="ANY354" s="155"/>
      <c r="ANZ354" s="155"/>
      <c r="AOA354" s="155"/>
      <c r="AOB354" s="155"/>
      <c r="AOC354" s="155"/>
      <c r="AOD354" s="155"/>
      <c r="AOE354" s="155"/>
      <c r="AOF354" s="155"/>
      <c r="AOG354" s="155"/>
      <c r="AOH354" s="155"/>
      <c r="AOI354" s="155"/>
      <c r="AOJ354" s="155"/>
      <c r="AOK354" s="155"/>
      <c r="AOL354" s="155"/>
      <c r="AOM354" s="155"/>
      <c r="AON354" s="155"/>
      <c r="AOO354" s="155"/>
      <c r="AOP354" s="155"/>
      <c r="AOQ354" s="155"/>
      <c r="AOR354" s="155"/>
      <c r="AOS354" s="155"/>
      <c r="AOT354" s="155"/>
      <c r="AOU354" s="155"/>
      <c r="AOV354" s="155"/>
      <c r="AOW354" s="155"/>
      <c r="AOX354" s="155"/>
      <c r="AOY354" s="155"/>
      <c r="AOZ354" s="155"/>
      <c r="APA354" s="155"/>
      <c r="APB354" s="155"/>
      <c r="APC354" s="155"/>
      <c r="APD354" s="155"/>
      <c r="APE354" s="155"/>
      <c r="APF354" s="155"/>
      <c r="APG354" s="155"/>
      <c r="APH354" s="155"/>
      <c r="API354" s="155"/>
      <c r="APJ354" s="155"/>
      <c r="APK354" s="155"/>
      <c r="APL354" s="155"/>
      <c r="APM354" s="155"/>
      <c r="APN354" s="155"/>
      <c r="APO354" s="155"/>
      <c r="APP354" s="155"/>
      <c r="APQ354" s="155"/>
      <c r="APR354" s="155"/>
      <c r="APS354" s="155"/>
      <c r="APT354" s="155"/>
      <c r="APU354" s="155"/>
      <c r="APV354" s="155"/>
      <c r="APW354" s="155"/>
      <c r="APX354" s="155"/>
      <c r="APY354" s="155"/>
      <c r="APZ354" s="155"/>
      <c r="AQA354" s="155"/>
      <c r="AQB354" s="155"/>
      <c r="AQC354" s="155"/>
      <c r="AQD354" s="155"/>
      <c r="AQE354" s="155"/>
      <c r="AQF354" s="155"/>
      <c r="AQG354" s="155"/>
      <c r="AQH354" s="155"/>
      <c r="AQI354" s="155"/>
      <c r="AQJ354" s="155"/>
      <c r="AQK354" s="155"/>
      <c r="AQL354" s="155"/>
      <c r="AQM354" s="155"/>
      <c r="AQN354" s="155"/>
      <c r="AQO354" s="155"/>
      <c r="AQP354" s="155"/>
      <c r="AQQ354" s="155"/>
      <c r="AQR354" s="155"/>
      <c r="AQS354" s="155"/>
      <c r="AQT354" s="155"/>
      <c r="AQU354" s="155"/>
      <c r="AQV354" s="155"/>
      <c r="AQW354" s="155"/>
      <c r="AQX354" s="155"/>
      <c r="AQY354" s="155"/>
      <c r="AQZ354" s="155"/>
      <c r="ARA354" s="155"/>
      <c r="ARB354" s="155"/>
      <c r="ARC354" s="155"/>
      <c r="ARD354" s="155"/>
      <c r="ARE354" s="155"/>
      <c r="ARF354" s="155"/>
      <c r="ARG354" s="155"/>
      <c r="ARH354" s="155"/>
      <c r="ARI354" s="155"/>
      <c r="ARJ354" s="155"/>
      <c r="ARK354" s="155"/>
      <c r="ARL354" s="155"/>
      <c r="ARM354" s="155"/>
      <c r="ARN354" s="155"/>
      <c r="ARO354" s="155"/>
      <c r="ARP354" s="155"/>
      <c r="ARQ354" s="155"/>
      <c r="ARR354" s="155"/>
      <c r="ARS354" s="155"/>
      <c r="ART354" s="155"/>
      <c r="ARU354" s="155"/>
      <c r="ARV354" s="155"/>
      <c r="ARW354" s="155"/>
      <c r="ARX354" s="155"/>
      <c r="ARY354" s="155"/>
      <c r="ARZ354" s="155"/>
      <c r="ASA354" s="155"/>
      <c r="ASB354" s="155"/>
      <c r="ASC354" s="155"/>
      <c r="ASD354" s="155"/>
      <c r="ASE354" s="155"/>
      <c r="ASF354" s="155"/>
      <c r="ASG354" s="155"/>
      <c r="ASH354" s="155"/>
      <c r="ASI354" s="155"/>
      <c r="ASJ354" s="155"/>
      <c r="ASK354" s="155"/>
      <c r="ASL354" s="155"/>
      <c r="ASM354" s="155"/>
      <c r="ASN354" s="155"/>
      <c r="ASO354" s="155"/>
      <c r="ASP354" s="155"/>
      <c r="ASQ354" s="155"/>
      <c r="ASR354" s="155"/>
      <c r="ASS354" s="155"/>
      <c r="AST354" s="155"/>
      <c r="ASU354" s="155"/>
      <c r="ASV354" s="155"/>
      <c r="ASW354" s="155"/>
      <c r="ASX354" s="155"/>
      <c r="ASY354" s="155"/>
      <c r="ASZ354" s="155"/>
      <c r="ATA354" s="155"/>
      <c r="ATB354" s="155"/>
      <c r="ATC354" s="155"/>
      <c r="ATD354" s="155"/>
      <c r="ATE354" s="155"/>
      <c r="ATF354" s="155"/>
      <c r="ATG354" s="155"/>
      <c r="ATH354" s="155"/>
      <c r="ATI354" s="155"/>
      <c r="ATJ354" s="155"/>
      <c r="ATK354" s="155"/>
      <c r="ATL354" s="155"/>
      <c r="ATM354" s="155"/>
      <c r="ATN354" s="155"/>
      <c r="ATO354" s="155"/>
      <c r="ATP354" s="155"/>
      <c r="ATQ354" s="155"/>
      <c r="ATR354" s="155"/>
      <c r="ATS354" s="155"/>
      <c r="ATT354" s="155"/>
      <c r="ATU354" s="155"/>
      <c r="ATV354" s="155"/>
      <c r="ATW354" s="155"/>
      <c r="ATX354" s="155"/>
      <c r="ATY354" s="155" t="s">
        <v>4726</v>
      </c>
      <c r="ATZ354" s="155">
        <v>171818985</v>
      </c>
      <c r="AUB354" s="155" t="s">
        <v>3854</v>
      </c>
      <c r="AUC354" s="155" t="s">
        <v>4732</v>
      </c>
      <c r="AUD354" s="155" t="s">
        <v>3855</v>
      </c>
      <c r="AUG354" s="155">
        <v>354</v>
      </c>
      <c r="AUI354" s="155"/>
      <c r="AUJ354" s="155"/>
      <c r="AUK354" s="155"/>
      <c r="AUL354" s="155"/>
      <c r="AUM354" s="155"/>
      <c r="AUN354" s="155"/>
      <c r="AUO354" s="155"/>
      <c r="AUP354" s="155"/>
      <c r="AUQ354" s="155"/>
      <c r="AUR354" s="155"/>
      <c r="AUS354" s="155"/>
      <c r="AUT354" s="155"/>
      <c r="AUU354" s="155"/>
      <c r="AUV354" s="155"/>
      <c r="AUW354" s="155"/>
      <c r="AUX354" s="155"/>
      <c r="AUY354" s="155"/>
      <c r="AUZ354" s="155"/>
      <c r="AVA354" s="155"/>
      <c r="AVB354" s="155"/>
      <c r="AVC354" s="155"/>
      <c r="AVD354" s="155"/>
      <c r="AVE354" s="155"/>
      <c r="AVF354" s="155"/>
      <c r="AVG354" s="155"/>
      <c r="AVH354" s="155"/>
      <c r="AVI354" s="155"/>
      <c r="AVJ354" s="155"/>
      <c r="AVK354" s="155"/>
      <c r="AVL354" s="155"/>
      <c r="AVM354" s="155"/>
    </row>
    <row r="355" spans="1:1261" s="182" customFormat="1" ht="14.5" x14ac:dyDescent="0.35">
      <c r="A355" s="155" t="s">
        <v>4734</v>
      </c>
      <c r="B355" s="155" t="s">
        <v>4735</v>
      </c>
      <c r="C355" s="155" t="s">
        <v>4736</v>
      </c>
      <c r="D355" s="155" t="s">
        <v>4701</v>
      </c>
      <c r="E355" s="155" t="s">
        <v>4722</v>
      </c>
      <c r="F355" s="155" t="s">
        <v>4701</v>
      </c>
      <c r="G355" s="155"/>
      <c r="H355" s="155"/>
      <c r="I355" s="155" t="s">
        <v>1942</v>
      </c>
      <c r="J355" s="155" t="s">
        <v>1943</v>
      </c>
      <c r="K355" s="155" t="s">
        <v>1943</v>
      </c>
      <c r="L355" s="155"/>
      <c r="M355" s="155"/>
      <c r="N355" s="155" t="s">
        <v>3861</v>
      </c>
      <c r="O355" s="156">
        <v>0</v>
      </c>
      <c r="P355" s="156">
        <v>0</v>
      </c>
      <c r="Q355" s="156">
        <v>1</v>
      </c>
      <c r="R355" s="156">
        <v>0</v>
      </c>
      <c r="S355" s="156">
        <v>0</v>
      </c>
      <c r="T355" s="155"/>
      <c r="U355" s="155" t="s">
        <v>1831</v>
      </c>
      <c r="V355" s="155"/>
      <c r="W355" s="155"/>
      <c r="X355" s="155"/>
      <c r="Y355" s="155"/>
      <c r="Z355" s="155"/>
      <c r="AA355" s="155"/>
      <c r="AB355" s="155"/>
      <c r="AC355" s="155"/>
      <c r="AD355" s="155"/>
      <c r="AE355" s="155"/>
      <c r="AF355" s="155"/>
      <c r="AG355" s="155"/>
      <c r="AH355" s="155"/>
      <c r="AI355" s="155"/>
      <c r="AJ355" s="155"/>
      <c r="AK355" s="155"/>
      <c r="AL355" s="155"/>
      <c r="AM355" s="155"/>
      <c r="AN355" s="155"/>
      <c r="AO355" s="155"/>
      <c r="AP355" s="155"/>
      <c r="AQ355" s="155"/>
      <c r="AR355" s="155"/>
      <c r="AS355" s="155"/>
      <c r="AT355" s="155"/>
      <c r="AU355" s="155"/>
      <c r="AV355" s="155"/>
      <c r="AW355" s="155"/>
      <c r="AX355" s="155"/>
      <c r="AY355" s="155"/>
      <c r="AZ355" s="155"/>
      <c r="BA355" s="155"/>
      <c r="BB355" s="155"/>
      <c r="BC355" s="155"/>
      <c r="BD355" s="155"/>
      <c r="BE355" s="155"/>
      <c r="BF355" s="155"/>
      <c r="BG355" s="155"/>
      <c r="BH355" s="155"/>
      <c r="BI355" s="155"/>
      <c r="BJ355" s="155"/>
      <c r="BK355" s="155"/>
      <c r="BL355" s="155"/>
      <c r="BM355" s="155"/>
      <c r="BN355" s="155"/>
      <c r="BO355" s="155"/>
      <c r="BP355" s="155"/>
      <c r="BQ355" s="155"/>
      <c r="BR355" s="155"/>
      <c r="BS355" s="155"/>
      <c r="BT355" s="155"/>
      <c r="BU355" s="155"/>
      <c r="BV355" s="155"/>
      <c r="BW355" s="155"/>
      <c r="BX355" s="155"/>
      <c r="BY355" s="155"/>
      <c r="BZ355" s="155"/>
      <c r="CA355" s="155"/>
      <c r="CB355" s="155"/>
      <c r="CC355" s="155"/>
      <c r="CD355" s="155"/>
      <c r="CE355" s="155"/>
      <c r="CF355" s="155"/>
      <c r="CG355" s="155"/>
      <c r="CH355" s="155"/>
      <c r="CI355" s="155"/>
      <c r="CJ355" s="155"/>
      <c r="CK355" s="155"/>
      <c r="CL355" s="155"/>
      <c r="CM355" s="155"/>
      <c r="CN355" s="155"/>
      <c r="CO355" s="155"/>
      <c r="CP355" s="155"/>
      <c r="CQ355" s="155"/>
      <c r="CR355" s="155"/>
      <c r="CS355" s="155"/>
      <c r="CT355" s="155"/>
      <c r="CU355" s="155"/>
      <c r="CV355" s="155"/>
      <c r="CW355" s="155"/>
      <c r="CX355" s="155"/>
      <c r="CY355" s="155"/>
      <c r="CZ355" s="155"/>
      <c r="DA355" s="155"/>
      <c r="DB355" s="155"/>
      <c r="DC355" s="155"/>
      <c r="DD355" s="155"/>
      <c r="DE355" s="155"/>
      <c r="DF355" s="155"/>
      <c r="DG355" s="155"/>
      <c r="DH355" s="155"/>
      <c r="DI355" s="155"/>
      <c r="DJ355" s="155"/>
      <c r="DK355" s="155"/>
      <c r="DL355" s="155"/>
      <c r="DM355" s="155"/>
      <c r="DN355" s="155"/>
      <c r="DO355" s="155"/>
      <c r="DP355" s="155"/>
      <c r="DQ355" s="155"/>
      <c r="DR355" s="155"/>
      <c r="DS355" s="155"/>
      <c r="DT355" s="155"/>
      <c r="DU355" s="155"/>
      <c r="DV355" s="155"/>
      <c r="DW355" s="155"/>
      <c r="DX355" s="155"/>
      <c r="DY355" s="155"/>
      <c r="DZ355" s="155"/>
      <c r="EA355" s="155"/>
      <c r="EB355" s="155"/>
      <c r="EC355" s="155"/>
      <c r="ED355" s="155"/>
      <c r="EE355" s="155"/>
      <c r="EF355" s="155"/>
      <c r="EG355" s="155"/>
      <c r="EH355" s="155"/>
      <c r="EI355" s="155"/>
      <c r="EJ355" s="155"/>
      <c r="EK355" s="155"/>
      <c r="EL355" s="155"/>
      <c r="EM355" s="155"/>
      <c r="EN355" s="155"/>
      <c r="EO355" s="155"/>
      <c r="EP355" s="155"/>
      <c r="EQ355" s="155"/>
      <c r="ER355" s="155"/>
      <c r="ES355" s="155"/>
      <c r="ET355" s="155"/>
      <c r="EU355" s="155"/>
      <c r="EV355" s="155"/>
      <c r="EW355" s="155"/>
      <c r="EX355" s="155"/>
      <c r="EY355" s="155"/>
      <c r="EZ355" s="155"/>
      <c r="FA355" s="155"/>
      <c r="FB355" s="155"/>
      <c r="FC355" s="155"/>
      <c r="FD355" s="155"/>
      <c r="FE355" s="155"/>
      <c r="FF355" s="155"/>
      <c r="FG355" s="155"/>
      <c r="FH355" s="155"/>
      <c r="FI355" s="155"/>
      <c r="FJ355" s="155"/>
      <c r="FK355" s="155"/>
      <c r="FL355" s="155"/>
      <c r="FM355" s="155"/>
      <c r="FN355" s="155"/>
      <c r="FO355" s="155"/>
      <c r="FP355" s="155"/>
      <c r="FQ355" s="155"/>
      <c r="FR355" s="155"/>
      <c r="FS355" s="155"/>
      <c r="FT355" s="155"/>
      <c r="FU355" s="155"/>
      <c r="FV355" s="155"/>
      <c r="FW355" s="155"/>
      <c r="FX355" s="155"/>
      <c r="FY355" s="155"/>
      <c r="FZ355" s="155"/>
      <c r="GA355" s="155"/>
      <c r="GB355" s="155"/>
      <c r="GC355" s="155"/>
      <c r="GD355" s="155"/>
      <c r="GE355" s="155"/>
      <c r="GF355" s="155"/>
      <c r="GG355" s="155"/>
      <c r="GH355" s="155"/>
      <c r="GI355" s="155"/>
      <c r="GJ355" s="155"/>
      <c r="GK355" s="155"/>
      <c r="GL355" s="155"/>
      <c r="GM355" s="155"/>
      <c r="GN355" s="155"/>
      <c r="GO355" s="155"/>
      <c r="GP355" s="155"/>
      <c r="GQ355" s="155"/>
      <c r="GR355" s="155"/>
      <c r="GS355" s="155"/>
      <c r="GT355" s="155"/>
      <c r="GU355" s="155"/>
      <c r="GV355" s="155"/>
      <c r="GW355" s="155"/>
      <c r="GX355" s="155"/>
      <c r="GY355" s="155"/>
      <c r="GZ355" s="155"/>
      <c r="HA355" s="155"/>
      <c r="HB355" s="155"/>
      <c r="HC355" s="155"/>
      <c r="HD355" s="155"/>
      <c r="HE355" s="155"/>
      <c r="HF355" s="155"/>
      <c r="HG355" s="155"/>
      <c r="HH355" s="155"/>
      <c r="HI355" s="155"/>
      <c r="HJ355" s="155"/>
      <c r="HK355" s="155"/>
      <c r="HL355" s="155"/>
      <c r="HM355" s="155"/>
      <c r="HN355" s="155"/>
      <c r="HO355" s="155"/>
      <c r="HP355" s="155"/>
      <c r="HQ355" s="155"/>
      <c r="HR355" s="155"/>
      <c r="HS355" s="155"/>
      <c r="HT355" s="155"/>
      <c r="HU355" s="155"/>
      <c r="HV355" s="155"/>
      <c r="HW355" s="155"/>
      <c r="HX355" s="155"/>
      <c r="HY355" s="155"/>
      <c r="HZ355" s="155"/>
      <c r="IA355" s="155"/>
      <c r="IB355" s="155"/>
      <c r="IC355" s="155"/>
      <c r="ID355" s="155"/>
      <c r="IE355" s="155"/>
      <c r="IF355" s="155"/>
      <c r="IG355" s="155"/>
      <c r="IH355" s="155"/>
      <c r="II355" s="155"/>
      <c r="IJ355" s="155"/>
      <c r="IK355" s="155"/>
      <c r="IL355" s="155"/>
      <c r="IM355" s="155"/>
      <c r="IN355" s="155"/>
      <c r="IO355" s="155"/>
      <c r="IP355" s="155"/>
      <c r="IQ355" s="155"/>
      <c r="IR355" s="155"/>
      <c r="IS355" s="155"/>
      <c r="IT355" s="155"/>
      <c r="IU355" s="155"/>
      <c r="IV355" s="155"/>
      <c r="IW355" s="155"/>
      <c r="IX355" s="155"/>
      <c r="IY355" s="155"/>
      <c r="IZ355" s="155"/>
      <c r="JA355" s="155"/>
      <c r="JB355" s="155"/>
      <c r="JC355" s="155"/>
      <c r="JD355" s="155"/>
      <c r="JE355" s="155"/>
      <c r="JF355" s="155"/>
      <c r="JG355" s="155"/>
      <c r="JH355" s="155"/>
      <c r="JI355" s="155"/>
      <c r="JJ355" s="155"/>
      <c r="JK355" s="155"/>
      <c r="JL355" s="155"/>
      <c r="JM355" s="155"/>
      <c r="JN355" s="155"/>
      <c r="JO355" s="155"/>
      <c r="JP355" s="155"/>
      <c r="JQ355" s="155"/>
      <c r="JR355" s="155"/>
      <c r="JS355" s="155"/>
      <c r="JT355" s="155"/>
      <c r="JU355" s="155"/>
      <c r="JV355" s="155"/>
      <c r="JW355" s="155"/>
      <c r="JX355" s="155"/>
      <c r="JY355" s="155"/>
      <c r="JZ355" s="155"/>
      <c r="KA355" s="155"/>
      <c r="KB355" s="155"/>
      <c r="KC355" s="155"/>
      <c r="KD355" s="155"/>
      <c r="KE355" s="155"/>
      <c r="KF355" s="155"/>
      <c r="KG355" s="155"/>
      <c r="KH355" s="155"/>
      <c r="KI355" s="155"/>
      <c r="KJ355" s="155"/>
      <c r="KK355" s="155"/>
      <c r="KL355" s="155"/>
      <c r="KM355" s="155"/>
      <c r="KN355" s="155"/>
      <c r="KO355" s="155"/>
      <c r="KP355" s="155"/>
      <c r="KQ355" s="155"/>
      <c r="KR355" s="155"/>
      <c r="KS355" s="155"/>
      <c r="KT355" s="155"/>
      <c r="KU355" s="155"/>
      <c r="KV355" s="155"/>
      <c r="KW355" s="155"/>
      <c r="KX355" s="155"/>
      <c r="KY355" s="155"/>
      <c r="KZ355" s="155"/>
      <c r="LA355" s="155"/>
      <c r="LB355" s="155"/>
      <c r="LC355" s="155"/>
      <c r="LD355" s="155"/>
      <c r="LE355" s="155"/>
      <c r="LF355" s="155"/>
      <c r="LG355" s="155"/>
      <c r="LH355" s="155"/>
      <c r="LI355" s="155"/>
      <c r="LJ355" s="155"/>
      <c r="LK355" s="155"/>
      <c r="LL355" s="155"/>
      <c r="LM355" s="155"/>
      <c r="LN355" s="155"/>
      <c r="LO355" s="155"/>
      <c r="LP355" s="155"/>
      <c r="LQ355" s="155"/>
      <c r="LR355" s="155"/>
      <c r="LS355" s="155"/>
      <c r="LT355" s="155"/>
      <c r="LU355" s="155"/>
      <c r="LV355" s="155"/>
      <c r="LW355" s="155"/>
      <c r="LX355" s="155"/>
      <c r="LY355" s="155"/>
      <c r="LZ355" s="155"/>
      <c r="MA355" s="155"/>
      <c r="MB355" s="155"/>
      <c r="MC355" s="155"/>
      <c r="MD355" s="155"/>
      <c r="ME355" s="155"/>
      <c r="MF355" s="155"/>
      <c r="MG355" s="155"/>
      <c r="MH355" s="155"/>
      <c r="MI355" s="155"/>
      <c r="MJ355" s="155"/>
      <c r="MK355" s="155"/>
      <c r="ML355" s="155"/>
      <c r="MM355" s="155"/>
      <c r="MN355" s="155"/>
      <c r="MO355" s="155"/>
      <c r="MP355" s="155"/>
      <c r="MQ355" s="155"/>
      <c r="MR355" s="155"/>
      <c r="MS355" s="155"/>
      <c r="MT355" s="155"/>
      <c r="MU355" s="155"/>
      <c r="MV355" s="155"/>
      <c r="MW355" s="155"/>
      <c r="MX355" s="155"/>
      <c r="MY355" s="155"/>
      <c r="MZ355" s="155"/>
      <c r="NA355" s="155"/>
      <c r="NB355" s="155"/>
      <c r="NC355" s="155"/>
      <c r="ND355" s="155"/>
      <c r="NE355" s="155"/>
      <c r="NF355" s="155"/>
      <c r="NG355" s="155"/>
      <c r="NH355" s="155"/>
      <c r="NI355" s="155"/>
      <c r="NJ355" s="155"/>
      <c r="NK355" s="155"/>
      <c r="NL355" s="155"/>
      <c r="NM355" s="155"/>
      <c r="NN355" s="155"/>
      <c r="NO355" s="155"/>
      <c r="NP355" s="155"/>
      <c r="NQ355" s="155"/>
      <c r="NR355" s="155"/>
      <c r="NS355" s="155"/>
      <c r="NT355" s="155"/>
      <c r="NU355" s="155"/>
      <c r="NV355" s="155"/>
      <c r="NW355" s="155"/>
      <c r="NX355" s="155"/>
      <c r="NY355" s="155"/>
      <c r="NZ355" s="155"/>
      <c r="OA355" s="155"/>
      <c r="OB355" s="155"/>
      <c r="OC355" s="155"/>
      <c r="OD355" s="155"/>
      <c r="OE355" s="155"/>
      <c r="OF355" s="155"/>
      <c r="OG355" s="155"/>
      <c r="OH355" s="155"/>
      <c r="OI355" s="155"/>
      <c r="OJ355" s="155"/>
      <c r="OK355" s="155"/>
      <c r="OL355" s="155"/>
      <c r="OM355" s="155"/>
      <c r="ON355" s="155"/>
      <c r="OO355" s="155"/>
      <c r="OP355" s="155"/>
      <c r="OQ355" s="155"/>
      <c r="OR355" s="155"/>
      <c r="OS355" s="155"/>
      <c r="OT355" s="155"/>
      <c r="OU355" s="155"/>
      <c r="OV355" s="155"/>
      <c r="OW355" s="155"/>
      <c r="OX355" s="155"/>
      <c r="OY355" s="155"/>
      <c r="OZ355" s="155"/>
      <c r="PA355" s="155"/>
      <c r="PB355" s="155"/>
      <c r="PC355" s="155"/>
      <c r="PD355" s="155"/>
      <c r="PE355" s="155"/>
      <c r="PF355" s="155"/>
      <c r="PG355" s="155"/>
      <c r="PH355" s="155"/>
      <c r="PI355" s="155"/>
      <c r="PJ355" s="155"/>
      <c r="PK355" s="155"/>
      <c r="PL355" s="155"/>
      <c r="PM355" s="155"/>
      <c r="PN355" s="155"/>
      <c r="PO355" s="155"/>
      <c r="PP355" s="155"/>
      <c r="PQ355" s="155"/>
      <c r="PR355" s="155"/>
      <c r="PS355" s="155"/>
      <c r="PT355" s="155"/>
      <c r="PU355" s="155"/>
      <c r="PV355" s="155"/>
      <c r="PW355" s="155"/>
      <c r="PX355" s="155"/>
      <c r="PY355" s="155"/>
      <c r="PZ355" s="155"/>
      <c r="QA355" s="155"/>
      <c r="QB355" s="155"/>
      <c r="QC355" s="155"/>
      <c r="QD355" s="155"/>
      <c r="QE355" s="155"/>
      <c r="QF355" s="155"/>
      <c r="QG355" s="155"/>
      <c r="QH355" s="155"/>
      <c r="QI355" s="155"/>
      <c r="QJ355" s="155"/>
      <c r="QK355" s="155"/>
      <c r="QL355" s="155"/>
      <c r="QM355" s="155"/>
      <c r="QN355" s="155"/>
      <c r="QO355" s="155"/>
      <c r="QP355" s="155"/>
      <c r="QQ355" s="155"/>
      <c r="QR355" s="155"/>
      <c r="QS355" s="155"/>
      <c r="QT355" s="155"/>
      <c r="QU355" s="155"/>
      <c r="QV355" s="155"/>
      <c r="QW355" s="155"/>
      <c r="QX355" s="155"/>
      <c r="QY355" s="155"/>
      <c r="QZ355" s="155"/>
      <c r="RA355" s="155"/>
      <c r="RB355" s="155"/>
      <c r="RC355" s="155"/>
      <c r="RD355" s="155"/>
      <c r="RE355" s="155"/>
      <c r="RF355" s="155"/>
      <c r="RG355" s="155"/>
      <c r="RH355" s="155"/>
      <c r="RI355" s="155"/>
      <c r="RJ355" s="155"/>
      <c r="RK355" s="155"/>
      <c r="RL355" s="155"/>
      <c r="RM355" s="155"/>
      <c r="RN355" s="155"/>
      <c r="RO355" s="155"/>
      <c r="RP355" s="155"/>
      <c r="RQ355" s="155"/>
      <c r="RR355" s="155"/>
      <c r="RS355" s="155"/>
      <c r="RT355" s="155"/>
      <c r="RU355" s="155"/>
      <c r="RV355" s="155"/>
      <c r="RW355" s="155"/>
      <c r="RX355" s="155"/>
      <c r="RY355" s="155"/>
      <c r="RZ355" s="155"/>
      <c r="SA355" s="155"/>
      <c r="SB355" s="155"/>
      <c r="SC355" s="155"/>
      <c r="SD355" s="155"/>
      <c r="SE355" s="155"/>
      <c r="SF355" s="155"/>
      <c r="SG355" s="155"/>
      <c r="SH355" s="155"/>
      <c r="SI355" s="155"/>
      <c r="SJ355" s="155"/>
      <c r="SK355" s="155"/>
      <c r="SL355" s="155"/>
      <c r="SM355" s="155"/>
      <c r="SN355" s="155"/>
      <c r="SO355" s="155"/>
      <c r="SP355" s="155"/>
      <c r="SQ355" s="155"/>
      <c r="SR355" s="155"/>
      <c r="SS355" s="155"/>
      <c r="ST355" s="155"/>
      <c r="SU355" s="155"/>
      <c r="SV355" s="155"/>
      <c r="SW355" s="155"/>
      <c r="SX355" s="155"/>
      <c r="SY355" s="155"/>
      <c r="SZ355" s="155"/>
      <c r="TA355" s="155"/>
      <c r="TB355" s="155"/>
      <c r="TC355" s="155"/>
      <c r="TD355" s="155"/>
      <c r="TE355" s="155"/>
      <c r="TF355" s="155"/>
      <c r="TG355" s="155"/>
      <c r="TH355" s="155"/>
      <c r="TI355" s="155"/>
      <c r="TJ355" s="155"/>
      <c r="TK355" s="155"/>
      <c r="TL355" s="155"/>
      <c r="TM355" s="155"/>
      <c r="TN355" s="155"/>
      <c r="TO355" s="155"/>
      <c r="TP355" s="155"/>
      <c r="TQ355" s="155"/>
      <c r="TR355" s="155"/>
      <c r="TS355" s="155"/>
      <c r="TT355" s="155"/>
      <c r="TU355" s="155"/>
      <c r="TV355" s="155"/>
      <c r="TW355" s="155"/>
      <c r="TX355" s="155"/>
      <c r="TY355" s="155"/>
      <c r="TZ355" s="155"/>
      <c r="UA355" s="155"/>
      <c r="UB355" s="155"/>
      <c r="UC355" s="155"/>
      <c r="UD355" s="155"/>
      <c r="UE355" s="155"/>
      <c r="UF355" s="155"/>
      <c r="UG355" s="155"/>
      <c r="UH355" s="155"/>
      <c r="UI355" s="155"/>
      <c r="UJ355" s="155"/>
      <c r="UK355" s="155"/>
      <c r="UL355" s="155"/>
      <c r="UM355" s="155"/>
      <c r="UN355" s="155"/>
      <c r="UO355" s="155"/>
      <c r="UP355" s="155"/>
      <c r="UQ355" s="155"/>
      <c r="UR355" s="155"/>
      <c r="US355" s="155"/>
      <c r="UT355" s="155"/>
      <c r="UU355" s="155"/>
      <c r="UV355" s="155"/>
      <c r="UW355" s="155"/>
      <c r="UX355" s="155"/>
      <c r="UY355" s="155"/>
      <c r="UZ355" s="155"/>
      <c r="VA355" s="155"/>
      <c r="VB355" s="155"/>
      <c r="VC355" s="155"/>
      <c r="VD355" s="155"/>
      <c r="VE355" s="155"/>
      <c r="VF355" s="155"/>
      <c r="VG355" s="155"/>
      <c r="VH355" s="155"/>
      <c r="VI355" s="155"/>
      <c r="VJ355" s="155"/>
      <c r="VK355" s="155"/>
      <c r="VL355" s="155"/>
      <c r="VM355" s="155"/>
      <c r="VN355" s="155"/>
      <c r="VO355" s="155"/>
      <c r="VP355" s="155"/>
      <c r="VQ355" s="155"/>
      <c r="VR355" s="155"/>
      <c r="VS355" s="155"/>
      <c r="VT355" s="155"/>
      <c r="VU355" s="155"/>
      <c r="VV355" s="155"/>
      <c r="VW355" s="155"/>
      <c r="VX355" s="155"/>
      <c r="VY355" s="155"/>
      <c r="VZ355" s="155"/>
      <c r="WA355" s="155"/>
      <c r="WB355" s="155"/>
      <c r="WC355" s="155"/>
      <c r="WD355" s="155"/>
      <c r="WE355" s="155"/>
      <c r="WF355" s="155"/>
      <c r="WG355" s="155"/>
      <c r="WH355" s="155"/>
      <c r="WI355" s="155"/>
      <c r="WJ355" s="155"/>
      <c r="WK355" s="155"/>
      <c r="WL355" s="155"/>
      <c r="WM355" s="155"/>
      <c r="WN355" s="155"/>
      <c r="WO355" s="155"/>
      <c r="WP355" s="155"/>
      <c r="WQ355" s="155"/>
      <c r="WR355" s="155"/>
      <c r="WS355" s="155"/>
      <c r="WT355" s="155"/>
      <c r="WU355" s="155"/>
      <c r="WV355" s="155"/>
      <c r="WW355" s="155"/>
      <c r="WX355" s="155"/>
      <c r="WY355" s="155"/>
      <c r="WZ355" s="155"/>
      <c r="XA355" s="155"/>
      <c r="XB355" s="155"/>
      <c r="XC355" s="155"/>
      <c r="XD355" s="155"/>
      <c r="XE355" s="155"/>
      <c r="XF355" s="155"/>
      <c r="XG355" s="155"/>
      <c r="XH355" s="155"/>
      <c r="XI355" s="155"/>
      <c r="XJ355" s="155"/>
      <c r="XK355" s="155"/>
      <c r="XL355" s="155"/>
      <c r="XM355" s="155"/>
      <c r="XN355" s="155"/>
      <c r="XO355" s="155"/>
      <c r="XP355" s="155"/>
      <c r="XQ355" s="155"/>
      <c r="XR355" s="155"/>
      <c r="XS355" s="155"/>
      <c r="XT355" s="155"/>
      <c r="XU355" s="155"/>
      <c r="XV355" s="155"/>
      <c r="XW355" s="155"/>
      <c r="XX355" s="155"/>
      <c r="XY355" s="155"/>
      <c r="XZ355" s="155"/>
      <c r="YA355" s="155"/>
      <c r="YB355" s="155"/>
      <c r="YC355" s="155"/>
      <c r="YD355" s="155"/>
      <c r="YE355" s="155"/>
      <c r="YF355" s="155"/>
      <c r="YG355" s="155"/>
      <c r="YH355" s="155"/>
      <c r="YI355" s="155"/>
      <c r="YJ355" s="155"/>
      <c r="YK355" s="155"/>
      <c r="YL355" s="155"/>
      <c r="YM355" s="155"/>
      <c r="YN355" s="155"/>
      <c r="YO355" s="155" t="s">
        <v>4737</v>
      </c>
      <c r="YP355" s="155" t="s">
        <v>3862</v>
      </c>
      <c r="YQ355" s="155"/>
      <c r="YR355" s="155" t="s">
        <v>3863</v>
      </c>
      <c r="YS355" s="155"/>
      <c r="YT355" s="155" t="s">
        <v>1831</v>
      </c>
      <c r="YU355" s="155"/>
      <c r="YV355" s="155"/>
      <c r="YW355" s="155"/>
      <c r="YX355" s="155"/>
      <c r="YY355" s="155"/>
      <c r="YZ355" s="155"/>
      <c r="ZA355" s="155"/>
      <c r="ZB355" s="155"/>
      <c r="ZC355" s="155"/>
      <c r="ZD355" s="155"/>
      <c r="ZE355" s="155"/>
      <c r="ZF355" s="155"/>
      <c r="ZG355" s="155"/>
      <c r="ZH355" s="155"/>
      <c r="ZI355" s="155"/>
      <c r="ZJ355" s="155"/>
      <c r="ZK355" s="155"/>
      <c r="ZL355" s="155"/>
      <c r="ZM355" s="155"/>
      <c r="ZN355" s="155"/>
      <c r="ZO355" s="155"/>
      <c r="ZP355" s="155"/>
      <c r="ZQ355" s="155"/>
      <c r="ZR355" s="155"/>
      <c r="ZS355" s="155"/>
      <c r="ZT355" s="155"/>
      <c r="ZU355" s="155"/>
      <c r="ZV355" s="155"/>
      <c r="ZW355" s="155"/>
      <c r="ZX355" s="155"/>
      <c r="ZY355" s="155"/>
      <c r="ZZ355" s="155"/>
      <c r="AAA355" s="155" t="s">
        <v>4062</v>
      </c>
      <c r="AAB355" s="156">
        <v>0</v>
      </c>
      <c r="AAC355" s="156">
        <v>1</v>
      </c>
      <c r="AAD355" s="156">
        <v>0</v>
      </c>
      <c r="AAE355" s="156">
        <v>0</v>
      </c>
      <c r="AAF355" s="156">
        <v>0</v>
      </c>
      <c r="AAG355" s="155"/>
      <c r="AAH355" s="155" t="s">
        <v>4738</v>
      </c>
      <c r="AAI355" s="156">
        <v>0</v>
      </c>
      <c r="AAJ355" s="156">
        <v>0</v>
      </c>
      <c r="AAK355" s="156">
        <v>0</v>
      </c>
      <c r="AAL355" s="156">
        <v>0</v>
      </c>
      <c r="AAM355" s="156">
        <v>0</v>
      </c>
      <c r="AAN355" s="156">
        <v>0</v>
      </c>
      <c r="AAO355" s="156">
        <v>0</v>
      </c>
      <c r="AAP355" s="156">
        <v>1</v>
      </c>
      <c r="AAQ355" s="156">
        <v>0</v>
      </c>
      <c r="AAR355" s="156">
        <v>0</v>
      </c>
      <c r="AAS355" s="156">
        <v>1</v>
      </c>
      <c r="AAT355" s="155" t="s">
        <v>4739</v>
      </c>
      <c r="AAU355" s="156">
        <v>12</v>
      </c>
      <c r="AAV355" s="155" t="s">
        <v>1831</v>
      </c>
      <c r="AAW355" s="156">
        <v>5</v>
      </c>
      <c r="AAX355" s="155" t="s">
        <v>1831</v>
      </c>
      <c r="AAY355" s="156">
        <v>2</v>
      </c>
      <c r="AAZ355" s="156">
        <v>3</v>
      </c>
      <c r="ABA355" s="156">
        <v>3</v>
      </c>
      <c r="ABB355" s="156">
        <v>5</v>
      </c>
      <c r="ABC355" s="155"/>
      <c r="ABD355" s="155" t="s">
        <v>1831</v>
      </c>
      <c r="ABE355" s="155" t="s">
        <v>1831</v>
      </c>
      <c r="ABF355" s="155" t="s">
        <v>3908</v>
      </c>
      <c r="ABG355" s="155"/>
      <c r="ABH355" s="155" t="s">
        <v>1831</v>
      </c>
      <c r="ABI355" s="155" t="s">
        <v>1840</v>
      </c>
      <c r="ABJ355" s="155" t="s">
        <v>1840</v>
      </c>
      <c r="ABK355" s="155" t="s">
        <v>1840</v>
      </c>
      <c r="ABL355" s="155" t="s">
        <v>1840</v>
      </c>
      <c r="ABM355" s="155" t="s">
        <v>1840</v>
      </c>
      <c r="ABN355" s="155"/>
      <c r="ABO355" s="156">
        <v>13</v>
      </c>
      <c r="ABP355" s="156">
        <v>23</v>
      </c>
      <c r="ABQ355" s="155" t="s">
        <v>1831</v>
      </c>
      <c r="ABR355" s="155" t="s">
        <v>1839</v>
      </c>
      <c r="ABS355" s="155" t="s">
        <v>2028</v>
      </c>
      <c r="ABT355" s="156">
        <v>0</v>
      </c>
      <c r="ABU355" s="156">
        <v>0</v>
      </c>
      <c r="ABV355" s="156">
        <v>0</v>
      </c>
      <c r="ABW355" s="156">
        <v>1</v>
      </c>
      <c r="ABX355" s="156">
        <v>0</v>
      </c>
      <c r="ABY355" s="156">
        <v>0</v>
      </c>
      <c r="ABZ355" s="156">
        <v>0</v>
      </c>
      <c r="ACB355" s="155"/>
      <c r="ACC355" s="155"/>
      <c r="ACD355" s="155"/>
      <c r="ACE355" s="155"/>
      <c r="ACF355" s="155"/>
      <c r="ACG355" s="155"/>
      <c r="ACH355" s="155"/>
      <c r="ACI355" s="155"/>
      <c r="ACJ355" s="155"/>
      <c r="ACK355" s="155"/>
      <c r="ACL355" s="156">
        <v>8</v>
      </c>
      <c r="ACM355" s="156">
        <v>0</v>
      </c>
      <c r="ACN355" s="156">
        <v>8</v>
      </c>
      <c r="ACO355" s="156">
        <v>8</v>
      </c>
      <c r="ACP355" s="156">
        <v>8</v>
      </c>
      <c r="ACQ355" s="155" t="s">
        <v>1831</v>
      </c>
      <c r="ACR355" s="155" t="s">
        <v>1831</v>
      </c>
      <c r="ACS355" s="155" t="s">
        <v>1839</v>
      </c>
      <c r="ACT355" s="155" t="s">
        <v>4740</v>
      </c>
      <c r="ACU355" s="156">
        <v>0</v>
      </c>
      <c r="ACV355" s="156">
        <v>0</v>
      </c>
      <c r="ACW355" s="156">
        <v>0</v>
      </c>
      <c r="ACX355" s="156">
        <v>1</v>
      </c>
      <c r="ACY355" s="156">
        <v>0</v>
      </c>
      <c r="ACZ355" s="156">
        <v>1</v>
      </c>
      <c r="ADA355" s="155" t="s">
        <v>4741</v>
      </c>
      <c r="ADB355" s="155"/>
      <c r="ADC355" s="155"/>
      <c r="ADD355" s="155"/>
      <c r="ADE355" s="155"/>
      <c r="ADF355" s="155"/>
      <c r="ADG355" s="155"/>
      <c r="ADH355" s="155"/>
      <c r="ADI355" s="155"/>
      <c r="ADJ355" s="156">
        <v>9</v>
      </c>
      <c r="ADK355" s="156">
        <v>0</v>
      </c>
      <c r="ADL355" s="156">
        <v>9</v>
      </c>
      <c r="ADM355" s="156">
        <v>9</v>
      </c>
      <c r="ADN355" s="156">
        <v>9</v>
      </c>
      <c r="ADO355" s="155" t="s">
        <v>1831</v>
      </c>
      <c r="ADP355" s="155" t="s">
        <v>1831</v>
      </c>
      <c r="ADQ355" s="155" t="s">
        <v>1832</v>
      </c>
      <c r="ADR355" s="155"/>
      <c r="ADS355" s="155"/>
      <c r="ADT355" s="155"/>
      <c r="ADU355" s="155"/>
      <c r="ADV355" s="155"/>
      <c r="ADW355" s="155"/>
      <c r="ADX355" s="155"/>
      <c r="ADY355" s="155" t="s">
        <v>4742</v>
      </c>
      <c r="ADZ355" s="156">
        <v>0</v>
      </c>
      <c r="AEA355" s="156">
        <v>0</v>
      </c>
      <c r="AEB355" s="156">
        <v>1</v>
      </c>
      <c r="AEC355" s="156">
        <v>0</v>
      </c>
      <c r="AED355" s="156">
        <v>0</v>
      </c>
      <c r="AEE355" s="156">
        <v>0</v>
      </c>
      <c r="AEF355" s="155"/>
      <c r="AEG355" s="156">
        <v>0</v>
      </c>
      <c r="AEH355" s="155"/>
      <c r="AEI355" s="155"/>
      <c r="AEJ355" s="155"/>
      <c r="AEK355" s="155"/>
      <c r="AEL355" s="155"/>
      <c r="AEM355" s="155" t="s">
        <v>1830</v>
      </c>
      <c r="AEN355" s="155"/>
      <c r="AEO355" s="155"/>
      <c r="AEP355" s="155"/>
      <c r="AEQ355" s="155"/>
      <c r="AER355" s="155"/>
      <c r="AES355" s="155"/>
      <c r="AET355" s="155"/>
      <c r="AEU355" s="155"/>
      <c r="AEV355" s="155"/>
      <c r="AEW355" s="155"/>
      <c r="AEX355" s="155"/>
      <c r="AEY355" s="155"/>
      <c r="AEZ355" s="155"/>
      <c r="AFA355" s="155"/>
      <c r="AFB355" s="155"/>
      <c r="AFC355" s="155" t="s">
        <v>3930</v>
      </c>
      <c r="AFD355" s="155" t="s">
        <v>3930</v>
      </c>
      <c r="AFE355" s="155" t="s">
        <v>1831</v>
      </c>
      <c r="AFF355" s="156">
        <v>12500</v>
      </c>
      <c r="AFG355" s="155" t="s">
        <v>3867</v>
      </c>
      <c r="AFH355" s="155"/>
      <c r="AFI355" s="155" t="s">
        <v>4743</v>
      </c>
      <c r="AFJ355" s="156">
        <v>0</v>
      </c>
      <c r="AFK355" s="156">
        <v>1</v>
      </c>
      <c r="AFL355" s="156">
        <v>0</v>
      </c>
      <c r="AFM355" s="156">
        <v>1</v>
      </c>
      <c r="AFN355" s="156">
        <v>0</v>
      </c>
      <c r="AFO355" s="156">
        <v>0</v>
      </c>
      <c r="AFP355" s="155"/>
      <c r="AFQ355" s="155" t="s">
        <v>1830</v>
      </c>
      <c r="AFR355" s="155"/>
      <c r="AFS355" s="155"/>
      <c r="AFT355" s="155"/>
      <c r="AFU355" s="155"/>
      <c r="AFV355" s="155"/>
      <c r="AFW355" s="155"/>
      <c r="AFX355" s="155"/>
      <c r="AFY355" s="155"/>
      <c r="AFZ355" s="155"/>
      <c r="AGA355" s="155"/>
      <c r="AGB355" s="155"/>
      <c r="AGC355" s="155"/>
      <c r="AGD355" s="155"/>
      <c r="AGE355" s="155"/>
      <c r="AGF355" s="155"/>
      <c r="AGG355" s="155"/>
      <c r="AGH355" s="155"/>
      <c r="AGI355" s="155"/>
      <c r="AGJ355" s="155"/>
      <c r="AGK355" s="155"/>
      <c r="AGL355" s="155"/>
      <c r="AGM355" s="155" t="s">
        <v>4744</v>
      </c>
      <c r="AGN355" s="156">
        <v>0</v>
      </c>
      <c r="AGO355" s="156">
        <v>1</v>
      </c>
      <c r="AGP355" s="156">
        <v>1</v>
      </c>
      <c r="AGQ355" s="156">
        <v>1</v>
      </c>
      <c r="AGR355" s="156">
        <v>1</v>
      </c>
      <c r="AGS355" s="156">
        <v>1</v>
      </c>
      <c r="AGT355" s="156">
        <v>0</v>
      </c>
      <c r="AGU355" s="156">
        <v>0</v>
      </c>
      <c r="AGV355" s="156">
        <v>0</v>
      </c>
      <c r="AGW355" s="156">
        <v>1</v>
      </c>
      <c r="AGX355" s="155" t="s">
        <v>4750</v>
      </c>
      <c r="AGY355" s="155" t="s">
        <v>4745</v>
      </c>
      <c r="AGZ355" s="156">
        <v>0</v>
      </c>
      <c r="AHA355" s="156">
        <v>0</v>
      </c>
      <c r="AHB355" s="156">
        <v>0</v>
      </c>
      <c r="AHC355" s="156">
        <v>0</v>
      </c>
      <c r="AHD355" s="156">
        <v>1</v>
      </c>
      <c r="AHE355" s="156">
        <v>0</v>
      </c>
      <c r="AHF355" s="156">
        <v>0</v>
      </c>
      <c r="AHG355" s="156">
        <v>0</v>
      </c>
      <c r="AHH355" s="156">
        <v>1</v>
      </c>
      <c r="AHI355" s="156">
        <v>1</v>
      </c>
      <c r="AHJ355" s="156">
        <v>0</v>
      </c>
      <c r="AHK355" s="156">
        <v>0</v>
      </c>
      <c r="AHL355" s="156">
        <v>1</v>
      </c>
      <c r="AHM355" s="167" t="s">
        <v>4749</v>
      </c>
      <c r="AHN355" s="155" t="s">
        <v>1831</v>
      </c>
      <c r="AHO355" s="155" t="s">
        <v>1834</v>
      </c>
      <c r="AHP355" s="156">
        <v>0</v>
      </c>
      <c r="AHQ355" s="156">
        <v>0</v>
      </c>
      <c r="AHR355" s="156">
        <v>0</v>
      </c>
      <c r="AHS355" s="156">
        <v>0</v>
      </c>
      <c r="AHT355" s="156">
        <v>1</v>
      </c>
      <c r="AHU355" s="156">
        <v>0</v>
      </c>
      <c r="AHV355" s="156">
        <v>0</v>
      </c>
      <c r="AHW355" s="155"/>
      <c r="AHX355" s="155" t="s">
        <v>4746</v>
      </c>
      <c r="AHY355" s="156">
        <v>0</v>
      </c>
      <c r="AHZ355" s="156">
        <v>0</v>
      </c>
      <c r="AIA355" s="156">
        <v>0</v>
      </c>
      <c r="AIB355" s="156">
        <v>0</v>
      </c>
      <c r="AIC355" s="156">
        <v>1</v>
      </c>
      <c r="AID355" s="156">
        <v>0</v>
      </c>
      <c r="AIE355" s="156">
        <v>0</v>
      </c>
      <c r="AIF355" s="156">
        <v>0</v>
      </c>
      <c r="AIG355" s="156">
        <v>0</v>
      </c>
      <c r="AIH355" s="156">
        <v>0</v>
      </c>
      <c r="AII355" s="156">
        <v>0</v>
      </c>
      <c r="AIJ355" s="156">
        <v>0</v>
      </c>
      <c r="AIK355" s="155"/>
      <c r="AIL355" s="155" t="s">
        <v>1830</v>
      </c>
      <c r="AIM355" s="155" t="s">
        <v>1846</v>
      </c>
      <c r="AIN355" s="156">
        <v>1</v>
      </c>
      <c r="AIO355" s="156">
        <v>0</v>
      </c>
      <c r="AIP355" s="156">
        <v>0</v>
      </c>
      <c r="AIQ355" s="156">
        <v>0</v>
      </c>
      <c r="AIR355" s="156">
        <v>0</v>
      </c>
      <c r="AIS355" s="155"/>
      <c r="AIT355" s="155" t="s">
        <v>4747</v>
      </c>
      <c r="AIU355" s="156">
        <v>0</v>
      </c>
      <c r="AIV355" s="156">
        <v>1</v>
      </c>
      <c r="AIW355" s="156">
        <v>1</v>
      </c>
      <c r="AIX355" s="156">
        <v>1</v>
      </c>
      <c r="AIY355" s="156">
        <v>1</v>
      </c>
      <c r="AIZ355" s="156">
        <v>1</v>
      </c>
      <c r="AJA355" s="156">
        <v>1</v>
      </c>
      <c r="AJB355" s="156">
        <v>1</v>
      </c>
      <c r="AJC355" s="156">
        <v>1</v>
      </c>
      <c r="AJD355" s="156">
        <v>1</v>
      </c>
      <c r="AJE355" s="156">
        <v>0</v>
      </c>
      <c r="AJF355" s="156">
        <v>0</v>
      </c>
      <c r="AJG355" s="155"/>
      <c r="AJH355" s="155"/>
      <c r="AJI355" s="155"/>
      <c r="AJJ355" s="155"/>
      <c r="AJK355" s="155"/>
      <c r="AJL355" s="155"/>
      <c r="AJM355" s="155"/>
      <c r="AJN355" s="155"/>
      <c r="AJO355" s="155"/>
      <c r="AJP355" s="155"/>
      <c r="AJQ355" s="155"/>
      <c r="AJR355" s="155"/>
      <c r="AJS355" s="155"/>
      <c r="AJT355" s="155"/>
      <c r="AJU355" s="155"/>
      <c r="AJV355" s="155"/>
      <c r="AJW355" s="155"/>
      <c r="AJX355" s="155"/>
      <c r="AJY355" s="155"/>
      <c r="AJZ355" s="155"/>
      <c r="AKA355" s="155"/>
      <c r="AKB355" s="155"/>
      <c r="AKC355" s="155"/>
      <c r="AKD355" s="155"/>
      <c r="AKE355" s="155"/>
      <c r="AKF355" s="155"/>
      <c r="AKG355" s="155"/>
      <c r="AKH355" s="155"/>
      <c r="AKI355" s="155"/>
      <c r="AKJ355" s="155"/>
      <c r="AKK355" s="155"/>
      <c r="AKL355" s="155"/>
      <c r="AKM355" s="155"/>
      <c r="AKN355" s="155"/>
      <c r="AKO355" s="155"/>
      <c r="AKP355" s="155"/>
      <c r="AKQ355" s="155"/>
      <c r="AKR355" s="155"/>
      <c r="AKS355" s="155"/>
      <c r="AKT355" s="155"/>
      <c r="AKU355" s="155"/>
      <c r="AKV355" s="155"/>
      <c r="AKW355" s="155"/>
      <c r="AKX355" s="155"/>
      <c r="AKY355" s="155"/>
      <c r="AKZ355" s="155"/>
      <c r="ALA355" s="155"/>
      <c r="ALB355" s="155"/>
      <c r="ALC355" s="155"/>
      <c r="ALD355" s="155"/>
      <c r="ALE355" s="155"/>
      <c r="ALF355" s="155"/>
      <c r="ALG355" s="155"/>
      <c r="ALH355" s="155"/>
      <c r="ALI355" s="155"/>
      <c r="ALJ355" s="155"/>
      <c r="ALK355" s="155"/>
      <c r="ALL355" s="155"/>
      <c r="ALM355" s="155"/>
      <c r="ALN355" s="155"/>
      <c r="ALO355" s="155"/>
      <c r="ALP355" s="155"/>
      <c r="ALQ355" s="155"/>
      <c r="ALR355" s="155"/>
      <c r="ALS355" s="155"/>
      <c r="ALT355" s="155"/>
      <c r="ALU355" s="155"/>
      <c r="ALV355" s="155"/>
      <c r="ALW355" s="155"/>
      <c r="ALX355" s="155"/>
      <c r="ALY355" s="155"/>
      <c r="ALZ355" s="155"/>
      <c r="AMA355" s="155"/>
      <c r="AMB355" s="155"/>
      <c r="AMC355" s="155"/>
      <c r="AMD355" s="155"/>
      <c r="AME355" s="155"/>
      <c r="AMF355" s="155"/>
      <c r="AMG355" s="155"/>
      <c r="AMH355" s="155"/>
      <c r="AMI355" s="155"/>
      <c r="AMJ355" s="155"/>
      <c r="AMK355" s="155"/>
      <c r="AML355" s="155"/>
      <c r="AMM355" s="155"/>
      <c r="AMN355" s="155"/>
      <c r="AMO355" s="155"/>
      <c r="AMP355" s="155"/>
      <c r="AMQ355" s="155"/>
      <c r="AMR355" s="155"/>
      <c r="AMS355" s="155"/>
      <c r="AMT355" s="155"/>
      <c r="AMU355" s="155"/>
      <c r="AMV355" s="155"/>
      <c r="AMW355" s="155"/>
      <c r="AMX355" s="155"/>
      <c r="AMY355" s="155"/>
      <c r="AMZ355" s="155"/>
      <c r="ANA355" s="155"/>
      <c r="ANB355" s="155"/>
      <c r="ANC355" s="155"/>
      <c r="AND355" s="155"/>
      <c r="ANE355" s="155"/>
      <c r="ANF355" s="155"/>
      <c r="ANG355" s="155"/>
      <c r="ANH355" s="155"/>
      <c r="ANI355" s="155"/>
      <c r="ANJ355" s="155"/>
      <c r="ANK355" s="155"/>
      <c r="ANL355" s="155"/>
      <c r="ANM355" s="155"/>
      <c r="ANN355" s="155"/>
      <c r="ANO355" s="155"/>
      <c r="ANP355" s="155"/>
      <c r="ANQ355" s="155"/>
      <c r="ANR355" s="155"/>
      <c r="ANS355" s="155"/>
      <c r="ANT355" s="155"/>
      <c r="ANU355" s="155"/>
      <c r="ANV355" s="155"/>
      <c r="ANW355" s="155"/>
      <c r="ANX355" s="155"/>
      <c r="ANY355" s="155"/>
      <c r="ANZ355" s="155"/>
      <c r="AOA355" s="155"/>
      <c r="AOB355" s="155"/>
      <c r="AOC355" s="155"/>
      <c r="AOD355" s="155"/>
      <c r="AOE355" s="155"/>
      <c r="AOF355" s="155"/>
      <c r="AOG355" s="155"/>
      <c r="AOH355" s="155"/>
      <c r="AOI355" s="155"/>
      <c r="AOJ355" s="155"/>
      <c r="AOK355" s="155"/>
      <c r="AOL355" s="155"/>
      <c r="AOM355" s="155"/>
      <c r="AON355" s="155"/>
      <c r="AOO355" s="155"/>
      <c r="AOP355" s="155"/>
      <c r="AOQ355" s="155"/>
      <c r="AOR355" s="155"/>
      <c r="AOS355" s="155"/>
      <c r="AOT355" s="155"/>
      <c r="AOU355" s="155"/>
      <c r="AOV355" s="155"/>
      <c r="AOW355" s="155"/>
      <c r="AOX355" s="155"/>
      <c r="AOY355" s="155"/>
      <c r="AOZ355" s="155"/>
      <c r="APA355" s="155"/>
      <c r="APB355" s="155"/>
      <c r="APC355" s="155"/>
      <c r="APD355" s="155"/>
      <c r="APE355" s="155"/>
      <c r="APF355" s="155"/>
      <c r="APG355" s="155"/>
      <c r="APH355" s="155"/>
      <c r="API355" s="155"/>
      <c r="APJ355" s="155"/>
      <c r="APK355" s="155"/>
      <c r="APL355" s="155"/>
      <c r="APM355" s="155"/>
      <c r="APN355" s="155"/>
      <c r="APO355" s="155"/>
      <c r="APP355" s="155"/>
      <c r="APQ355" s="155"/>
      <c r="APR355" s="155"/>
      <c r="APS355" s="155"/>
      <c r="APT355" s="155"/>
      <c r="APU355" s="155"/>
      <c r="APV355" s="155"/>
      <c r="APW355" s="155"/>
      <c r="APX355" s="155"/>
      <c r="APY355" s="155"/>
      <c r="APZ355" s="155"/>
      <c r="AQA355" s="155"/>
      <c r="AQB355" s="155"/>
      <c r="AQC355" s="155"/>
      <c r="AQD355" s="155"/>
      <c r="AQE355" s="155"/>
      <c r="AQF355" s="155"/>
      <c r="AQG355" s="155"/>
      <c r="AQH355" s="155"/>
      <c r="AQI355" s="155"/>
      <c r="AQJ355" s="155"/>
      <c r="AQK355" s="155"/>
      <c r="AQL355" s="155"/>
      <c r="AQM355" s="155"/>
      <c r="AQN355" s="155"/>
      <c r="AQO355" s="155"/>
      <c r="AQP355" s="155"/>
      <c r="AQQ355" s="155"/>
      <c r="AQR355" s="155"/>
      <c r="AQS355" s="155"/>
      <c r="AQT355" s="155"/>
      <c r="AQU355" s="155"/>
      <c r="AQV355" s="155"/>
      <c r="AQW355" s="155"/>
      <c r="AQX355" s="155"/>
      <c r="AQY355" s="155"/>
      <c r="AQZ355" s="155"/>
      <c r="ARA355" s="155"/>
      <c r="ARB355" s="155"/>
      <c r="ARC355" s="155"/>
      <c r="ARD355" s="155"/>
      <c r="ARE355" s="155"/>
      <c r="ARF355" s="155"/>
      <c r="ARG355" s="155"/>
      <c r="ARH355" s="155"/>
      <c r="ARI355" s="155"/>
      <c r="ARJ355" s="155"/>
      <c r="ARK355" s="155"/>
      <c r="ARL355" s="155"/>
      <c r="ARM355" s="155"/>
      <c r="ARN355" s="155"/>
      <c r="ARO355" s="155"/>
      <c r="ARP355" s="155"/>
      <c r="ARQ355" s="155"/>
      <c r="ARR355" s="155"/>
      <c r="ARS355" s="155"/>
      <c r="ART355" s="155"/>
      <c r="ARU355" s="155"/>
      <c r="ARV355" s="155"/>
      <c r="ARW355" s="155"/>
      <c r="ARX355" s="155"/>
      <c r="ARY355" s="155"/>
      <c r="ARZ355" s="155"/>
      <c r="ASA355" s="155"/>
      <c r="ASB355" s="155"/>
      <c r="ASC355" s="155"/>
      <c r="ASD355" s="155"/>
      <c r="ASE355" s="155"/>
      <c r="ASF355" s="155"/>
      <c r="ASG355" s="155"/>
      <c r="ASH355" s="155"/>
      <c r="ASI355" s="155"/>
      <c r="ASJ355" s="155"/>
      <c r="ASK355" s="155"/>
      <c r="ASL355" s="155"/>
      <c r="ASM355" s="155"/>
      <c r="ASN355" s="155"/>
      <c r="ASO355" s="155"/>
      <c r="ASP355" s="155"/>
      <c r="ASQ355" s="155"/>
      <c r="ASR355" s="155"/>
      <c r="ASS355" s="155"/>
      <c r="AST355" s="155"/>
      <c r="ASU355" s="155"/>
      <c r="ASV355" s="155"/>
      <c r="ASW355" s="155"/>
      <c r="ASX355" s="155"/>
      <c r="ASY355" s="155"/>
      <c r="ASZ355" s="155"/>
      <c r="ATA355" s="155"/>
      <c r="ATB355" s="155"/>
      <c r="ATC355" s="155"/>
      <c r="ATD355" s="155"/>
      <c r="ATE355" s="155"/>
      <c r="ATF355" s="155"/>
      <c r="ATG355" s="155"/>
      <c r="ATH355" s="155"/>
      <c r="ATI355" s="155"/>
      <c r="ATJ355" s="155"/>
      <c r="ATK355" s="155"/>
      <c r="ATL355" s="155"/>
      <c r="ATM355" s="155"/>
      <c r="ATN355" s="155"/>
      <c r="ATO355" s="155"/>
      <c r="ATP355" s="155"/>
      <c r="ATQ355" s="155"/>
      <c r="ATR355" s="155"/>
      <c r="ATS355" s="155"/>
      <c r="ATT355" s="155"/>
      <c r="ATU355" s="155"/>
      <c r="ATV355" s="155"/>
      <c r="ATW355" s="155"/>
      <c r="ATX355" s="155"/>
      <c r="ATY355" s="155"/>
      <c r="ATZ355" s="155">
        <v>172537817</v>
      </c>
      <c r="AUB355" s="155" t="s">
        <v>3854</v>
      </c>
      <c r="AUC355" s="155" t="s">
        <v>4748</v>
      </c>
      <c r="AUD355" s="155" t="s">
        <v>3855</v>
      </c>
      <c r="AUG355" s="155">
        <v>375</v>
      </c>
      <c r="AUI355" s="155"/>
      <c r="AUJ355" s="155"/>
      <c r="AUK355" s="155"/>
      <c r="AUL355" s="155"/>
      <c r="AUM355" s="155"/>
      <c r="AUN355" s="155"/>
      <c r="AUO355" s="155"/>
      <c r="AUP355" s="155"/>
      <c r="AUQ355" s="155"/>
    </row>
  </sheetData>
  <autoFilter ref="A1:AXY35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S225"/>
  <sheetViews>
    <sheetView topLeftCell="A76" zoomScale="80" zoomScaleNormal="80" workbookViewId="0">
      <selection activeCell="C83" sqref="C83"/>
    </sheetView>
  </sheetViews>
  <sheetFormatPr defaultColWidth="8.81640625" defaultRowHeight="14" x14ac:dyDescent="0.3"/>
  <cols>
    <col min="1" max="1" width="25.7265625" style="1" customWidth="1"/>
    <col min="2" max="2" width="17" style="1" customWidth="1"/>
    <col min="3" max="3" width="16.54296875" style="1" customWidth="1"/>
    <col min="4" max="4" width="15.90625" style="1" customWidth="1"/>
    <col min="5" max="5" width="14.81640625" style="1" customWidth="1"/>
    <col min="6" max="6" width="17" style="1" customWidth="1"/>
    <col min="7" max="7" width="14" style="1" customWidth="1"/>
    <col min="8" max="8" width="12.453125" style="1" customWidth="1"/>
    <col min="9" max="9" width="12.36328125" style="1" customWidth="1"/>
    <col min="10" max="10" width="12.453125" style="1" customWidth="1"/>
    <col min="11" max="11" width="12.6328125" style="1" customWidth="1"/>
    <col min="12" max="12" width="12.90625" style="1" customWidth="1"/>
    <col min="13" max="13" width="9.90625" style="1" customWidth="1"/>
    <col min="14" max="14" width="9.81640625" style="1" customWidth="1"/>
    <col min="15" max="15" width="11.36328125" style="1" customWidth="1"/>
    <col min="16" max="16" width="8.81640625" style="1"/>
    <col min="17" max="17" width="10.54296875" style="1" customWidth="1"/>
    <col min="18" max="18" width="8.81640625" style="1"/>
    <col min="19" max="26" width="8.81640625" style="9"/>
    <col min="27" max="16384" width="8.81640625" style="1"/>
  </cols>
  <sheetData>
    <row r="1" spans="1:26" s="9" customFormat="1" x14ac:dyDescent="0.3"/>
    <row r="2" spans="1:26" ht="15.5" x14ac:dyDescent="0.35">
      <c r="A2" s="8" t="s">
        <v>1182</v>
      </c>
      <c r="B2" s="9"/>
      <c r="C2" s="9"/>
      <c r="D2" s="9"/>
      <c r="E2" s="9"/>
      <c r="F2" s="9"/>
      <c r="G2" s="9"/>
      <c r="H2" s="9"/>
      <c r="I2" s="9"/>
      <c r="J2" s="9"/>
      <c r="K2" s="9"/>
      <c r="L2" s="9"/>
      <c r="M2" s="9"/>
      <c r="N2" s="9"/>
      <c r="O2" s="9"/>
      <c r="P2" s="9"/>
      <c r="Q2" s="9"/>
      <c r="R2" s="9"/>
    </row>
    <row r="3" spans="1:26" ht="15.5" x14ac:dyDescent="0.35">
      <c r="A3" s="28" t="s">
        <v>4553</v>
      </c>
      <c r="B3" s="9">
        <f>COUNTIFS('BRIA_Cleaned Data'!N:N,"eau",'BRIA_Cleaned Data'!K:K,"bria")</f>
        <v>290</v>
      </c>
      <c r="C3" s="9"/>
      <c r="D3" s="9"/>
      <c r="E3" s="9"/>
      <c r="F3" s="157"/>
      <c r="G3" s="9"/>
      <c r="H3" s="9"/>
      <c r="I3" s="9"/>
      <c r="J3" s="9"/>
      <c r="K3" s="9"/>
      <c r="L3" s="9"/>
      <c r="M3" s="9"/>
      <c r="N3" s="9"/>
      <c r="O3" s="9"/>
      <c r="P3" s="9"/>
      <c r="Q3" s="9"/>
      <c r="R3" s="9"/>
    </row>
    <row r="4" spans="1:26" ht="15.5" x14ac:dyDescent="0.35">
      <c r="A4" s="8" t="s">
        <v>4552</v>
      </c>
      <c r="B4" s="20">
        <f>COUNTIFS('BRIA_Cleaned Data'!N:N,"eau",'BRIA_Cleaned Data'!K:K,"bria",'BRIA_Cleaned Data'!U:U,"oui")+COUNTIFS('BRIA_Cleaned Data'!N:N,"eau hygiene",'BRIA_Cleaned Data'!K:K,"bria",'BRIA_Cleaned Data'!U:U,"oui")</f>
        <v>265</v>
      </c>
      <c r="C4" s="9"/>
      <c r="D4" s="9"/>
      <c r="E4" s="9"/>
      <c r="F4" s="9"/>
      <c r="G4" s="9"/>
      <c r="H4" s="9"/>
      <c r="I4" s="9"/>
      <c r="J4" s="9"/>
      <c r="K4" s="9"/>
      <c r="L4" s="9"/>
      <c r="M4" s="9"/>
      <c r="N4" s="9"/>
      <c r="O4" s="9"/>
      <c r="P4" s="9"/>
      <c r="Q4" s="9"/>
      <c r="R4" s="9"/>
    </row>
    <row r="5" spans="1:26" x14ac:dyDescent="0.3">
      <c r="A5" s="9"/>
      <c r="B5" s="9"/>
      <c r="C5" s="9"/>
      <c r="D5" s="9"/>
      <c r="E5" s="9"/>
      <c r="F5" s="9"/>
      <c r="G5" s="9"/>
      <c r="H5" s="9"/>
      <c r="I5" s="9"/>
      <c r="J5" s="9"/>
      <c r="K5" s="9"/>
      <c r="L5" s="9"/>
      <c r="M5" s="9"/>
      <c r="N5" s="9"/>
      <c r="O5" s="9"/>
      <c r="P5" s="9"/>
      <c r="Q5" s="9"/>
      <c r="R5" s="9"/>
    </row>
    <row r="6" spans="1:26" ht="31.5" customHeight="1" x14ac:dyDescent="0.3">
      <c r="A6" s="3"/>
      <c r="B6" s="7" t="s">
        <v>4555</v>
      </c>
      <c r="C6" s="7" t="s">
        <v>1095</v>
      </c>
      <c r="D6" s="7" t="s">
        <v>1510</v>
      </c>
      <c r="E6" s="7" t="s">
        <v>1096</v>
      </c>
      <c r="F6" s="7" t="s">
        <v>1271</v>
      </c>
      <c r="G6" s="7" t="s">
        <v>1097</v>
      </c>
      <c r="H6" s="7" t="s">
        <v>1098</v>
      </c>
      <c r="I6" s="7" t="s">
        <v>1749</v>
      </c>
      <c r="J6" s="7" t="s">
        <v>1114</v>
      </c>
      <c r="K6" s="7" t="s">
        <v>4630</v>
      </c>
      <c r="L6" s="49" t="s">
        <v>1753</v>
      </c>
      <c r="M6" s="9"/>
      <c r="N6" s="9"/>
      <c r="O6" s="9"/>
      <c r="P6" s="9"/>
      <c r="Q6" s="9"/>
      <c r="R6" s="9"/>
      <c r="Z6" s="1"/>
    </row>
    <row r="7" spans="1:26" x14ac:dyDescent="0.3">
      <c r="A7" s="3" t="s">
        <v>1101</v>
      </c>
      <c r="B7" s="23">
        <f>COUNTIF('BRIA_Cleaned Data'!AC:AC,"fontaine")</f>
        <v>8</v>
      </c>
      <c r="C7" s="23">
        <f>COUNTIF('BRIA_Cleaned Data'!AC:AC,"pompe_pied")</f>
        <v>1</v>
      </c>
      <c r="D7" s="23">
        <f>COUNTIF('BRIA_Cleaned Data'!AC:AC,"pompe_main")</f>
        <v>43</v>
      </c>
      <c r="E7" s="23">
        <f>COUNTIF('BRIA_Cleaned Data'!AC:AC,"source_amenagee")</f>
        <v>0</v>
      </c>
      <c r="F7" s="23">
        <f>COUNTIF('BRIA_Cleaned Data'!AC:AC,"source_non_amenagee")</f>
        <v>0</v>
      </c>
      <c r="G7" s="23">
        <f>COUNTIF('BRIA_Cleaned Data'!AC:AC,"puits_protege")</f>
        <v>105</v>
      </c>
      <c r="H7" s="23">
        <f>COUNTIF('BRIA_Cleaned Data'!AC:AC,"puits_non_protege")</f>
        <v>89</v>
      </c>
      <c r="I7" s="23">
        <f>COUNTIF('BRIA_Cleaned Data'!AC:AC,"camion")</f>
        <v>3</v>
      </c>
      <c r="J7" s="23">
        <f>COUNTIF('BRIA_Cleaned Data'!AC:AC,"autre")</f>
        <v>0</v>
      </c>
      <c r="K7" s="23">
        <f>COUNTIF('BRIA_Cleaned Data'!AC:AC,"puits_equipe")</f>
        <v>16</v>
      </c>
      <c r="L7" s="145">
        <f>SUM(B7:K7)</f>
        <v>265</v>
      </c>
      <c r="M7" s="9"/>
      <c r="N7" s="9"/>
      <c r="O7" s="9"/>
      <c r="P7" s="9"/>
      <c r="Q7" s="9"/>
      <c r="R7" s="9"/>
      <c r="Z7" s="1"/>
    </row>
    <row r="8" spans="1:26" s="88" customFormat="1" ht="26" x14ac:dyDescent="0.3">
      <c r="A8" s="83" t="s">
        <v>4554</v>
      </c>
      <c r="B8" s="86">
        <f>(B7/$B$4)</f>
        <v>3.0188679245283019E-2</v>
      </c>
      <c r="C8" s="86">
        <f t="shared" ref="C8:K8" si="0">(C7/$B$4)</f>
        <v>3.7735849056603774E-3</v>
      </c>
      <c r="D8" s="86">
        <f t="shared" si="0"/>
        <v>0.16226415094339622</v>
      </c>
      <c r="E8" s="86">
        <f t="shared" si="0"/>
        <v>0</v>
      </c>
      <c r="F8" s="86">
        <f t="shared" si="0"/>
        <v>0</v>
      </c>
      <c r="G8" s="86">
        <f t="shared" si="0"/>
        <v>0.39622641509433965</v>
      </c>
      <c r="H8" s="86">
        <f t="shared" si="0"/>
        <v>0.33584905660377357</v>
      </c>
      <c r="I8" s="86">
        <f t="shared" si="0"/>
        <v>1.1320754716981131E-2</v>
      </c>
      <c r="J8" s="86">
        <f t="shared" si="0"/>
        <v>0</v>
      </c>
      <c r="K8" s="86">
        <f t="shared" si="0"/>
        <v>6.0377358490566038E-2</v>
      </c>
      <c r="L8" s="84">
        <f>SUM(B8:K8)</f>
        <v>1</v>
      </c>
      <c r="M8" s="87"/>
      <c r="N8" s="87"/>
      <c r="O8" s="87"/>
      <c r="P8" s="87"/>
      <c r="Q8" s="87"/>
      <c r="R8" s="87"/>
      <c r="S8" s="87"/>
      <c r="T8" s="87"/>
      <c r="U8" s="87"/>
      <c r="V8" s="87"/>
      <c r="W8" s="87"/>
      <c r="X8" s="87"/>
      <c r="Y8" s="87"/>
    </row>
    <row r="9" spans="1:26" x14ac:dyDescent="0.3">
      <c r="A9" s="13"/>
      <c r="B9" s="15"/>
      <c r="C9" s="15"/>
      <c r="D9" s="15"/>
      <c r="E9" s="15"/>
      <c r="F9" s="15"/>
      <c r="G9" s="13"/>
      <c r="H9" s="9"/>
      <c r="I9" s="9"/>
      <c r="J9" s="9"/>
      <c r="L9" s="9"/>
      <c r="M9" s="9"/>
      <c r="N9" s="9"/>
      <c r="O9" s="9"/>
      <c r="P9" s="9"/>
      <c r="Q9" s="9"/>
      <c r="R9" s="9"/>
    </row>
    <row r="10" spans="1:26" ht="15.5" x14ac:dyDescent="0.35">
      <c r="A10" s="8" t="s">
        <v>1173</v>
      </c>
      <c r="B10" s="15"/>
      <c r="C10" s="15"/>
      <c r="D10" s="15"/>
      <c r="E10" s="15"/>
      <c r="F10" s="15"/>
      <c r="G10" s="13"/>
      <c r="H10" s="9"/>
      <c r="I10" s="9"/>
      <c r="J10" s="9"/>
      <c r="K10" s="9"/>
      <c r="L10" s="9"/>
      <c r="M10" s="9"/>
      <c r="N10" s="9"/>
      <c r="O10" s="9"/>
      <c r="P10" s="9"/>
      <c r="Q10" s="9"/>
      <c r="R10" s="9"/>
    </row>
    <row r="11" spans="1:26" ht="15.5" x14ac:dyDescent="0.35">
      <c r="A11" s="28" t="s">
        <v>1192</v>
      </c>
      <c r="B11" s="9"/>
      <c r="C11" s="9"/>
      <c r="D11" s="9"/>
      <c r="E11" s="9"/>
      <c r="F11" s="9"/>
      <c r="G11" s="9"/>
      <c r="H11" s="9"/>
      <c r="I11" s="9"/>
      <c r="J11" s="9"/>
      <c r="K11" s="9"/>
      <c r="L11" s="9"/>
      <c r="M11" s="9"/>
      <c r="N11" s="9"/>
      <c r="O11" s="9"/>
      <c r="P11" s="9"/>
      <c r="Q11" s="9"/>
      <c r="R11" s="9"/>
    </row>
    <row r="12" spans="1:26" ht="28" x14ac:dyDescent="0.3">
      <c r="A12" s="3"/>
      <c r="B12" s="7" t="s">
        <v>1104</v>
      </c>
      <c r="C12" s="7" t="s">
        <v>1103</v>
      </c>
      <c r="D12" s="7" t="s">
        <v>1512</v>
      </c>
      <c r="E12" s="49" t="s">
        <v>1535</v>
      </c>
      <c r="F12" s="9"/>
      <c r="G12" s="9"/>
      <c r="H12" s="9"/>
      <c r="I12" s="9"/>
      <c r="J12" s="9"/>
      <c r="K12" s="9"/>
      <c r="L12" s="9"/>
      <c r="M12" s="9"/>
      <c r="N12" s="9"/>
      <c r="O12" s="9"/>
      <c r="P12" s="9"/>
      <c r="Q12" s="9"/>
      <c r="R12" s="9"/>
    </row>
    <row r="13" spans="1:26" x14ac:dyDescent="0.3">
      <c r="A13" s="3" t="s">
        <v>1101</v>
      </c>
      <c r="B13" s="23">
        <f>COUNTIF('BRIA_Cleaned Data'!AF:AF,"oui")</f>
        <v>207</v>
      </c>
      <c r="C13" s="23">
        <f>COUNTIF('BRIA_Cleaned Data'!AF:AF,"non")</f>
        <v>29</v>
      </c>
      <c r="D13" s="23">
        <f>COUNTIF('BRIA_Cleaned Data'!AF:AF,"endommage")</f>
        <v>29</v>
      </c>
      <c r="E13" s="67">
        <f>SUM(B13,D13)</f>
        <v>236</v>
      </c>
      <c r="F13" s="9"/>
      <c r="G13" s="9"/>
      <c r="H13" s="9"/>
      <c r="I13" s="9"/>
      <c r="J13" s="9"/>
      <c r="K13" s="9"/>
      <c r="L13" s="9"/>
      <c r="M13" s="9"/>
      <c r="N13" s="9"/>
      <c r="O13" s="9"/>
      <c r="P13" s="9"/>
      <c r="Q13" s="9"/>
      <c r="R13" s="9"/>
    </row>
    <row r="14" spans="1:26" s="88" customFormat="1" ht="26" x14ac:dyDescent="0.3">
      <c r="A14" s="83" t="s">
        <v>4554</v>
      </c>
      <c r="B14" s="86">
        <f>(B13/$B$4)</f>
        <v>0.78113207547169816</v>
      </c>
      <c r="C14" s="86">
        <f t="shared" ref="C14:D14" si="1">(C13/$B$4)</f>
        <v>0.10943396226415095</v>
      </c>
      <c r="D14" s="86">
        <f t="shared" si="1"/>
        <v>0.10943396226415095</v>
      </c>
      <c r="E14" s="84">
        <f>E13/$B$4</f>
        <v>0.89056603773584908</v>
      </c>
      <c r="F14" s="87"/>
      <c r="G14" s="87"/>
      <c r="H14" s="87"/>
      <c r="I14" s="87"/>
      <c r="J14" s="87"/>
      <c r="K14" s="87"/>
      <c r="L14" s="87"/>
      <c r="M14" s="87"/>
      <c r="N14" s="87"/>
      <c r="O14" s="87"/>
      <c r="P14" s="87"/>
      <c r="Q14" s="87"/>
      <c r="R14" s="87"/>
      <c r="S14" s="87"/>
      <c r="T14" s="87"/>
      <c r="U14" s="87"/>
      <c r="V14" s="87"/>
      <c r="W14" s="87"/>
      <c r="X14" s="87"/>
      <c r="Y14" s="87"/>
      <c r="Z14" s="87"/>
    </row>
    <row r="15" spans="1:26" s="9" customFormat="1" x14ac:dyDescent="0.3">
      <c r="A15" s="13"/>
      <c r="B15" s="14"/>
      <c r="C15" s="14"/>
      <c r="D15" s="14"/>
      <c r="E15" s="14"/>
    </row>
    <row r="16" spans="1:26" x14ac:dyDescent="0.3">
      <c r="A16" s="13"/>
      <c r="B16" s="15"/>
      <c r="C16" s="16" t="s">
        <v>1513</v>
      </c>
      <c r="D16" s="13"/>
      <c r="E16" s="9"/>
      <c r="F16" s="9"/>
      <c r="G16" s="9"/>
      <c r="H16" s="9"/>
      <c r="I16" s="9"/>
      <c r="J16" s="9"/>
      <c r="K16" s="9"/>
      <c r="L16" s="9"/>
      <c r="M16" s="9"/>
      <c r="N16" s="9"/>
      <c r="O16" s="9"/>
      <c r="P16" s="9"/>
      <c r="Q16" s="9"/>
      <c r="R16" s="9"/>
    </row>
    <row r="17" spans="1:26" ht="42" x14ac:dyDescent="0.3">
      <c r="A17" s="9"/>
      <c r="B17" s="9"/>
      <c r="C17" s="3"/>
      <c r="D17" s="5" t="s">
        <v>1107</v>
      </c>
      <c r="E17" s="5" t="s">
        <v>1105</v>
      </c>
      <c r="F17" s="5" t="s">
        <v>1106</v>
      </c>
      <c r="G17" s="92" t="s">
        <v>1100</v>
      </c>
      <c r="H17" s="9"/>
      <c r="I17" s="9"/>
      <c r="J17" s="9"/>
      <c r="K17" s="9"/>
      <c r="L17" s="9"/>
      <c r="M17" s="9"/>
      <c r="N17" s="9"/>
      <c r="O17" s="9"/>
      <c r="P17" s="9"/>
      <c r="Q17" s="9"/>
      <c r="R17" s="9"/>
    </row>
    <row r="18" spans="1:26" x14ac:dyDescent="0.3">
      <c r="A18" s="9"/>
      <c r="B18" s="9"/>
      <c r="C18" s="3" t="s">
        <v>1101</v>
      </c>
      <c r="D18" s="23">
        <f>COUNTIF('BRIA_Cleaned Data'!AG:AG,"non_maintenance")</f>
        <v>8</v>
      </c>
      <c r="E18" s="23">
        <f>COUNTIF('BRIA_Cleaned Data'!AG:AG,"non_rehab")</f>
        <v>18</v>
      </c>
      <c r="F18" s="23">
        <f>COUNTIF('BRIA_Cleaned Data'!AG:AG,"non_destruction")</f>
        <v>3</v>
      </c>
      <c r="G18" s="93">
        <f>SUM(D18:F18)</f>
        <v>29</v>
      </c>
      <c r="H18" s="9"/>
      <c r="I18" s="9"/>
      <c r="J18" s="9"/>
      <c r="K18" s="9"/>
      <c r="L18" s="9"/>
      <c r="M18" s="9"/>
      <c r="N18" s="9"/>
      <c r="O18" s="9"/>
      <c r="P18" s="9"/>
      <c r="Q18" s="9"/>
      <c r="R18" s="9"/>
    </row>
    <row r="19" spans="1:26" s="88" customFormat="1" ht="37.5" x14ac:dyDescent="0.3">
      <c r="A19" s="87"/>
      <c r="B19" s="87"/>
      <c r="C19" s="83" t="s">
        <v>1751</v>
      </c>
      <c r="D19" s="86">
        <f>D18/$D$13</f>
        <v>0.27586206896551724</v>
      </c>
      <c r="E19" s="86">
        <f>E18/$D$13</f>
        <v>0.62068965517241381</v>
      </c>
      <c r="F19" s="86">
        <f>F18/$D$13</f>
        <v>0.10344827586206896</v>
      </c>
      <c r="G19" s="82">
        <f>SUM(D19:F19)</f>
        <v>1</v>
      </c>
      <c r="H19" s="87"/>
      <c r="I19" s="87"/>
      <c r="J19" s="87"/>
      <c r="K19" s="87"/>
      <c r="L19" s="87"/>
      <c r="M19" s="87"/>
      <c r="N19" s="87"/>
      <c r="O19" s="87"/>
      <c r="P19" s="87"/>
      <c r="Q19" s="87"/>
      <c r="R19" s="87"/>
      <c r="S19" s="87"/>
      <c r="T19" s="87"/>
      <c r="U19" s="87"/>
      <c r="V19" s="87"/>
      <c r="W19" s="87"/>
      <c r="X19" s="87"/>
      <c r="Y19" s="87"/>
      <c r="Z19" s="87"/>
    </row>
    <row r="20" spans="1:26" x14ac:dyDescent="0.3">
      <c r="A20" s="9"/>
      <c r="B20" s="9"/>
      <c r="C20" s="9"/>
      <c r="D20" s="9"/>
      <c r="E20" s="9"/>
      <c r="F20" s="9"/>
      <c r="G20" s="9"/>
      <c r="H20" s="9"/>
      <c r="I20" s="9"/>
      <c r="J20" s="9"/>
      <c r="K20" s="9"/>
      <c r="L20" s="9"/>
      <c r="M20" s="9"/>
      <c r="N20" s="9"/>
      <c r="O20" s="9"/>
      <c r="P20" s="9"/>
      <c r="Q20" s="9"/>
      <c r="R20" s="9"/>
    </row>
    <row r="21" spans="1:26" x14ac:dyDescent="0.3">
      <c r="A21" s="9"/>
      <c r="B21" s="9"/>
      <c r="C21" s="16" t="s">
        <v>1514</v>
      </c>
      <c r="D21" s="13"/>
      <c r="E21" s="9"/>
      <c r="F21" s="9"/>
      <c r="G21" s="9"/>
      <c r="H21" s="9"/>
      <c r="I21" s="9"/>
      <c r="J21" s="9"/>
      <c r="K21" s="9"/>
      <c r="L21" s="9"/>
      <c r="M21" s="9"/>
      <c r="N21" s="9"/>
      <c r="O21" s="9"/>
      <c r="P21" s="9"/>
      <c r="Q21" s="9"/>
      <c r="R21" s="9"/>
    </row>
    <row r="22" spans="1:26" ht="28" x14ac:dyDescent="0.3">
      <c r="A22" s="9"/>
      <c r="B22" s="9"/>
      <c r="C22" s="3"/>
      <c r="D22" s="5" t="s">
        <v>1515</v>
      </c>
      <c r="E22" s="5" t="s">
        <v>1516</v>
      </c>
      <c r="F22" s="5" t="s">
        <v>1517</v>
      </c>
      <c r="G22" s="5" t="s">
        <v>1518</v>
      </c>
      <c r="H22" s="5" t="s">
        <v>1557</v>
      </c>
      <c r="I22" s="92" t="s">
        <v>1100</v>
      </c>
      <c r="J22" s="9"/>
      <c r="K22" s="9"/>
      <c r="L22" s="9"/>
      <c r="M22" s="9"/>
      <c r="N22" s="9"/>
      <c r="O22" s="9"/>
      <c r="P22" s="9"/>
      <c r="Q22" s="9"/>
      <c r="R22" s="9"/>
    </row>
    <row r="23" spans="1:26" x14ac:dyDescent="0.3">
      <c r="A23" s="9"/>
      <c r="B23" s="9"/>
      <c r="C23" s="3" t="s">
        <v>1101</v>
      </c>
      <c r="D23" s="23">
        <f>COUNTIF('BRIA_Cleaned Data'!AI:AI,"moins_six_mois")</f>
        <v>3</v>
      </c>
      <c r="E23" s="23">
        <f>COUNTIF('BRIA_Cleaned Data'!AI:AI,"six_mois_un_an")</f>
        <v>10</v>
      </c>
      <c r="F23" s="23">
        <f>COUNTIF('BRIA_Cleaned Data'!AI:AI,"un_an_trois_ans")</f>
        <v>14</v>
      </c>
      <c r="G23" s="23">
        <f>COUNTIF('BRIA_Cleaned Data'!AI:AI,"plus_trois_ans")</f>
        <v>2</v>
      </c>
      <c r="H23" s="23">
        <f>COUNTIF('BRIA_Cleaned Data'!AI:AI,"nsp")</f>
        <v>0</v>
      </c>
      <c r="I23" s="93">
        <f>SUM(D23:H23)</f>
        <v>29</v>
      </c>
      <c r="J23" s="9"/>
      <c r="K23" s="9"/>
      <c r="L23" s="9"/>
      <c r="M23" s="9"/>
      <c r="N23" s="9"/>
      <c r="O23" s="9"/>
      <c r="P23" s="9"/>
      <c r="Q23" s="9"/>
      <c r="R23" s="9"/>
    </row>
    <row r="24" spans="1:26" s="88" customFormat="1" ht="36.5" customHeight="1" x14ac:dyDescent="0.3">
      <c r="A24" s="87"/>
      <c r="B24" s="87"/>
      <c r="C24" s="83" t="s">
        <v>1751</v>
      </c>
      <c r="D24" s="86">
        <f>D23/$D$13</f>
        <v>0.10344827586206896</v>
      </c>
      <c r="E24" s="86">
        <f>E23/$D$13</f>
        <v>0.34482758620689657</v>
      </c>
      <c r="F24" s="86">
        <f>F23/$D$13</f>
        <v>0.48275862068965519</v>
      </c>
      <c r="G24" s="86">
        <f t="shared" ref="G24:H24" si="2">G23/$D$13</f>
        <v>6.8965517241379309E-2</v>
      </c>
      <c r="H24" s="86">
        <f t="shared" si="2"/>
        <v>0</v>
      </c>
      <c r="I24" s="82">
        <f>SUM(D24:H24)</f>
        <v>1</v>
      </c>
      <c r="J24" s="87"/>
      <c r="K24" s="87"/>
      <c r="L24" s="87"/>
      <c r="M24" s="87"/>
      <c r="N24" s="87"/>
      <c r="O24" s="87"/>
      <c r="P24" s="87"/>
      <c r="Q24" s="87"/>
      <c r="R24" s="87"/>
      <c r="S24" s="87"/>
      <c r="T24" s="87"/>
      <c r="U24" s="87"/>
      <c r="V24" s="87"/>
      <c r="W24" s="87"/>
      <c r="X24" s="87"/>
      <c r="Y24" s="87"/>
      <c r="Z24" s="87"/>
    </row>
    <row r="25" spans="1:26" s="9" customFormat="1" x14ac:dyDescent="0.3">
      <c r="D25" s="47"/>
      <c r="E25" s="47"/>
      <c r="F25" s="47"/>
      <c r="G25" s="47"/>
      <c r="H25" s="47"/>
    </row>
    <row r="26" spans="1:26" x14ac:dyDescent="0.3">
      <c r="A26" s="9"/>
      <c r="B26" s="9"/>
      <c r="C26" s="16" t="s">
        <v>1108</v>
      </c>
      <c r="D26" s="9"/>
      <c r="E26" s="85" t="s">
        <v>1750</v>
      </c>
      <c r="F26" s="9"/>
      <c r="G26" s="9"/>
      <c r="H26" s="9"/>
      <c r="I26" s="9"/>
      <c r="J26" s="9"/>
      <c r="K26" s="9"/>
      <c r="L26" s="9"/>
      <c r="M26" s="9"/>
      <c r="N26" s="9"/>
      <c r="O26" s="9"/>
      <c r="P26" s="9"/>
      <c r="Q26" s="9"/>
      <c r="R26" s="9"/>
    </row>
    <row r="27" spans="1:26" ht="28" x14ac:dyDescent="0.3">
      <c r="A27" s="9"/>
      <c r="B27" s="9"/>
      <c r="C27" s="3"/>
      <c r="D27" s="5" t="s">
        <v>1109</v>
      </c>
      <c r="E27" s="5" t="s">
        <v>1110</v>
      </c>
      <c r="F27" s="5" t="s">
        <v>1111</v>
      </c>
      <c r="G27" s="5" t="s">
        <v>1112</v>
      </c>
      <c r="H27" s="5" t="s">
        <v>1113</v>
      </c>
      <c r="I27" s="5" t="s">
        <v>1114</v>
      </c>
      <c r="J27" s="9"/>
      <c r="K27" s="9"/>
      <c r="L27" s="9"/>
      <c r="M27" s="9"/>
      <c r="N27" s="9"/>
      <c r="O27" s="9"/>
      <c r="P27" s="9"/>
      <c r="Q27" s="9"/>
      <c r="R27" s="9"/>
      <c r="X27" s="1"/>
      <c r="Y27" s="1"/>
      <c r="Z27" s="1"/>
    </row>
    <row r="28" spans="1:26" x14ac:dyDescent="0.3">
      <c r="A28" s="9"/>
      <c r="B28" s="9"/>
      <c r="C28" s="3" t="s">
        <v>1101</v>
      </c>
      <c r="D28" s="23">
        <f>COUNTIF('BRIA_Cleaned Data'!AK:AK,"1")</f>
        <v>12</v>
      </c>
      <c r="E28" s="23">
        <f>COUNTIF('BRIA_Cleaned Data'!AL:AL,"1")</f>
        <v>4</v>
      </c>
      <c r="F28" s="23">
        <f>COUNTIF('BRIA_Cleaned Data'!AM:AM,"1")</f>
        <v>0</v>
      </c>
      <c r="G28" s="23">
        <f>COUNTIF('BRIA_Cleaned Data'!AN:AN,"1")</f>
        <v>12</v>
      </c>
      <c r="H28" s="23">
        <f>COUNTIF('BRIA_Cleaned Data'!AO:AO,"1")</f>
        <v>3</v>
      </c>
      <c r="I28" s="23">
        <f>COUNTIF('BRIA_Cleaned Data'!AP:AP,"1")</f>
        <v>2</v>
      </c>
      <c r="J28" s="9"/>
      <c r="K28" s="9"/>
      <c r="L28" s="9"/>
      <c r="M28" s="9"/>
      <c r="N28" s="9"/>
      <c r="O28" s="9"/>
      <c r="P28" s="9"/>
      <c r="Q28" s="9"/>
      <c r="R28" s="9"/>
      <c r="X28" s="1"/>
      <c r="Y28" s="1"/>
      <c r="Z28" s="1"/>
    </row>
    <row r="29" spans="1:26" s="87" customFormat="1" ht="37.5" x14ac:dyDescent="0.3">
      <c r="A29" s="89"/>
      <c r="B29" s="90"/>
      <c r="C29" s="83" t="s">
        <v>1752</v>
      </c>
      <c r="D29" s="86">
        <f>D28/$C$13</f>
        <v>0.41379310344827586</v>
      </c>
      <c r="E29" s="86">
        <f t="shared" ref="E29:I29" si="3">E28/$C$13</f>
        <v>0.13793103448275862</v>
      </c>
      <c r="F29" s="86">
        <f t="shared" si="3"/>
        <v>0</v>
      </c>
      <c r="G29" s="86">
        <f t="shared" si="3"/>
        <v>0.41379310344827586</v>
      </c>
      <c r="H29" s="86">
        <f t="shared" si="3"/>
        <v>0.10344827586206896</v>
      </c>
      <c r="I29" s="86">
        <f t="shared" si="3"/>
        <v>6.8965517241379309E-2</v>
      </c>
      <c r="J29" s="9"/>
    </row>
    <row r="30" spans="1:26" s="9" customFormat="1" x14ac:dyDescent="0.3">
      <c r="A30" s="13"/>
      <c r="B30" s="14"/>
      <c r="C30" s="79"/>
      <c r="D30" s="14"/>
      <c r="E30" s="14"/>
      <c r="I30" s="68" t="s">
        <v>4688</v>
      </c>
    </row>
    <row r="31" spans="1:26" x14ac:dyDescent="0.3">
      <c r="A31" s="9"/>
      <c r="B31" s="9"/>
      <c r="C31" s="16" t="s">
        <v>1519</v>
      </c>
      <c r="D31" s="13"/>
      <c r="E31" s="9"/>
      <c r="F31" s="9"/>
      <c r="G31" s="9"/>
      <c r="H31" s="9"/>
      <c r="I31" s="9"/>
      <c r="J31" s="9"/>
      <c r="K31" s="9"/>
      <c r="L31" s="9"/>
      <c r="M31" s="9"/>
      <c r="N31" s="9"/>
      <c r="O31" s="9"/>
      <c r="P31" s="9"/>
      <c r="Q31" s="9"/>
      <c r="R31" s="9"/>
    </row>
    <row r="32" spans="1:26" ht="28" x14ac:dyDescent="0.3">
      <c r="A32" s="9"/>
      <c r="B32" s="9"/>
      <c r="C32" s="3"/>
      <c r="D32" s="5" t="s">
        <v>1515</v>
      </c>
      <c r="E32" s="5" t="s">
        <v>1516</v>
      </c>
      <c r="F32" s="5" t="s">
        <v>1517</v>
      </c>
      <c r="G32" s="5" t="s">
        <v>1518</v>
      </c>
      <c r="H32" s="5" t="s">
        <v>1557</v>
      </c>
      <c r="I32" s="92" t="s">
        <v>1100</v>
      </c>
      <c r="J32" s="9"/>
      <c r="K32" s="9"/>
      <c r="L32" s="9"/>
      <c r="M32" s="9"/>
      <c r="N32" s="9"/>
      <c r="O32" s="9"/>
      <c r="P32" s="9"/>
      <c r="Q32" s="9"/>
      <c r="R32" s="9"/>
    </row>
    <row r="33" spans="1:26" x14ac:dyDescent="0.3">
      <c r="A33" s="9"/>
      <c r="B33" s="9"/>
      <c r="C33" s="3" t="s">
        <v>1101</v>
      </c>
      <c r="D33" s="23">
        <f>COUNTIF('BRIA_Cleaned Data'!AR:AR,"moins_six_mois")</f>
        <v>6</v>
      </c>
      <c r="E33" s="23">
        <f>COUNTIF('BRIA_Cleaned Data'!AR:AR,"six_mois_un_an")</f>
        <v>5</v>
      </c>
      <c r="F33" s="23">
        <f>COUNTIF('BRIA_Cleaned Data'!AR:AR,"un_an_trois_ans")</f>
        <v>7</v>
      </c>
      <c r="G33" s="23">
        <f>COUNTIF('BRIA_Cleaned Data'!AR:AR,"plus_trois_ans")</f>
        <v>10</v>
      </c>
      <c r="H33" s="23">
        <f>COUNTIF('BRIA_Cleaned Data'!AR:AR,"nsp")</f>
        <v>1</v>
      </c>
      <c r="I33" s="93">
        <f>SUM(D33:H33)</f>
        <v>29</v>
      </c>
      <c r="J33" s="9"/>
      <c r="K33" s="9"/>
      <c r="L33" s="9"/>
      <c r="M33" s="9"/>
      <c r="N33" s="9"/>
      <c r="O33" s="9"/>
      <c r="P33" s="9"/>
      <c r="Q33" s="9"/>
      <c r="R33" s="9"/>
    </row>
    <row r="34" spans="1:26" s="88" customFormat="1" ht="41.5" customHeight="1" x14ac:dyDescent="0.3">
      <c r="A34" s="87"/>
      <c r="B34" s="87"/>
      <c r="C34" s="83" t="s">
        <v>1752</v>
      </c>
      <c r="D34" s="86">
        <f>D33/$C$13</f>
        <v>0.20689655172413793</v>
      </c>
      <c r="E34" s="86">
        <f t="shared" ref="E34:H34" si="4">E33/$C$13</f>
        <v>0.17241379310344829</v>
      </c>
      <c r="F34" s="86">
        <f t="shared" si="4"/>
        <v>0.2413793103448276</v>
      </c>
      <c r="G34" s="86">
        <f t="shared" si="4"/>
        <v>0.34482758620689657</v>
      </c>
      <c r="H34" s="86">
        <f t="shared" si="4"/>
        <v>3.4482758620689655E-2</v>
      </c>
      <c r="I34" s="82">
        <f>SUM(D34:H34)</f>
        <v>1</v>
      </c>
      <c r="J34" s="87"/>
      <c r="K34" s="87"/>
      <c r="L34" s="87"/>
      <c r="M34" s="87"/>
      <c r="N34" s="87"/>
      <c r="O34" s="87"/>
      <c r="P34" s="87"/>
      <c r="Q34" s="87"/>
      <c r="R34" s="87"/>
      <c r="S34" s="87"/>
      <c r="T34" s="87"/>
      <c r="U34" s="87"/>
      <c r="V34" s="87"/>
      <c r="W34" s="87"/>
      <c r="X34" s="87"/>
      <c r="Y34" s="87"/>
      <c r="Z34" s="87"/>
    </row>
    <row r="35" spans="1:26" s="9" customFormat="1" x14ac:dyDescent="0.3">
      <c r="A35" s="13"/>
      <c r="B35" s="14"/>
      <c r="C35" s="14"/>
      <c r="D35" s="14"/>
      <c r="E35" s="14"/>
    </row>
    <row r="36" spans="1:26" ht="15.5" x14ac:dyDescent="0.35">
      <c r="A36" s="28" t="s">
        <v>1191</v>
      </c>
      <c r="B36" s="85" t="s">
        <v>1750</v>
      </c>
      <c r="C36" s="9"/>
      <c r="D36" s="9"/>
      <c r="E36" s="9"/>
      <c r="F36" s="9"/>
      <c r="G36" s="9"/>
      <c r="H36" s="9"/>
      <c r="I36" s="9"/>
      <c r="J36" s="9"/>
      <c r="K36" s="9"/>
      <c r="L36" s="9"/>
      <c r="M36" s="9"/>
      <c r="N36" s="9"/>
      <c r="O36" s="9"/>
      <c r="P36" s="9"/>
      <c r="Q36" s="9"/>
      <c r="R36" s="9"/>
    </row>
    <row r="37" spans="1:26" ht="42" x14ac:dyDescent="0.3">
      <c r="A37" s="3"/>
      <c r="B37" s="7" t="s">
        <v>1549</v>
      </c>
      <c r="C37" s="7" t="s">
        <v>1542</v>
      </c>
      <c r="D37" s="7" t="s">
        <v>1543</v>
      </c>
      <c r="E37" s="7" t="s">
        <v>1544</v>
      </c>
      <c r="F37" s="7" t="s">
        <v>1545</v>
      </c>
      <c r="G37" s="7" t="s">
        <v>1546</v>
      </c>
      <c r="H37" s="7" t="s">
        <v>1130</v>
      </c>
      <c r="I37" s="7" t="s">
        <v>1547</v>
      </c>
      <c r="J37" s="7" t="s">
        <v>1548</v>
      </c>
      <c r="K37" s="7" t="s">
        <v>1863</v>
      </c>
      <c r="L37" s="7" t="s">
        <v>1099</v>
      </c>
      <c r="M37" s="9"/>
      <c r="N37" s="9"/>
      <c r="O37" s="9"/>
      <c r="P37" s="9"/>
      <c r="Q37" s="9"/>
      <c r="R37" s="9"/>
    </row>
    <row r="38" spans="1:26" x14ac:dyDescent="0.3">
      <c r="A38" s="3" t="s">
        <v>1101</v>
      </c>
      <c r="B38" s="23">
        <f>COUNTIF('BRIA_Cleaned Data'!BU:BU,"1")</f>
        <v>2</v>
      </c>
      <c r="C38" s="23">
        <f>COUNTIF('BRIA_Cleaned Data'!BV:BV,"1")</f>
        <v>0</v>
      </c>
      <c r="D38" s="23">
        <f>COUNTIF('BRIA_Cleaned Data'!BW:BW,"1")</f>
        <v>11</v>
      </c>
      <c r="E38" s="23">
        <f>COUNTIF('BRIA_Cleaned Data'!BX:BX,"1")</f>
        <v>0</v>
      </c>
      <c r="F38" s="23">
        <f>COUNTIF('BRIA_Cleaned Data'!BY:BY,"1")</f>
        <v>139</v>
      </c>
      <c r="G38" s="23">
        <f>COUNTIF('BRIA_Cleaned Data'!BZ:BZ,"1")</f>
        <v>29</v>
      </c>
      <c r="H38" s="23">
        <f>COUNTIF('BRIA_Cleaned Data'!CA:CA,"1")</f>
        <v>11</v>
      </c>
      <c r="I38" s="23">
        <f>COUNTIF('BRIA_Cleaned Data'!CB:CB,"1")</f>
        <v>73</v>
      </c>
      <c r="J38" s="23">
        <f>COUNTIF('BRIA_Cleaned Data'!CC:CC,"1")</f>
        <v>3</v>
      </c>
      <c r="K38" s="23">
        <f>COUNTIF('BRIA_Cleaned Data'!CD:CD,"1")</f>
        <v>5</v>
      </c>
      <c r="L38" s="23">
        <f>COUNTIF('BRIA_Cleaned Data'!CE:CE,"1")</f>
        <v>3</v>
      </c>
      <c r="M38" s="9"/>
      <c r="N38" s="9"/>
      <c r="O38" s="9"/>
      <c r="P38" s="9"/>
      <c r="Q38" s="9"/>
      <c r="R38" s="9"/>
    </row>
    <row r="39" spans="1:26" s="88" customFormat="1" ht="26" x14ac:dyDescent="0.3">
      <c r="A39" s="83" t="s">
        <v>4554</v>
      </c>
      <c r="B39" s="86">
        <f>B38/$B$4</f>
        <v>7.5471698113207548E-3</v>
      </c>
      <c r="C39" s="86">
        <f t="shared" ref="C39:L39" si="5">C38/$B$4</f>
        <v>0</v>
      </c>
      <c r="D39" s="86">
        <f t="shared" si="5"/>
        <v>4.1509433962264149E-2</v>
      </c>
      <c r="E39" s="86">
        <f t="shared" si="5"/>
        <v>0</v>
      </c>
      <c r="F39" s="86">
        <f t="shared" si="5"/>
        <v>0.52452830188679245</v>
      </c>
      <c r="G39" s="86">
        <f t="shared" si="5"/>
        <v>0.10943396226415095</v>
      </c>
      <c r="H39" s="86">
        <f t="shared" si="5"/>
        <v>4.1509433962264149E-2</v>
      </c>
      <c r="I39" s="86">
        <f t="shared" si="5"/>
        <v>0.27547169811320754</v>
      </c>
      <c r="J39" s="86">
        <f t="shared" si="5"/>
        <v>1.1320754716981131E-2</v>
      </c>
      <c r="K39" s="86">
        <f t="shared" si="5"/>
        <v>1.8867924528301886E-2</v>
      </c>
      <c r="L39" s="86">
        <f t="shared" si="5"/>
        <v>1.1320754716981131E-2</v>
      </c>
      <c r="M39" s="87"/>
      <c r="N39" s="87"/>
      <c r="O39" s="87"/>
      <c r="P39" s="87"/>
      <c r="Q39" s="87"/>
      <c r="R39" s="87"/>
      <c r="S39" s="87"/>
      <c r="T39" s="87"/>
      <c r="U39" s="87"/>
      <c r="V39" s="87"/>
      <c r="W39" s="87"/>
      <c r="X39" s="87"/>
      <c r="Y39" s="87"/>
      <c r="Z39" s="87"/>
    </row>
    <row r="40" spans="1:26" x14ac:dyDescent="0.3">
      <c r="A40" s="9"/>
      <c r="B40" s="9"/>
      <c r="C40" s="9"/>
      <c r="D40" s="9"/>
      <c r="E40" s="9"/>
      <c r="F40" s="9"/>
      <c r="G40" s="9"/>
      <c r="H40" s="9"/>
      <c r="I40" s="9"/>
      <c r="J40" s="9"/>
      <c r="K40" s="9"/>
      <c r="L40" s="68" t="s">
        <v>4638</v>
      </c>
      <c r="M40" s="9"/>
      <c r="N40" s="9"/>
      <c r="O40" s="9"/>
      <c r="P40" s="9"/>
      <c r="Q40" s="9"/>
      <c r="R40" s="9"/>
    </row>
    <row r="41" spans="1:26" x14ac:dyDescent="0.3">
      <c r="A41" s="9"/>
      <c r="B41" s="9"/>
      <c r="C41" s="9"/>
      <c r="D41" s="9"/>
      <c r="E41" s="9"/>
      <c r="F41" s="9"/>
      <c r="G41" s="9"/>
      <c r="H41" s="9"/>
      <c r="I41" s="9"/>
      <c r="J41" s="9"/>
      <c r="K41" s="9"/>
      <c r="L41" s="9"/>
      <c r="M41" s="9"/>
      <c r="N41" s="9"/>
      <c r="O41" s="9"/>
      <c r="P41" s="9"/>
      <c r="Q41" s="9"/>
      <c r="R41" s="9"/>
    </row>
    <row r="42" spans="1:26" ht="15.5" x14ac:dyDescent="0.35">
      <c r="A42" s="8" t="s">
        <v>1183</v>
      </c>
      <c r="B42" s="9"/>
      <c r="C42" s="9"/>
      <c r="D42" s="9"/>
      <c r="E42" s="9"/>
      <c r="F42" s="9"/>
      <c r="G42" s="9"/>
      <c r="H42" s="9"/>
      <c r="I42" s="9"/>
      <c r="J42" s="9"/>
      <c r="K42" s="9"/>
      <c r="L42" s="9"/>
      <c r="M42" s="9"/>
      <c r="N42" s="9"/>
      <c r="O42" s="9"/>
      <c r="P42" s="9"/>
      <c r="Q42" s="9"/>
      <c r="R42" s="9"/>
    </row>
    <row r="43" spans="1:26" ht="15.5" x14ac:dyDescent="0.35">
      <c r="A43" s="28" t="s">
        <v>1116</v>
      </c>
      <c r="C43" s="9"/>
      <c r="D43" s="9"/>
      <c r="E43" s="9"/>
      <c r="F43" s="9"/>
      <c r="G43" s="9"/>
      <c r="H43" s="9"/>
      <c r="I43" s="9"/>
      <c r="J43" s="9"/>
      <c r="K43" s="9"/>
      <c r="L43" s="9"/>
      <c r="M43" s="9"/>
      <c r="N43" s="9"/>
      <c r="O43" s="9"/>
      <c r="P43" s="9"/>
      <c r="Q43" s="9"/>
      <c r="R43" s="9"/>
    </row>
    <row r="44" spans="1:26" ht="28" x14ac:dyDescent="0.3">
      <c r="A44" s="3"/>
      <c r="B44" s="7" t="s">
        <v>1520</v>
      </c>
      <c r="C44" s="7" t="s">
        <v>1521</v>
      </c>
      <c r="D44" s="7" t="s">
        <v>1522</v>
      </c>
      <c r="E44" s="7" t="s">
        <v>1523</v>
      </c>
      <c r="F44" s="92" t="s">
        <v>1100</v>
      </c>
      <c r="G44" s="9"/>
      <c r="H44" s="9"/>
      <c r="I44" s="9"/>
      <c r="J44" s="9"/>
      <c r="K44" s="9"/>
      <c r="L44" s="9"/>
      <c r="M44" s="9"/>
      <c r="N44" s="9"/>
      <c r="O44" s="9"/>
      <c r="P44" s="9"/>
      <c r="Q44" s="9"/>
      <c r="R44" s="9"/>
    </row>
    <row r="45" spans="1:26" x14ac:dyDescent="0.3">
      <c r="A45" s="3" t="s">
        <v>1101</v>
      </c>
      <c r="B45" s="3">
        <f>COUNTIF('BRIA_Cleaned Data'!AS:AS, "oui_potable")</f>
        <v>117</v>
      </c>
      <c r="C45" s="3">
        <f>COUNTIF('BRIA_Cleaned Data'!AS:AS, "oui_pas_potable")</f>
        <v>53</v>
      </c>
      <c r="D45" s="3">
        <f>COUNTIF('BRIA_Cleaned Data'!AS:AS, "oui_traitee")</f>
        <v>38</v>
      </c>
      <c r="E45" s="3">
        <f>COUNTIF('BRIA_Cleaned Data'!AS:AS, "non")</f>
        <v>28</v>
      </c>
      <c r="F45" s="93">
        <f>SUM(B45:E45)</f>
        <v>236</v>
      </c>
      <c r="G45" s="9"/>
      <c r="H45" s="9"/>
      <c r="I45" s="9"/>
      <c r="J45" s="9"/>
      <c r="K45" s="9"/>
      <c r="L45" s="9"/>
      <c r="M45" s="9"/>
      <c r="N45" s="9"/>
      <c r="O45" s="9"/>
      <c r="P45" s="9"/>
      <c r="Q45" s="9"/>
      <c r="R45" s="9"/>
    </row>
    <row r="46" spans="1:26" s="88" customFormat="1" ht="26" x14ac:dyDescent="0.3">
      <c r="A46" s="83" t="s">
        <v>1536</v>
      </c>
      <c r="B46" s="86">
        <f>(B45/$E$13)</f>
        <v>0.49576271186440679</v>
      </c>
      <c r="C46" s="86">
        <f t="shared" ref="C46:E46" si="6">(C45/$E$13)</f>
        <v>0.22457627118644069</v>
      </c>
      <c r="D46" s="86">
        <f t="shared" si="6"/>
        <v>0.16101694915254236</v>
      </c>
      <c r="E46" s="86">
        <f t="shared" si="6"/>
        <v>0.11864406779661017</v>
      </c>
      <c r="F46" s="82">
        <f>SUM(B46:E46)</f>
        <v>1</v>
      </c>
      <c r="G46" s="87"/>
      <c r="H46" s="87"/>
      <c r="I46" s="87"/>
      <c r="J46" s="87"/>
      <c r="K46" s="87"/>
      <c r="L46" s="87"/>
      <c r="M46" s="87"/>
      <c r="N46" s="87"/>
      <c r="O46" s="87"/>
      <c r="P46" s="87"/>
      <c r="Q46" s="87"/>
      <c r="R46" s="87"/>
      <c r="S46" s="87"/>
      <c r="T46" s="87"/>
      <c r="U46" s="87"/>
      <c r="V46" s="87"/>
      <c r="W46" s="87"/>
      <c r="X46" s="87"/>
      <c r="Y46" s="87"/>
      <c r="Z46" s="87"/>
    </row>
    <row r="47" spans="1:26" ht="15" customHeight="1" x14ac:dyDescent="0.3">
      <c r="A47" s="13"/>
      <c r="B47" s="14"/>
      <c r="C47" s="14"/>
      <c r="D47" s="13"/>
      <c r="E47" s="9"/>
      <c r="F47" s="9"/>
      <c r="G47" s="9"/>
      <c r="H47" s="9"/>
      <c r="I47" s="9"/>
      <c r="J47" s="9"/>
      <c r="K47" s="9"/>
      <c r="L47" s="9"/>
      <c r="M47" s="9"/>
      <c r="N47" s="9"/>
      <c r="O47" s="9"/>
      <c r="P47" s="9"/>
      <c r="Q47" s="9"/>
      <c r="R47" s="9"/>
    </row>
    <row r="48" spans="1:26" ht="15.5" x14ac:dyDescent="0.35">
      <c r="A48" s="56" t="s">
        <v>1117</v>
      </c>
      <c r="D48" s="25"/>
      <c r="E48" s="9"/>
      <c r="F48" s="9"/>
      <c r="G48" s="9"/>
      <c r="H48" s="9"/>
      <c r="I48" s="9"/>
      <c r="J48" s="9"/>
      <c r="K48" s="9"/>
      <c r="L48" s="9"/>
      <c r="M48" s="9"/>
      <c r="N48" s="9"/>
      <c r="O48" s="9"/>
      <c r="P48" s="9"/>
      <c r="Q48" s="9"/>
      <c r="R48" s="9"/>
    </row>
    <row r="49" spans="1:45" x14ac:dyDescent="0.3">
      <c r="A49" s="18">
        <f>AVERAGE('BRIA_Cleaned Data'!AT:AT)</f>
        <v>92.821052631578951</v>
      </c>
      <c r="B49" s="9"/>
      <c r="C49" s="68"/>
      <c r="D49" s="9"/>
      <c r="E49" s="9"/>
      <c r="F49" s="9"/>
      <c r="G49" s="9"/>
      <c r="H49" s="9"/>
      <c r="I49" s="9"/>
      <c r="J49" s="9"/>
      <c r="K49" s="9"/>
      <c r="L49" s="9"/>
      <c r="M49" s="9"/>
      <c r="N49" s="9"/>
      <c r="O49" s="9"/>
      <c r="P49" s="9"/>
      <c r="Q49" s="9"/>
      <c r="R49" s="9"/>
    </row>
    <row r="50" spans="1:45" x14ac:dyDescent="0.3">
      <c r="A50" s="18"/>
      <c r="B50" s="9"/>
      <c r="C50" s="9"/>
      <c r="D50" s="9"/>
      <c r="E50" s="9"/>
      <c r="F50" s="9"/>
      <c r="G50" s="9"/>
      <c r="H50" s="9"/>
      <c r="I50" s="9"/>
      <c r="J50" s="9"/>
      <c r="K50" s="9"/>
      <c r="L50" s="9"/>
      <c r="M50" s="9"/>
      <c r="N50" s="9"/>
      <c r="O50" s="9"/>
      <c r="P50" s="9"/>
      <c r="Q50" s="9"/>
      <c r="R50" s="9"/>
    </row>
    <row r="51" spans="1:45" ht="15.5" x14ac:dyDescent="0.35">
      <c r="A51" s="28" t="s">
        <v>1381</v>
      </c>
      <c r="B51" s="9"/>
      <c r="C51" s="9"/>
      <c r="D51" s="9"/>
      <c r="E51" s="9"/>
      <c r="F51" s="9"/>
      <c r="G51" s="9"/>
      <c r="H51" s="9"/>
      <c r="I51" s="9"/>
      <c r="J51" s="9"/>
      <c r="K51" s="9"/>
      <c r="L51" s="9"/>
      <c r="M51" s="9"/>
      <c r="N51" s="9"/>
      <c r="O51" s="9"/>
      <c r="P51" s="9"/>
      <c r="Q51" s="9"/>
      <c r="R51" s="9"/>
      <c r="AA51" s="9"/>
      <c r="AB51" s="9"/>
      <c r="AC51" s="9"/>
      <c r="AD51" s="9"/>
      <c r="AE51" s="9"/>
      <c r="AF51" s="9"/>
      <c r="AG51" s="9"/>
      <c r="AH51" s="9"/>
      <c r="AI51" s="9"/>
      <c r="AJ51" s="9"/>
      <c r="AK51" s="9"/>
      <c r="AL51" s="9"/>
      <c r="AM51" s="9"/>
      <c r="AN51" s="9"/>
      <c r="AO51" s="9"/>
      <c r="AP51" s="9"/>
      <c r="AQ51" s="9"/>
      <c r="AR51" s="9"/>
      <c r="AS51" s="9"/>
    </row>
    <row r="52" spans="1:45" ht="28" x14ac:dyDescent="0.3">
      <c r="A52" s="3"/>
      <c r="B52" s="7" t="s">
        <v>1382</v>
      </c>
      <c r="C52" s="7" t="s">
        <v>1383</v>
      </c>
      <c r="D52" s="7" t="s">
        <v>1384</v>
      </c>
      <c r="E52" s="7" t="s">
        <v>1385</v>
      </c>
      <c r="F52" s="7" t="s">
        <v>1386</v>
      </c>
      <c r="G52" s="7" t="s">
        <v>1557</v>
      </c>
      <c r="H52" s="7" t="s">
        <v>1114</v>
      </c>
      <c r="I52" s="92" t="s">
        <v>1100</v>
      </c>
      <c r="J52" s="9"/>
      <c r="K52" s="9"/>
      <c r="L52" s="9"/>
      <c r="M52" s="9"/>
      <c r="N52" s="9"/>
      <c r="O52" s="9"/>
      <c r="P52" s="9"/>
      <c r="Q52" s="9"/>
      <c r="R52" s="9"/>
      <c r="AA52" s="9"/>
      <c r="AB52" s="9"/>
      <c r="AC52" s="9"/>
      <c r="AD52" s="9"/>
      <c r="AE52" s="9"/>
      <c r="AF52" s="9"/>
      <c r="AG52" s="9"/>
      <c r="AH52" s="9"/>
      <c r="AI52" s="9"/>
      <c r="AJ52" s="9"/>
      <c r="AK52" s="9"/>
      <c r="AL52" s="9"/>
      <c r="AM52" s="9"/>
      <c r="AN52" s="9"/>
      <c r="AO52" s="9"/>
      <c r="AP52" s="9"/>
      <c r="AQ52" s="9"/>
      <c r="AR52" s="9"/>
      <c r="AS52" s="9"/>
    </row>
    <row r="53" spans="1:45" x14ac:dyDescent="0.3">
      <c r="A53" s="3" t="s">
        <v>1101</v>
      </c>
      <c r="B53" s="3">
        <f>COUNTIF('BRIA_Cleaned Data'!AU:AU,"maisons_alentours")</f>
        <v>58</v>
      </c>
      <c r="C53" s="3">
        <f>COUNTIF('BRIA_Cleaned Data'!AU:AU,"quartier")</f>
        <v>64</v>
      </c>
      <c r="D53" s="3">
        <f>COUNTIF('BRIA_Cleaned Data'!AU:AU,"plusieurs_quartiers")</f>
        <v>79</v>
      </c>
      <c r="E53" s="3">
        <f>COUNTIF('BRIA_Cleaned Data'!AU:AU,"localite")</f>
        <v>5</v>
      </c>
      <c r="F53" s="3">
        <f>COUNTIF('BRIA_Cleaned Data'!AU:AU,"localite_environs")</f>
        <v>30</v>
      </c>
      <c r="G53" s="3">
        <f>COUNTIF('BRIA_Cleaned Data'!AU:AU,"nsp")</f>
        <v>0</v>
      </c>
      <c r="H53" s="3">
        <f>COUNTIF('BRIA_Cleaned Data'!AU:AU,"autre")</f>
        <v>0</v>
      </c>
      <c r="I53" s="93">
        <f>SUM(B53:H53)</f>
        <v>236</v>
      </c>
      <c r="J53" s="9"/>
      <c r="K53" s="9"/>
      <c r="L53" s="9"/>
      <c r="M53" s="9"/>
      <c r="N53" s="9"/>
      <c r="O53" s="9"/>
      <c r="P53" s="9"/>
      <c r="Q53" s="9"/>
      <c r="R53" s="9"/>
      <c r="AA53" s="9"/>
      <c r="AB53" s="9"/>
      <c r="AC53" s="9"/>
      <c r="AD53" s="9"/>
      <c r="AE53" s="9"/>
      <c r="AF53" s="9"/>
      <c r="AG53" s="9"/>
      <c r="AH53" s="9"/>
      <c r="AI53" s="9"/>
      <c r="AJ53" s="9"/>
      <c r="AK53" s="9"/>
      <c r="AL53" s="9"/>
      <c r="AM53" s="9"/>
      <c r="AN53" s="9"/>
      <c r="AO53" s="9"/>
      <c r="AP53" s="9"/>
      <c r="AQ53" s="9"/>
      <c r="AR53" s="9"/>
      <c r="AS53" s="9"/>
    </row>
    <row r="54" spans="1:45" s="54" customFormat="1" ht="25.5" x14ac:dyDescent="0.3">
      <c r="A54" s="52" t="s">
        <v>1536</v>
      </c>
      <c r="B54" s="86">
        <f>(B53/$E$13)</f>
        <v>0.24576271186440679</v>
      </c>
      <c r="C54" s="86">
        <f t="shared" ref="C54:H54" si="7">(C53/$E$13)</f>
        <v>0.2711864406779661</v>
      </c>
      <c r="D54" s="86">
        <f t="shared" si="7"/>
        <v>0.3347457627118644</v>
      </c>
      <c r="E54" s="86">
        <f t="shared" si="7"/>
        <v>2.1186440677966101E-2</v>
      </c>
      <c r="F54" s="86">
        <f t="shared" si="7"/>
        <v>0.1271186440677966</v>
      </c>
      <c r="G54" s="86">
        <f t="shared" si="7"/>
        <v>0</v>
      </c>
      <c r="H54" s="86">
        <f t="shared" si="7"/>
        <v>0</v>
      </c>
      <c r="I54" s="82">
        <f>SUM(B54:H54)</f>
        <v>0.99999999999999989</v>
      </c>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row>
    <row r="55" spans="1:45" s="9" customFormat="1" x14ac:dyDescent="0.3"/>
    <row r="56" spans="1:45" ht="15.5" x14ac:dyDescent="0.35">
      <c r="A56" s="28" t="s">
        <v>1524</v>
      </c>
      <c r="B56" s="9"/>
      <c r="C56" s="9"/>
      <c r="D56" s="9"/>
      <c r="E56" s="9"/>
      <c r="F56" s="9"/>
      <c r="G56" s="9"/>
      <c r="H56" s="9"/>
      <c r="I56" s="9"/>
      <c r="J56" s="9"/>
      <c r="K56" s="9"/>
      <c r="L56" s="9"/>
      <c r="M56" s="9"/>
      <c r="N56" s="9"/>
      <c r="O56" s="9"/>
      <c r="P56" s="9"/>
      <c r="Q56" s="9"/>
      <c r="R56" s="9"/>
      <c r="AA56" s="9"/>
      <c r="AB56" s="9"/>
      <c r="AC56" s="9"/>
      <c r="AD56" s="9"/>
      <c r="AE56" s="9"/>
      <c r="AF56" s="9"/>
      <c r="AG56" s="9"/>
      <c r="AH56" s="9"/>
      <c r="AI56" s="9"/>
      <c r="AJ56" s="9"/>
      <c r="AK56" s="9"/>
      <c r="AL56" s="9"/>
      <c r="AM56" s="9"/>
      <c r="AN56" s="9"/>
      <c r="AO56" s="9"/>
      <c r="AP56" s="9"/>
      <c r="AQ56" s="9"/>
      <c r="AR56" s="9"/>
      <c r="AS56" s="9"/>
    </row>
    <row r="57" spans="1:45" ht="28" x14ac:dyDescent="0.3">
      <c r="A57" s="3"/>
      <c r="B57" s="7" t="s">
        <v>1525</v>
      </c>
      <c r="C57" s="7" t="s">
        <v>1526</v>
      </c>
      <c r="D57" s="7" t="s">
        <v>1527</v>
      </c>
      <c r="E57" s="7" t="s">
        <v>1528</v>
      </c>
      <c r="F57" s="7" t="s">
        <v>1529</v>
      </c>
      <c r="G57" s="7" t="s">
        <v>1761</v>
      </c>
      <c r="H57" s="92" t="s">
        <v>1100</v>
      </c>
      <c r="I57" s="9"/>
      <c r="J57" s="9"/>
      <c r="K57" s="9"/>
      <c r="L57" s="9"/>
      <c r="M57" s="9"/>
      <c r="N57" s="9"/>
      <c r="O57" s="9"/>
      <c r="P57" s="9"/>
      <c r="Q57" s="9"/>
      <c r="R57" s="9"/>
      <c r="AA57" s="9"/>
      <c r="AB57" s="9"/>
      <c r="AC57" s="9"/>
      <c r="AD57" s="9"/>
      <c r="AE57" s="9"/>
      <c r="AF57" s="9"/>
      <c r="AG57" s="9"/>
      <c r="AH57" s="9"/>
      <c r="AI57" s="9"/>
      <c r="AJ57" s="9"/>
      <c r="AK57" s="9"/>
      <c r="AL57" s="9"/>
      <c r="AM57" s="9"/>
      <c r="AN57" s="9"/>
      <c r="AO57" s="9"/>
      <c r="AP57" s="9"/>
      <c r="AQ57" s="9"/>
      <c r="AR57" s="9"/>
      <c r="AS57" s="9"/>
    </row>
    <row r="58" spans="1:45" x14ac:dyDescent="0.3">
      <c r="A58" s="3" t="s">
        <v>1101</v>
      </c>
      <c r="B58" s="3">
        <f>COUNTIF('BRIA_Cleaned Data'!AW:AW,"moins_trente_min")</f>
        <v>167</v>
      </c>
      <c r="C58" s="3">
        <f>COUNTIF('BRIA_Cleaned Data'!AW:AW,"une_heure")</f>
        <v>40</v>
      </c>
      <c r="D58" s="3">
        <f>COUNTIF('BRIA_Cleaned Data'!AW:AW,"une_deux_heures")</f>
        <v>3</v>
      </c>
      <c r="E58" s="3">
        <f>COUNTIF('BRIA_Cleaned Data'!AW:AW,"deux_trois_heures")</f>
        <v>0</v>
      </c>
      <c r="F58" s="3">
        <f>COUNTIF('BRIA_Cleaned Data'!AW:AW,"plus_trois_heures")</f>
        <v>0</v>
      </c>
      <c r="G58" s="3">
        <f>COUNTIF('BRIA_Cleaned Data'!AW:AW,"nsp")</f>
        <v>26</v>
      </c>
      <c r="H58" s="93">
        <f>SUM(B58:G58)</f>
        <v>236</v>
      </c>
      <c r="I58" s="9"/>
      <c r="J58" s="9"/>
      <c r="K58" s="9"/>
      <c r="L58" s="9"/>
      <c r="M58" s="9"/>
      <c r="N58" s="9"/>
      <c r="O58" s="9"/>
      <c r="P58" s="9"/>
      <c r="Q58" s="9"/>
      <c r="R58" s="9"/>
      <c r="AA58" s="9"/>
      <c r="AB58" s="9"/>
      <c r="AC58" s="9"/>
      <c r="AD58" s="9"/>
      <c r="AE58" s="9"/>
      <c r="AF58" s="9"/>
      <c r="AG58" s="9"/>
      <c r="AH58" s="9"/>
      <c r="AI58" s="9"/>
      <c r="AJ58" s="9"/>
      <c r="AK58" s="9"/>
      <c r="AL58" s="9"/>
      <c r="AM58" s="9"/>
      <c r="AN58" s="9"/>
      <c r="AO58" s="9"/>
      <c r="AP58" s="9"/>
      <c r="AQ58" s="9"/>
      <c r="AR58" s="9"/>
      <c r="AS58" s="9"/>
    </row>
    <row r="59" spans="1:45" s="54" customFormat="1" ht="25.5" x14ac:dyDescent="0.3">
      <c r="A59" s="52" t="s">
        <v>1536</v>
      </c>
      <c r="B59" s="78">
        <f>(B58/$E$13)</f>
        <v>0.7076271186440678</v>
      </c>
      <c r="C59" s="78">
        <f t="shared" ref="C59:F59" si="8">(C58/$E$13)</f>
        <v>0.16949152542372881</v>
      </c>
      <c r="D59" s="78">
        <f t="shared" si="8"/>
        <v>1.2711864406779662E-2</v>
      </c>
      <c r="E59" s="78">
        <f t="shared" si="8"/>
        <v>0</v>
      </c>
      <c r="F59" s="78">
        <f t="shared" si="8"/>
        <v>0</v>
      </c>
      <c r="G59" s="78">
        <f t="shared" ref="G59" si="9">(G58/$E$13)</f>
        <v>0.11016949152542373</v>
      </c>
      <c r="H59" s="82">
        <f>SUM(B59:G59)</f>
        <v>1</v>
      </c>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row>
    <row r="60" spans="1:45" s="9" customFormat="1" x14ac:dyDescent="0.3">
      <c r="A60" s="13"/>
      <c r="B60" s="13"/>
      <c r="C60" s="13"/>
      <c r="D60" s="13"/>
      <c r="E60" s="13"/>
      <c r="F60" s="13"/>
    </row>
    <row r="61" spans="1:45" s="9" customFormat="1" ht="15.5" x14ac:dyDescent="0.35">
      <c r="A61" s="28" t="s">
        <v>1530</v>
      </c>
      <c r="D61" s="13"/>
      <c r="E61" s="13"/>
      <c r="F61" s="13"/>
    </row>
    <row r="62" spans="1:45" s="9" customFormat="1" ht="28" x14ac:dyDescent="0.3">
      <c r="A62" s="3"/>
      <c r="B62" s="7" t="s">
        <v>1809</v>
      </c>
      <c r="C62" s="7" t="s">
        <v>1531</v>
      </c>
      <c r="D62" s="7" t="s">
        <v>1526</v>
      </c>
      <c r="E62" s="7" t="s">
        <v>1532</v>
      </c>
      <c r="F62" s="7" t="s">
        <v>1533</v>
      </c>
      <c r="G62" s="7" t="s">
        <v>1529</v>
      </c>
      <c r="H62" s="7" t="s">
        <v>1557</v>
      </c>
      <c r="I62" s="92" t="s">
        <v>1100</v>
      </c>
    </row>
    <row r="63" spans="1:45" s="9" customFormat="1" x14ac:dyDescent="0.3">
      <c r="A63" s="3" t="s">
        <v>1101</v>
      </c>
      <c r="B63" s="3">
        <f>COUNTIF('BRIA_Cleaned Data'!AX:AX,"aucun")</f>
        <v>76</v>
      </c>
      <c r="C63" s="3">
        <f>COUNTIF('BRIA_Cleaned Data'!AX:AX,"moins_trente_minutes")</f>
        <v>97</v>
      </c>
      <c r="D63" s="3">
        <f>COUNTIF('BRIA_Cleaned Data'!AX:AX,"moins_une_heure")</f>
        <v>41</v>
      </c>
      <c r="E63" s="3">
        <f>COUNTIF('BRIA_Cleaned Data'!AX:AX,"plus_une_heure")</f>
        <v>13</v>
      </c>
      <c r="F63" s="3">
        <f>COUNTIF('BRIA_Cleaned Data'!AX:AX,"plus_deux_heures")</f>
        <v>3</v>
      </c>
      <c r="G63" s="3">
        <f>COUNTIF('BRIA_Cleaned Data'!AX:AX,"plus_trois_heure")</f>
        <v>2</v>
      </c>
      <c r="H63" s="3">
        <f>COUNTIF('BRIA_Cleaned Data'!AX:AX,"nsp")</f>
        <v>4</v>
      </c>
      <c r="I63" s="93">
        <f>SUM(B63:H63)</f>
        <v>236</v>
      </c>
    </row>
    <row r="64" spans="1:45" s="54" customFormat="1" ht="25.5" x14ac:dyDescent="0.3">
      <c r="A64" s="52" t="s">
        <v>1536</v>
      </c>
      <c r="B64" s="78">
        <f>(B63/$E$13)</f>
        <v>0.32203389830508472</v>
      </c>
      <c r="C64" s="78">
        <f t="shared" ref="C64:H64" si="10">(C63/$E$13)</f>
        <v>0.41101694915254239</v>
      </c>
      <c r="D64" s="78">
        <f t="shared" si="10"/>
        <v>0.17372881355932204</v>
      </c>
      <c r="E64" s="78">
        <f t="shared" si="10"/>
        <v>5.5084745762711863E-2</v>
      </c>
      <c r="F64" s="78">
        <f t="shared" si="10"/>
        <v>1.2711864406779662E-2</v>
      </c>
      <c r="G64" s="78">
        <f t="shared" si="10"/>
        <v>8.4745762711864406E-3</v>
      </c>
      <c r="H64" s="78">
        <f t="shared" si="10"/>
        <v>1.6949152542372881E-2</v>
      </c>
      <c r="I64" s="82">
        <f>SUM(B64:H64)</f>
        <v>0.99999999999999989</v>
      </c>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row>
    <row r="65" spans="1:26" x14ac:dyDescent="0.3">
      <c r="A65" s="9"/>
      <c r="B65" s="9"/>
      <c r="C65" s="9"/>
      <c r="D65" s="9"/>
      <c r="E65" s="9"/>
      <c r="F65" s="9"/>
      <c r="G65" s="9"/>
      <c r="H65" s="9"/>
      <c r="I65" s="9"/>
      <c r="J65" s="9"/>
      <c r="K65" s="9"/>
      <c r="L65" s="9"/>
      <c r="M65" s="9"/>
      <c r="N65" s="9"/>
      <c r="O65" s="9"/>
      <c r="P65" s="9"/>
      <c r="Q65" s="9"/>
      <c r="R65" s="9"/>
    </row>
    <row r="66" spans="1:26" ht="15.5" x14ac:dyDescent="0.35">
      <c r="A66" s="56" t="s">
        <v>1534</v>
      </c>
      <c r="D66" s="9"/>
      <c r="E66" s="9"/>
      <c r="F66" s="9"/>
      <c r="G66" s="9"/>
      <c r="H66" s="9"/>
      <c r="I66" s="9"/>
      <c r="J66" s="9"/>
      <c r="K66" s="9"/>
      <c r="L66" s="9"/>
      <c r="M66" s="9"/>
      <c r="N66" s="9"/>
      <c r="O66" s="9"/>
      <c r="P66" s="9"/>
      <c r="Q66" s="9"/>
      <c r="R66" s="9"/>
    </row>
    <row r="67" spans="1:26" x14ac:dyDescent="0.3">
      <c r="A67" s="3"/>
      <c r="B67" s="7" t="s">
        <v>1104</v>
      </c>
      <c r="C67" s="7" t="s">
        <v>1103</v>
      </c>
      <c r="D67" s="7" t="s">
        <v>1761</v>
      </c>
      <c r="E67" s="92" t="s">
        <v>1100</v>
      </c>
      <c r="F67" s="9"/>
      <c r="G67" s="9"/>
      <c r="H67" s="9"/>
      <c r="I67" s="9"/>
      <c r="J67" s="9"/>
      <c r="K67" s="9"/>
      <c r="L67" s="9"/>
      <c r="M67" s="9"/>
      <c r="N67" s="9"/>
      <c r="O67" s="9"/>
      <c r="P67" s="9"/>
      <c r="Q67" s="9"/>
      <c r="R67" s="9"/>
    </row>
    <row r="68" spans="1:26" x14ac:dyDescent="0.3">
      <c r="A68" s="3" t="s">
        <v>1101</v>
      </c>
      <c r="B68" s="3">
        <f>COUNTIF('BRIA_Cleaned Data'!AY:AY,"OUI")</f>
        <v>97</v>
      </c>
      <c r="C68" s="3">
        <f>COUNTIF('BRIA_Cleaned Data'!AY:AY,"non")</f>
        <v>137</v>
      </c>
      <c r="D68" s="3">
        <f>COUNTIF('BRIA_Cleaned Data'!AY:AY,"nsp")</f>
        <v>2</v>
      </c>
      <c r="E68" s="93">
        <f>SUM(B68:D68)</f>
        <v>236</v>
      </c>
      <c r="F68" s="9"/>
      <c r="G68" s="9"/>
      <c r="H68" s="9"/>
      <c r="I68" s="9"/>
      <c r="J68" s="9"/>
      <c r="K68" s="9"/>
      <c r="L68" s="9"/>
      <c r="M68" s="9"/>
      <c r="N68" s="9"/>
      <c r="O68" s="9"/>
      <c r="P68" s="9"/>
      <c r="Q68" s="9"/>
      <c r="R68" s="9"/>
    </row>
    <row r="69" spans="1:26" s="54" customFormat="1" ht="25.5" x14ac:dyDescent="0.3">
      <c r="A69" s="52" t="s">
        <v>1536</v>
      </c>
      <c r="B69" s="78">
        <f>(B68/$E$13)</f>
        <v>0.41101694915254239</v>
      </c>
      <c r="C69" s="78">
        <f>(C68/$E$13)</f>
        <v>0.58050847457627119</v>
      </c>
      <c r="D69" s="78">
        <f>(D68/$E$13)</f>
        <v>8.4745762711864406E-3</v>
      </c>
      <c r="E69" s="82">
        <f>SUM(B69:D69)</f>
        <v>1</v>
      </c>
      <c r="F69" s="35"/>
      <c r="G69" s="35"/>
      <c r="H69" s="35"/>
      <c r="I69" s="35"/>
      <c r="J69" s="35"/>
      <c r="K69" s="35"/>
      <c r="L69" s="35"/>
      <c r="M69" s="35"/>
      <c r="N69" s="35"/>
      <c r="O69" s="35"/>
      <c r="P69" s="35"/>
      <c r="Q69" s="35"/>
      <c r="R69" s="35"/>
      <c r="S69" s="35"/>
      <c r="T69" s="35"/>
      <c r="U69" s="35"/>
      <c r="V69" s="35"/>
      <c r="W69" s="35"/>
      <c r="X69" s="35"/>
      <c r="Y69" s="35"/>
      <c r="Z69" s="35"/>
    </row>
    <row r="70" spans="1:26" x14ac:dyDescent="0.3">
      <c r="A70" s="9"/>
      <c r="B70" s="9"/>
      <c r="C70" s="9"/>
      <c r="D70" s="9"/>
      <c r="E70" s="9"/>
      <c r="F70" s="9"/>
      <c r="G70" s="9"/>
      <c r="H70" s="9"/>
      <c r="I70" s="9"/>
      <c r="J70" s="9"/>
      <c r="K70" s="9"/>
      <c r="L70" s="9"/>
      <c r="M70" s="9"/>
      <c r="N70" s="9"/>
      <c r="O70" s="9"/>
      <c r="P70" s="9"/>
      <c r="Q70" s="9"/>
      <c r="R70" s="9"/>
    </row>
    <row r="71" spans="1:26" x14ac:dyDescent="0.3">
      <c r="A71" s="9"/>
      <c r="B71" s="17" t="s">
        <v>1118</v>
      </c>
      <c r="C71" s="9"/>
      <c r="D71" s="9"/>
      <c r="E71" s="9"/>
      <c r="F71" s="9"/>
      <c r="G71" s="9"/>
      <c r="H71" s="9"/>
      <c r="I71" s="9"/>
      <c r="J71" s="9"/>
      <c r="K71" s="9"/>
      <c r="L71" s="9"/>
      <c r="M71" s="9"/>
      <c r="N71" s="9"/>
      <c r="O71" s="9"/>
      <c r="P71" s="9"/>
      <c r="Q71" s="9"/>
      <c r="R71" s="9"/>
    </row>
    <row r="72" spans="1:26" ht="28" x14ac:dyDescent="0.3">
      <c r="A72" s="9"/>
      <c r="B72" s="3"/>
      <c r="C72" s="11" t="s">
        <v>1120</v>
      </c>
      <c r="D72" s="11" t="s">
        <v>1273</v>
      </c>
      <c r="E72" s="11" t="s">
        <v>1119</v>
      </c>
      <c r="F72" s="11" t="s">
        <v>1272</v>
      </c>
      <c r="G72" s="92" t="s">
        <v>1100</v>
      </c>
      <c r="H72" s="9"/>
      <c r="I72" s="9"/>
      <c r="J72" s="9"/>
      <c r="K72" s="9"/>
      <c r="L72" s="9"/>
      <c r="M72" s="9"/>
      <c r="N72" s="9"/>
      <c r="O72" s="9"/>
      <c r="P72" s="9"/>
      <c r="Q72" s="9"/>
      <c r="R72" s="9"/>
    </row>
    <row r="73" spans="1:26" x14ac:dyDescent="0.3">
      <c r="A73" s="9"/>
      <c r="B73" s="3" t="s">
        <v>1101</v>
      </c>
      <c r="C73" s="3">
        <f>COUNTIF('BRIA_Cleaned Data'!AZ:AZ,"bcp_diminue")</f>
        <v>15</v>
      </c>
      <c r="D73" s="3">
        <f>COUNTIF('BRIA_Cleaned Data'!AZ:AZ,"peu_diminue")</f>
        <v>22</v>
      </c>
      <c r="E73" s="3">
        <f>COUNTIF('BRIA_Cleaned Data'!AZ:AZ,"bcp_augmente")</f>
        <v>46</v>
      </c>
      <c r="F73" s="3">
        <f>COUNTIF('BRIA_Cleaned Data'!AZ:AZ,"PEU_augmente")</f>
        <v>14</v>
      </c>
      <c r="G73" s="93">
        <f>SUM(C73:F73)</f>
        <v>97</v>
      </c>
      <c r="H73" s="9"/>
      <c r="I73" s="9"/>
      <c r="J73" s="9"/>
      <c r="K73" s="9"/>
      <c r="L73" s="9"/>
      <c r="M73" s="9"/>
      <c r="N73" s="9"/>
      <c r="O73" s="9"/>
      <c r="P73" s="9"/>
      <c r="Q73" s="9"/>
      <c r="R73" s="9"/>
    </row>
    <row r="74" spans="1:26" ht="37.5" x14ac:dyDescent="0.3">
      <c r="A74" s="9"/>
      <c r="B74" s="51" t="s">
        <v>1754</v>
      </c>
      <c r="C74" s="6">
        <f>(C73/$B$68)</f>
        <v>0.15463917525773196</v>
      </c>
      <c r="D74" s="6">
        <f>(D73/$B$68)</f>
        <v>0.22680412371134021</v>
      </c>
      <c r="E74" s="6">
        <f>(E73/$B$68)</f>
        <v>0.47422680412371132</v>
      </c>
      <c r="F74" s="6">
        <f>(F73/$B$68)</f>
        <v>0.14432989690721648</v>
      </c>
      <c r="G74" s="82">
        <f>SUM(C74:F74)</f>
        <v>1</v>
      </c>
      <c r="H74" s="9"/>
      <c r="I74" s="9"/>
      <c r="J74" s="9"/>
      <c r="K74" s="9"/>
      <c r="L74" s="9"/>
      <c r="M74" s="9"/>
      <c r="N74" s="9"/>
      <c r="O74" s="9"/>
      <c r="P74" s="9"/>
      <c r="Q74" s="9"/>
      <c r="R74" s="9"/>
    </row>
    <row r="75" spans="1:26" x14ac:dyDescent="0.3">
      <c r="A75" s="9"/>
      <c r="B75" s="9"/>
      <c r="C75" s="9"/>
      <c r="D75" s="9"/>
      <c r="E75" s="9"/>
      <c r="F75" s="9"/>
      <c r="G75" s="9"/>
      <c r="H75" s="9"/>
      <c r="I75" s="9"/>
      <c r="J75" s="9"/>
      <c r="K75" s="9"/>
      <c r="L75" s="9"/>
      <c r="M75" s="9"/>
      <c r="N75" s="9"/>
      <c r="O75" s="9"/>
      <c r="P75" s="9"/>
      <c r="Q75" s="9"/>
      <c r="R75" s="9"/>
    </row>
    <row r="76" spans="1:26" x14ac:dyDescent="0.3">
      <c r="A76" s="9"/>
      <c r="B76" s="17" t="s">
        <v>1121</v>
      </c>
      <c r="C76" s="9"/>
      <c r="D76" s="85" t="s">
        <v>1750</v>
      </c>
      <c r="E76" s="9"/>
      <c r="F76" s="9"/>
      <c r="G76" s="9"/>
      <c r="H76" s="9"/>
      <c r="I76" s="9"/>
      <c r="J76" s="9"/>
      <c r="K76" s="9"/>
      <c r="L76" s="9"/>
      <c r="M76" s="9"/>
      <c r="N76" s="9"/>
      <c r="O76" s="9"/>
      <c r="P76" s="9"/>
      <c r="Q76" s="9"/>
      <c r="R76" s="9"/>
    </row>
    <row r="77" spans="1:26" s="12" customFormat="1" ht="57" customHeight="1" x14ac:dyDescent="0.3">
      <c r="A77" s="19"/>
      <c r="B77" s="3"/>
      <c r="C77" s="10" t="s">
        <v>4633</v>
      </c>
      <c r="D77" s="10" t="s">
        <v>1126</v>
      </c>
      <c r="E77" s="10" t="s">
        <v>1122</v>
      </c>
      <c r="F77" s="10" t="s">
        <v>1123</v>
      </c>
      <c r="G77" s="10" t="s">
        <v>1124</v>
      </c>
      <c r="H77" s="10" t="s">
        <v>1125</v>
      </c>
      <c r="I77" s="10" t="s">
        <v>1761</v>
      </c>
      <c r="J77" s="10" t="s">
        <v>1099</v>
      </c>
      <c r="K77" s="19"/>
      <c r="L77" s="19"/>
      <c r="M77" s="19"/>
      <c r="N77" s="19"/>
      <c r="O77" s="19"/>
      <c r="P77" s="19"/>
      <c r="Q77" s="19"/>
      <c r="R77" s="19"/>
      <c r="S77" s="19"/>
      <c r="T77" s="19"/>
      <c r="U77" s="19"/>
      <c r="V77" s="19"/>
      <c r="W77" s="19"/>
      <c r="X77" s="19"/>
      <c r="Y77" s="19"/>
      <c r="Z77" s="19"/>
    </row>
    <row r="78" spans="1:26" x14ac:dyDescent="0.3">
      <c r="A78" s="9"/>
      <c r="B78" s="3" t="s">
        <v>1101</v>
      </c>
      <c r="C78" s="3">
        <f>COUNTIF('BRIA_Cleaned Data'!BB:BB,"1")</f>
        <v>33</v>
      </c>
      <c r="D78" s="3">
        <f>COUNTIF('BRIA_Cleaned Data'!BC:BC,"1")</f>
        <v>2</v>
      </c>
      <c r="E78" s="3">
        <f>COUNTIF('BRIA_Cleaned Data'!BD:BD,"1")</f>
        <v>5</v>
      </c>
      <c r="F78" s="3">
        <f>COUNTIF('BRIA_Cleaned Data'!BE:BE,"1")</f>
        <v>12</v>
      </c>
      <c r="G78" s="3">
        <f>COUNTIF('BRIA_Cleaned Data'!BF:BF,"1")</f>
        <v>3</v>
      </c>
      <c r="H78" s="3">
        <f>COUNTIF('BRIA_Cleaned Data'!BG:BG,"1")</f>
        <v>4</v>
      </c>
      <c r="I78" s="3">
        <f>COUNTIF('BRIA_Cleaned Data'!BH:BH,"1")</f>
        <v>1</v>
      </c>
      <c r="J78" s="3">
        <f>COUNTIF('BRIA_Cleaned Data'!BI:BI,"1")</f>
        <v>5</v>
      </c>
      <c r="K78" s="19"/>
      <c r="L78" s="9"/>
      <c r="M78" s="9"/>
      <c r="N78" s="9"/>
      <c r="O78" s="9"/>
      <c r="P78" s="9"/>
      <c r="Q78" s="9"/>
      <c r="R78" s="9"/>
    </row>
    <row r="79" spans="1:26" ht="37.5" x14ac:dyDescent="0.3">
      <c r="A79" s="9"/>
      <c r="B79" s="51" t="s">
        <v>1755</v>
      </c>
      <c r="C79" s="6">
        <f>C78/($E$73+$F$73)</f>
        <v>0.55000000000000004</v>
      </c>
      <c r="D79" s="6">
        <f t="shared" ref="D79:J79" si="11">D78/($E$73+$F$73)</f>
        <v>3.3333333333333333E-2</v>
      </c>
      <c r="E79" s="6">
        <f t="shared" si="11"/>
        <v>8.3333333333333329E-2</v>
      </c>
      <c r="F79" s="6">
        <f t="shared" si="11"/>
        <v>0.2</v>
      </c>
      <c r="G79" s="6">
        <f t="shared" si="11"/>
        <v>0.05</v>
      </c>
      <c r="H79" s="6">
        <f t="shared" si="11"/>
        <v>6.6666666666666666E-2</v>
      </c>
      <c r="I79" s="6">
        <f t="shared" si="11"/>
        <v>1.6666666666666666E-2</v>
      </c>
      <c r="J79" s="6">
        <f t="shared" si="11"/>
        <v>8.3333333333333329E-2</v>
      </c>
      <c r="K79" s="19"/>
      <c r="L79" s="9"/>
      <c r="M79" s="9"/>
      <c r="N79" s="9"/>
      <c r="O79" s="9"/>
      <c r="P79" s="9"/>
      <c r="Q79" s="9"/>
      <c r="R79" s="9"/>
    </row>
    <row r="80" spans="1:26" s="9" customFormat="1" x14ac:dyDescent="0.3">
      <c r="B80" s="14"/>
      <c r="C80" s="14"/>
      <c r="D80" s="14"/>
      <c r="E80" s="14"/>
      <c r="F80" s="14"/>
      <c r="G80" s="14"/>
      <c r="H80" s="14"/>
      <c r="I80" s="14"/>
      <c r="J80" s="68" t="s">
        <v>4636</v>
      </c>
    </row>
    <row r="81" spans="1:26" x14ac:dyDescent="0.3">
      <c r="A81" s="9"/>
      <c r="B81" s="17" t="s">
        <v>1197</v>
      </c>
      <c r="C81" s="9"/>
      <c r="D81" s="85" t="s">
        <v>1750</v>
      </c>
      <c r="E81" s="9"/>
      <c r="F81" s="9"/>
      <c r="G81" s="9"/>
      <c r="H81" s="9"/>
      <c r="I81" s="9"/>
      <c r="J81" s="9"/>
      <c r="K81" s="9"/>
      <c r="L81" s="9"/>
      <c r="M81" s="9"/>
      <c r="N81" s="9"/>
      <c r="O81" s="9"/>
      <c r="P81" s="9"/>
      <c r="Q81" s="9"/>
      <c r="R81" s="9"/>
    </row>
    <row r="82" spans="1:26" s="12" customFormat="1" ht="57" customHeight="1" x14ac:dyDescent="0.3">
      <c r="A82" s="19"/>
      <c r="B82" s="3"/>
      <c r="C82" s="10" t="s">
        <v>1537</v>
      </c>
      <c r="D82" s="10" t="s">
        <v>1538</v>
      </c>
      <c r="E82" s="10" t="s">
        <v>1539</v>
      </c>
      <c r="F82" s="10" t="s">
        <v>1540</v>
      </c>
      <c r="G82" s="10" t="s">
        <v>1541</v>
      </c>
      <c r="H82" s="10" t="s">
        <v>1557</v>
      </c>
      <c r="I82" s="10" t="s">
        <v>1099</v>
      </c>
      <c r="J82" s="19"/>
      <c r="K82" s="19"/>
      <c r="L82" s="19"/>
      <c r="M82" s="19"/>
      <c r="N82" s="19"/>
      <c r="O82" s="19"/>
      <c r="P82" s="19"/>
      <c r="Q82" s="19"/>
      <c r="R82" s="19"/>
      <c r="S82" s="19"/>
      <c r="T82" s="19"/>
      <c r="U82" s="19"/>
      <c r="V82" s="19"/>
      <c r="W82" s="19"/>
      <c r="X82" s="19"/>
      <c r="Y82" s="19"/>
      <c r="Z82" s="19"/>
    </row>
    <row r="83" spans="1:26" x14ac:dyDescent="0.3">
      <c r="A83" s="9"/>
      <c r="B83" s="3" t="s">
        <v>1101</v>
      </c>
      <c r="C83" s="3">
        <f>COUNTIF('BRIA_Cleaned Data'!BL:BL,"1")</f>
        <v>11</v>
      </c>
      <c r="D83" s="3">
        <f>COUNTIF('BRIA_Cleaned Data'!BM:BM,"1")</f>
        <v>4</v>
      </c>
      <c r="E83" s="3">
        <f>COUNTIF('BRIA_Cleaned Data'!BN:BN,"1")</f>
        <v>7</v>
      </c>
      <c r="F83" s="3">
        <f>COUNTIF('BRIA_Cleaned Data'!BO:BO,"1")</f>
        <v>1</v>
      </c>
      <c r="G83" s="3">
        <f>COUNTIF('BRIA_Cleaned Data'!BP:BP,"1")</f>
        <v>12</v>
      </c>
      <c r="H83" s="3">
        <f>COUNTIF('BRIA_Cleaned Data'!BQ:BQ,"1")</f>
        <v>0</v>
      </c>
      <c r="I83" s="3">
        <f>COUNTIF('BRIA_Cleaned Data'!BR:BR,"1")</f>
        <v>3</v>
      </c>
      <c r="J83" s="9"/>
      <c r="K83" s="9"/>
      <c r="L83" s="9"/>
      <c r="M83" s="9"/>
      <c r="N83" s="9"/>
      <c r="O83" s="9"/>
      <c r="P83" s="9"/>
      <c r="Q83" s="9"/>
      <c r="R83" s="9"/>
    </row>
    <row r="84" spans="1:26" ht="37.5" x14ac:dyDescent="0.3">
      <c r="A84" s="9"/>
      <c r="B84" s="51" t="s">
        <v>1756</v>
      </c>
      <c r="C84" s="6">
        <f>C83/($D$73+$C$73)</f>
        <v>0.29729729729729731</v>
      </c>
      <c r="D84" s="6">
        <f t="shared" ref="D84:I84" si="12">D83/($D$73+$C$73)</f>
        <v>0.10810810810810811</v>
      </c>
      <c r="E84" s="6">
        <f t="shared" si="12"/>
        <v>0.1891891891891892</v>
      </c>
      <c r="F84" s="6">
        <f t="shared" si="12"/>
        <v>2.7027027027027029E-2</v>
      </c>
      <c r="G84" s="6">
        <f t="shared" si="12"/>
        <v>0.32432432432432434</v>
      </c>
      <c r="H84" s="6">
        <f t="shared" si="12"/>
        <v>0</v>
      </c>
      <c r="I84" s="6">
        <f t="shared" si="12"/>
        <v>8.1081081081081086E-2</v>
      </c>
      <c r="J84" s="9"/>
      <c r="K84" s="9"/>
      <c r="L84" s="9"/>
      <c r="M84" s="9"/>
      <c r="N84" s="9"/>
      <c r="O84" s="9"/>
      <c r="P84" s="9"/>
      <c r="Q84" s="9"/>
      <c r="R84" s="9"/>
    </row>
    <row r="85" spans="1:26" s="9" customFormat="1" x14ac:dyDescent="0.3">
      <c r="B85" s="14"/>
      <c r="C85" s="14"/>
      <c r="D85" s="14"/>
      <c r="E85" s="14"/>
      <c r="F85" s="14"/>
      <c r="G85" s="14"/>
      <c r="H85" s="14"/>
      <c r="I85" s="75" t="s">
        <v>4637</v>
      </c>
    </row>
    <row r="86" spans="1:26" x14ac:dyDescent="0.3">
      <c r="A86" s="9"/>
      <c r="B86" s="9"/>
      <c r="C86" s="9"/>
      <c r="D86" s="9"/>
      <c r="E86" s="9"/>
      <c r="F86" s="9"/>
      <c r="G86" s="9"/>
      <c r="H86" s="9"/>
      <c r="I86" s="9"/>
      <c r="J86" s="9"/>
      <c r="K86" s="9"/>
      <c r="L86" s="9"/>
      <c r="M86" s="9"/>
      <c r="N86" s="9"/>
      <c r="O86" s="9"/>
      <c r="P86" s="9"/>
      <c r="Q86" s="9"/>
      <c r="R86" s="9"/>
    </row>
    <row r="87" spans="1:26" ht="15.5" x14ac:dyDescent="0.35">
      <c r="A87" s="8" t="s">
        <v>1184</v>
      </c>
      <c r="B87" s="9"/>
      <c r="C87" s="9"/>
      <c r="D87" s="9"/>
      <c r="E87" s="9"/>
      <c r="F87" s="9"/>
      <c r="G87" s="9"/>
      <c r="H87" s="9"/>
      <c r="I87" s="9"/>
      <c r="J87" s="9"/>
      <c r="K87" s="9"/>
      <c r="L87" s="9"/>
      <c r="M87" s="9"/>
      <c r="N87" s="9"/>
      <c r="O87" s="9"/>
      <c r="P87" s="9"/>
      <c r="Q87" s="9"/>
      <c r="R87" s="9"/>
    </row>
    <row r="88" spans="1:26" ht="15.5" x14ac:dyDescent="0.35">
      <c r="A88" s="28" t="s">
        <v>1511</v>
      </c>
      <c r="B88" s="9"/>
      <c r="C88" s="9"/>
      <c r="D88" s="9"/>
      <c r="E88" s="9"/>
      <c r="F88" s="9"/>
      <c r="G88" s="9"/>
      <c r="H88" s="9"/>
      <c r="I88" s="9"/>
      <c r="J88" s="9"/>
      <c r="K88" s="9"/>
      <c r="L88" s="9"/>
      <c r="M88" s="9"/>
      <c r="N88" s="9"/>
      <c r="O88" s="9"/>
      <c r="P88" s="9"/>
      <c r="Q88" s="9"/>
      <c r="R88" s="9"/>
    </row>
    <row r="89" spans="1:26" x14ac:dyDescent="0.3">
      <c r="A89" s="3"/>
      <c r="B89" s="7" t="s">
        <v>1104</v>
      </c>
      <c r="C89" s="7" t="s">
        <v>1103</v>
      </c>
      <c r="D89" s="7" t="s">
        <v>1557</v>
      </c>
      <c r="E89" s="92" t="s">
        <v>1100</v>
      </c>
      <c r="F89" s="9"/>
      <c r="G89" s="9"/>
      <c r="H89" s="9"/>
      <c r="I89" s="9"/>
      <c r="J89" s="9"/>
      <c r="K89" s="9"/>
      <c r="L89" s="9"/>
      <c r="M89" s="9"/>
      <c r="N89" s="9"/>
      <c r="O89" s="9"/>
      <c r="P89" s="9"/>
      <c r="Q89" s="9"/>
      <c r="R89" s="9"/>
    </row>
    <row r="90" spans="1:26" x14ac:dyDescent="0.3">
      <c r="A90" s="3" t="s">
        <v>1101</v>
      </c>
      <c r="B90" s="3">
        <f>COUNTIF('BRIA_Cleaned Data'!AE:AE,"OUI")</f>
        <v>75</v>
      </c>
      <c r="C90" s="3">
        <f>COUNTIF('BRIA_Cleaned Data'!AE:AE,"non")</f>
        <v>190</v>
      </c>
      <c r="D90" s="3">
        <f>COUNTIF('BRIA_Cleaned Data'!AE:AE,"nsp")</f>
        <v>0</v>
      </c>
      <c r="E90" s="93">
        <f>SUM(B90:D90)</f>
        <v>265</v>
      </c>
      <c r="F90" s="9"/>
      <c r="G90" s="9"/>
      <c r="H90" s="9"/>
      <c r="I90" s="9"/>
      <c r="J90" s="9"/>
      <c r="K90" s="9"/>
      <c r="L90" s="9"/>
      <c r="M90" s="9"/>
      <c r="N90" s="9"/>
      <c r="O90" s="9"/>
      <c r="P90" s="9"/>
      <c r="Q90" s="9"/>
      <c r="R90" s="9"/>
    </row>
    <row r="91" spans="1:26" ht="26" x14ac:dyDescent="0.3">
      <c r="A91" s="83" t="s">
        <v>4554</v>
      </c>
      <c r="B91" s="6">
        <f>(B90/$B$4)</f>
        <v>0.28301886792452829</v>
      </c>
      <c r="C91" s="6">
        <f t="shared" ref="C91:D91" si="13">(C90/$B$4)</f>
        <v>0.71698113207547165</v>
      </c>
      <c r="D91" s="6">
        <f t="shared" si="13"/>
        <v>0</v>
      </c>
      <c r="E91" s="82">
        <f>SUM(B91:D91)</f>
        <v>1</v>
      </c>
      <c r="F91" s="9"/>
      <c r="G91" s="9"/>
      <c r="H91" s="9"/>
      <c r="I91" s="9"/>
      <c r="J91" s="9"/>
      <c r="K91" s="9"/>
      <c r="L91" s="9"/>
      <c r="M91" s="9"/>
      <c r="N91" s="9"/>
      <c r="O91" s="9"/>
      <c r="P91" s="9"/>
      <c r="Q91" s="9"/>
      <c r="R91" s="9"/>
    </row>
    <row r="92" spans="1:26" ht="15.5" x14ac:dyDescent="0.35">
      <c r="A92" s="8"/>
      <c r="B92" s="9"/>
      <c r="C92" s="9"/>
      <c r="D92" s="9"/>
      <c r="E92" s="9"/>
      <c r="F92" s="9"/>
      <c r="G92" s="9"/>
      <c r="H92" s="9"/>
      <c r="I92" s="9"/>
      <c r="J92" s="9"/>
      <c r="K92" s="9"/>
      <c r="L92" s="9"/>
      <c r="M92" s="9"/>
      <c r="N92" s="9"/>
      <c r="O92" s="9"/>
      <c r="P92" s="9"/>
      <c r="Q92" s="9"/>
      <c r="R92" s="9"/>
    </row>
    <row r="93" spans="1:26" ht="15.5" x14ac:dyDescent="0.35">
      <c r="A93" s="28" t="s">
        <v>1185</v>
      </c>
      <c r="B93" s="9"/>
      <c r="C93" s="9"/>
      <c r="D93" s="9"/>
      <c r="E93" s="9"/>
      <c r="F93" s="9"/>
      <c r="G93" s="9"/>
      <c r="H93" s="9"/>
      <c r="I93" s="9"/>
      <c r="J93" s="9"/>
      <c r="K93" s="9"/>
      <c r="L93" s="9"/>
      <c r="M93" s="9"/>
      <c r="N93" s="9"/>
      <c r="O93" s="9"/>
      <c r="P93" s="9"/>
      <c r="Q93" s="9"/>
      <c r="R93" s="9"/>
    </row>
    <row r="94" spans="1:26" x14ac:dyDescent="0.3">
      <c r="A94" s="3"/>
      <c r="B94" s="7" t="s">
        <v>1104</v>
      </c>
      <c r="C94" s="7" t="s">
        <v>1103</v>
      </c>
      <c r="D94" s="92" t="s">
        <v>1100</v>
      </c>
      <c r="E94" s="9"/>
      <c r="F94" s="9"/>
      <c r="G94" s="9"/>
      <c r="H94" s="9"/>
      <c r="I94" s="9"/>
      <c r="J94" s="9"/>
      <c r="K94" s="9"/>
      <c r="L94" s="9"/>
      <c r="M94" s="9"/>
      <c r="N94" s="9"/>
      <c r="O94" s="9"/>
      <c r="P94" s="9"/>
      <c r="Q94" s="9"/>
      <c r="R94" s="9"/>
    </row>
    <row r="95" spans="1:26" x14ac:dyDescent="0.3">
      <c r="A95" s="3" t="s">
        <v>1101</v>
      </c>
      <c r="B95" s="3">
        <f>COUNTIF('BRIA_Cleaned Data'!CG:CG,"oui")</f>
        <v>34</v>
      </c>
      <c r="C95" s="3">
        <f>COUNTIF('BRIA_Cleaned Data'!CG:CG,"non")</f>
        <v>202</v>
      </c>
      <c r="D95" s="93">
        <f>SUM(A95:C95)</f>
        <v>236</v>
      </c>
      <c r="E95" s="9"/>
      <c r="F95" s="9"/>
      <c r="G95" s="9"/>
      <c r="H95" s="9"/>
      <c r="I95" s="9"/>
      <c r="J95" s="9"/>
      <c r="K95" s="9"/>
      <c r="L95" s="9"/>
      <c r="M95" s="9"/>
      <c r="N95" s="9"/>
      <c r="O95" s="9"/>
      <c r="P95" s="9"/>
      <c r="Q95" s="9"/>
      <c r="R95" s="9"/>
    </row>
    <row r="96" spans="1:26" ht="25.5" x14ac:dyDescent="0.3">
      <c r="A96" s="52" t="s">
        <v>1536</v>
      </c>
      <c r="B96" s="6">
        <f>(B95/$E$13)</f>
        <v>0.1440677966101695</v>
      </c>
      <c r="C96" s="6">
        <f>(C95/$E$13)</f>
        <v>0.85593220338983056</v>
      </c>
      <c r="D96" s="82">
        <f>SUM(A96:C96)</f>
        <v>1</v>
      </c>
      <c r="E96" s="9"/>
      <c r="F96" s="9"/>
      <c r="G96" s="9"/>
      <c r="H96" s="9"/>
      <c r="I96" s="9"/>
      <c r="J96" s="9"/>
      <c r="K96" s="9"/>
      <c r="L96" s="9"/>
      <c r="M96" s="9"/>
      <c r="N96" s="9"/>
      <c r="O96" s="9"/>
      <c r="P96" s="9"/>
      <c r="Q96" s="9"/>
      <c r="R96" s="9"/>
    </row>
    <row r="97" spans="1:18" x14ac:dyDescent="0.3">
      <c r="A97" s="9"/>
      <c r="B97" s="9"/>
      <c r="C97" s="9"/>
      <c r="D97" s="9"/>
      <c r="E97" s="9"/>
      <c r="F97" s="9"/>
      <c r="G97" s="9"/>
      <c r="H97" s="9"/>
      <c r="I97" s="9"/>
      <c r="J97" s="9"/>
      <c r="K97" s="9"/>
      <c r="L97" s="9"/>
      <c r="M97" s="9"/>
      <c r="N97" s="9"/>
      <c r="O97" s="9"/>
      <c r="P97" s="9"/>
      <c r="Q97" s="9"/>
      <c r="R97" s="9"/>
    </row>
    <row r="98" spans="1:18" x14ac:dyDescent="0.3">
      <c r="A98" s="9"/>
      <c r="B98" s="17" t="s">
        <v>1132</v>
      </c>
      <c r="C98" s="9"/>
      <c r="D98" s="9"/>
      <c r="E98" s="9"/>
      <c r="F98" s="9"/>
      <c r="G98" s="9"/>
      <c r="H98" s="9"/>
      <c r="I98" s="9"/>
      <c r="J98" s="9"/>
      <c r="K98" s="9"/>
      <c r="L98" s="9"/>
      <c r="M98" s="9"/>
      <c r="N98" s="9"/>
      <c r="O98" s="9"/>
      <c r="P98" s="9"/>
      <c r="Q98" s="9"/>
      <c r="R98" s="9"/>
    </row>
    <row r="99" spans="1:18" s="9" customFormat="1" x14ac:dyDescent="0.3">
      <c r="B99" s="163">
        <f>AVERAGE('BRIA_Cleaned Data'!CJ:CJ)</f>
        <v>21.55</v>
      </c>
      <c r="C99" s="21" t="s">
        <v>1133</v>
      </c>
      <c r="D99" s="20" t="s">
        <v>4556</v>
      </c>
      <c r="F99" s="68"/>
    </row>
    <row r="100" spans="1:18" x14ac:dyDescent="0.3">
      <c r="A100" s="9"/>
      <c r="B100" s="9"/>
      <c r="C100" s="9"/>
      <c r="D100" s="9"/>
      <c r="E100" s="9"/>
      <c r="F100" s="9"/>
      <c r="G100" s="9"/>
      <c r="H100" s="9"/>
      <c r="I100" s="9"/>
      <c r="J100" s="9"/>
      <c r="K100" s="9"/>
      <c r="L100" s="9"/>
      <c r="M100" s="9"/>
      <c r="N100" s="9"/>
      <c r="O100" s="9"/>
      <c r="P100" s="9"/>
      <c r="Q100" s="9"/>
      <c r="R100" s="9"/>
    </row>
    <row r="101" spans="1:18" x14ac:dyDescent="0.3">
      <c r="A101" s="9"/>
      <c r="B101" s="17" t="s">
        <v>1134</v>
      </c>
      <c r="C101" s="9"/>
      <c r="D101" s="9"/>
      <c r="E101" s="9"/>
      <c r="F101" s="9"/>
      <c r="G101" s="9"/>
      <c r="H101" s="9"/>
      <c r="I101" s="9"/>
      <c r="J101" s="9"/>
      <c r="K101" s="9"/>
      <c r="L101" s="9"/>
      <c r="M101" s="9"/>
      <c r="N101" s="9"/>
      <c r="O101" s="9"/>
      <c r="P101" s="9"/>
      <c r="Q101" s="9"/>
      <c r="R101" s="9"/>
    </row>
    <row r="102" spans="1:18" x14ac:dyDescent="0.3">
      <c r="A102" s="9"/>
      <c r="B102" s="3"/>
      <c r="C102" s="10" t="s">
        <v>1104</v>
      </c>
      <c r="D102" s="10" t="s">
        <v>1103</v>
      </c>
      <c r="E102" s="10" t="s">
        <v>1761</v>
      </c>
      <c r="F102" s="92" t="s">
        <v>1100</v>
      </c>
      <c r="G102" s="9"/>
      <c r="H102" s="9"/>
      <c r="I102" s="9"/>
      <c r="J102" s="9"/>
      <c r="K102" s="9"/>
      <c r="L102" s="9"/>
      <c r="M102" s="9"/>
      <c r="N102" s="9"/>
      <c r="O102" s="9"/>
      <c r="P102" s="9"/>
      <c r="Q102" s="9"/>
      <c r="R102" s="9"/>
    </row>
    <row r="103" spans="1:18" x14ac:dyDescent="0.3">
      <c r="A103" s="9"/>
      <c r="B103" s="3" t="s">
        <v>1101</v>
      </c>
      <c r="C103" s="3">
        <f>COUNTIF('BRIA_Cleaned Data'!CK:CK,"OUI")</f>
        <v>6</v>
      </c>
      <c r="D103" s="3">
        <f>COUNTIF('BRIA_Cleaned Data'!CK:CK,"non")</f>
        <v>28</v>
      </c>
      <c r="E103" s="3">
        <f>COUNTIF('BRIA_Cleaned Data'!CK:CK,"nsp")</f>
        <v>0</v>
      </c>
      <c r="F103" s="93">
        <f>SUM(C103:D103)</f>
        <v>34</v>
      </c>
      <c r="G103" s="9"/>
      <c r="H103" s="9"/>
      <c r="I103" s="9"/>
      <c r="J103" s="9"/>
      <c r="K103" s="9"/>
      <c r="L103" s="9"/>
      <c r="M103" s="9"/>
      <c r="N103" s="9"/>
      <c r="O103" s="9"/>
      <c r="P103" s="9"/>
      <c r="Q103" s="9"/>
      <c r="R103" s="9"/>
    </row>
    <row r="104" spans="1:18" ht="26" x14ac:dyDescent="0.3">
      <c r="A104" s="9"/>
      <c r="B104" s="51" t="s">
        <v>1757</v>
      </c>
      <c r="C104" s="6">
        <f>(C103/$B$95)</f>
        <v>0.17647058823529413</v>
      </c>
      <c r="D104" s="6">
        <f>(D103/$B$95)</f>
        <v>0.82352941176470584</v>
      </c>
      <c r="E104" s="6">
        <f>(E103/$B$95)</f>
        <v>0</v>
      </c>
      <c r="F104" s="82">
        <f>SUM(C104:E104)</f>
        <v>1</v>
      </c>
      <c r="G104" s="9"/>
      <c r="H104" s="9"/>
      <c r="I104" s="9"/>
      <c r="J104" s="9"/>
      <c r="L104" s="9"/>
      <c r="M104" s="9"/>
      <c r="N104" s="9"/>
      <c r="O104" s="9"/>
      <c r="P104" s="9"/>
      <c r="Q104" s="9"/>
      <c r="R104" s="9"/>
    </row>
    <row r="105" spans="1:18" x14ac:dyDescent="0.3">
      <c r="A105" s="9"/>
      <c r="B105" s="13"/>
      <c r="C105" s="14"/>
      <c r="D105" s="14"/>
      <c r="E105" s="9"/>
      <c r="F105" s="9"/>
      <c r="G105" s="9"/>
      <c r="H105" s="9"/>
      <c r="I105" s="9"/>
      <c r="J105" s="9"/>
      <c r="L105" s="9"/>
      <c r="M105" s="9"/>
      <c r="N105" s="9"/>
      <c r="O105" s="9"/>
      <c r="P105" s="9"/>
      <c r="Q105" s="9"/>
      <c r="R105" s="9"/>
    </row>
    <row r="106" spans="1:18" x14ac:dyDescent="0.3">
      <c r="A106" s="9"/>
      <c r="B106" s="17" t="s">
        <v>1118</v>
      </c>
      <c r="C106" s="9"/>
      <c r="D106" s="9"/>
      <c r="E106" s="9"/>
      <c r="F106" s="9"/>
      <c r="G106" s="9"/>
      <c r="H106" s="9"/>
      <c r="I106" s="9"/>
      <c r="J106" s="9"/>
      <c r="K106" s="9"/>
      <c r="L106" s="9"/>
      <c r="M106" s="9"/>
      <c r="N106" s="9"/>
      <c r="O106" s="9"/>
      <c r="P106" s="9"/>
      <c r="Q106" s="9"/>
      <c r="R106" s="9"/>
    </row>
    <row r="107" spans="1:18" ht="28" x14ac:dyDescent="0.3">
      <c r="A107" s="9"/>
      <c r="B107" s="3"/>
      <c r="C107" s="11" t="s">
        <v>1120</v>
      </c>
      <c r="D107" s="11" t="s">
        <v>1273</v>
      </c>
      <c r="E107" s="11" t="s">
        <v>1119</v>
      </c>
      <c r="F107" s="11" t="s">
        <v>1272</v>
      </c>
      <c r="G107" s="92" t="s">
        <v>1100</v>
      </c>
      <c r="H107" s="9"/>
      <c r="I107" s="9"/>
      <c r="J107" s="9"/>
      <c r="K107" s="9"/>
      <c r="L107" s="9"/>
      <c r="M107" s="9"/>
      <c r="N107" s="9"/>
      <c r="O107" s="9"/>
      <c r="P107" s="9"/>
      <c r="Q107" s="9"/>
      <c r="R107" s="9"/>
    </row>
    <row r="108" spans="1:18" x14ac:dyDescent="0.3">
      <c r="A108" s="9"/>
      <c r="B108" s="3" t="s">
        <v>1101</v>
      </c>
      <c r="C108" s="3">
        <f>COUNTIF('BRIA_Cleaned Data'!CL:CL,"bcp_diminue")</f>
        <v>0</v>
      </c>
      <c r="D108" s="3">
        <f>COUNTIF('BRIA_Cleaned Data'!CL:CL,"peu_diminue")</f>
        <v>1</v>
      </c>
      <c r="E108" s="3">
        <f>COUNTIF('BRIA_Cleaned Data'!CL:CL,"bcp_augmente")</f>
        <v>3</v>
      </c>
      <c r="F108" s="3">
        <f>COUNTIF('BRIA_Cleaned Data'!CL:CL,"PEU_augmente")</f>
        <v>2</v>
      </c>
      <c r="G108" s="175">
        <f>SUM(C108:F108)</f>
        <v>6</v>
      </c>
      <c r="H108" s="68"/>
      <c r="I108" s="9"/>
      <c r="J108" s="9"/>
      <c r="K108" s="9"/>
      <c r="L108" s="9"/>
      <c r="M108" s="9"/>
      <c r="N108" s="9"/>
      <c r="O108" s="9"/>
      <c r="P108" s="9"/>
      <c r="Q108" s="9"/>
      <c r="R108" s="9"/>
    </row>
    <row r="109" spans="1:18" ht="49" x14ac:dyDescent="0.3">
      <c r="A109" s="9"/>
      <c r="B109" s="51" t="s">
        <v>1758</v>
      </c>
      <c r="C109" s="6">
        <f>(C108/$C$103)</f>
        <v>0</v>
      </c>
      <c r="D109" s="6">
        <f>(D108/$C$103)</f>
        <v>0.16666666666666666</v>
      </c>
      <c r="E109" s="6">
        <f>(E108/$C$103)</f>
        <v>0.5</v>
      </c>
      <c r="F109" s="6">
        <f>(F108/$C$103)</f>
        <v>0.33333333333333331</v>
      </c>
      <c r="G109" s="82">
        <f>SUM(C109:F109)</f>
        <v>1</v>
      </c>
      <c r="H109" s="9"/>
      <c r="I109" s="9"/>
      <c r="J109" s="9"/>
      <c r="K109" s="9"/>
      <c r="L109" s="9"/>
      <c r="M109" s="9"/>
      <c r="N109" s="9"/>
      <c r="O109" s="9"/>
      <c r="P109" s="9"/>
      <c r="Q109" s="9"/>
      <c r="R109" s="9"/>
    </row>
    <row r="110" spans="1:18" x14ac:dyDescent="0.3">
      <c r="A110" s="9"/>
      <c r="B110" s="9"/>
      <c r="C110" s="9"/>
      <c r="D110" s="9"/>
      <c r="E110" s="9"/>
      <c r="F110" s="9"/>
      <c r="G110" s="9"/>
      <c r="H110" s="9"/>
      <c r="I110" s="9"/>
      <c r="J110" s="9"/>
      <c r="K110" s="9"/>
      <c r="L110" s="9"/>
      <c r="M110" s="9"/>
      <c r="N110" s="9"/>
      <c r="O110" s="9"/>
      <c r="P110" s="9"/>
      <c r="Q110" s="9"/>
      <c r="R110" s="9"/>
    </row>
    <row r="111" spans="1:18" x14ac:dyDescent="0.3">
      <c r="A111" s="9"/>
      <c r="B111" s="122" t="s">
        <v>1135</v>
      </c>
      <c r="D111" s="9"/>
      <c r="E111" s="9"/>
      <c r="F111" s="9"/>
      <c r="G111" s="9"/>
      <c r="H111" s="9"/>
      <c r="I111" s="9"/>
      <c r="J111" s="9"/>
      <c r="K111" s="9"/>
      <c r="L111" s="9"/>
      <c r="M111" s="9"/>
      <c r="N111" s="9"/>
      <c r="O111" s="9"/>
      <c r="P111" s="9"/>
      <c r="Q111" s="9"/>
      <c r="R111" s="9"/>
    </row>
    <row r="112" spans="1:18" ht="28" x14ac:dyDescent="0.3">
      <c r="A112" s="9"/>
      <c r="B112" s="11" t="s">
        <v>1136</v>
      </c>
      <c r="C112" s="11" t="s">
        <v>1137</v>
      </c>
      <c r="D112" s="11" t="s">
        <v>1138</v>
      </c>
      <c r="E112" s="11" t="s">
        <v>1139</v>
      </c>
      <c r="F112" s="11" t="s">
        <v>1761</v>
      </c>
      <c r="G112" s="11" t="s">
        <v>1099</v>
      </c>
      <c r="H112" s="9"/>
      <c r="I112" s="9"/>
      <c r="J112" s="9"/>
      <c r="K112" s="9"/>
      <c r="L112" s="9"/>
      <c r="M112" s="9"/>
      <c r="N112" s="9"/>
      <c r="O112" s="9"/>
      <c r="P112" s="9"/>
      <c r="Q112" s="9"/>
      <c r="R112" s="9"/>
    </row>
    <row r="113" spans="1:26" x14ac:dyDescent="0.3">
      <c r="A113" s="9"/>
      <c r="B113" s="3">
        <f>COUNTIF('BRIA_Cleaned Data'!CN:CN,"1")+COUNTIF('BRIA_Cleaned Data'!CV:CV,"1")</f>
        <v>1</v>
      </c>
      <c r="C113" s="3">
        <f>COUNTIF('BRIA_Cleaned Data'!CO:CO,"1")+COUNTIF('BRIA_Cleaned Data'!CW:CW,"1")</f>
        <v>0</v>
      </c>
      <c r="D113" s="3">
        <f>COUNTIF('BRIA_Cleaned Data'!CP:CP,"1")+COUNTIF('BRIA_Cleaned Data'!CX:CX,"1")</f>
        <v>2</v>
      </c>
      <c r="E113" s="3">
        <f>COUNTIF('BRIA_Cleaned Data'!CQ:CQ,"1")+COUNTIF('BRIA_Cleaned Data'!CY:CY,"1")</f>
        <v>1</v>
      </c>
      <c r="F113" s="3">
        <f>COUNTIF('BRIA_Cleaned Data'!CR:CR,"1")+COUNTIF('BRIA_Cleaned Data'!CZ:CZ,"1")</f>
        <v>2</v>
      </c>
      <c r="G113" s="3">
        <f>COUNTIF('BRIA_Cleaned Data'!CS:CS,"1")+COUNTIF('BRIA_Cleaned Data'!DA:DA,"1")</f>
        <v>1</v>
      </c>
      <c r="H113" s="9"/>
      <c r="I113" s="9"/>
      <c r="J113" s="9"/>
      <c r="K113" s="9"/>
      <c r="L113" s="9"/>
      <c r="M113" s="9"/>
      <c r="N113" s="9"/>
      <c r="O113" s="9"/>
      <c r="P113" s="9"/>
      <c r="Q113" s="9"/>
      <c r="R113" s="9"/>
    </row>
    <row r="114" spans="1:26" x14ac:dyDescent="0.3">
      <c r="A114" s="9"/>
      <c r="B114" s="13"/>
      <c r="C114" s="15"/>
      <c r="D114" s="15"/>
      <c r="E114" s="13"/>
      <c r="F114" s="15"/>
      <c r="G114" s="168" t="s">
        <v>4677</v>
      </c>
      <c r="H114" s="9"/>
      <c r="I114" s="9"/>
      <c r="J114" s="9"/>
      <c r="K114" s="9"/>
      <c r="L114" s="9"/>
      <c r="M114" s="9"/>
      <c r="N114" s="9"/>
      <c r="O114" s="9"/>
      <c r="P114" s="9"/>
      <c r="Q114" s="9"/>
      <c r="R114" s="9"/>
    </row>
    <row r="115" spans="1:26" ht="15.5" x14ac:dyDescent="0.35">
      <c r="A115" s="28" t="s">
        <v>1553</v>
      </c>
      <c r="B115" s="13"/>
      <c r="C115" s="85" t="s">
        <v>1750</v>
      </c>
      <c r="D115" s="15"/>
      <c r="E115" s="13"/>
      <c r="F115" s="15"/>
      <c r="G115" s="15"/>
      <c r="H115" s="9"/>
      <c r="I115" s="9"/>
      <c r="J115" s="9"/>
      <c r="K115" s="9"/>
      <c r="L115" s="9"/>
      <c r="M115" s="9"/>
      <c r="N115" s="9"/>
      <c r="O115" s="9"/>
      <c r="P115" s="9"/>
      <c r="Q115" s="9"/>
      <c r="R115" s="9"/>
    </row>
    <row r="116" spans="1:26" s="54" customFormat="1" ht="42" x14ac:dyDescent="0.35">
      <c r="A116" s="42"/>
      <c r="B116" s="7" t="s">
        <v>1554</v>
      </c>
      <c r="C116" s="7" t="s">
        <v>1550</v>
      </c>
      <c r="D116" s="7" t="s">
        <v>1551</v>
      </c>
      <c r="E116" s="7" t="s">
        <v>1549</v>
      </c>
      <c r="F116" s="7" t="s">
        <v>1555</v>
      </c>
      <c r="G116" s="7" t="s">
        <v>1552</v>
      </c>
      <c r="H116" s="7" t="s">
        <v>1557</v>
      </c>
      <c r="I116" s="7" t="s">
        <v>1099</v>
      </c>
      <c r="J116" s="35"/>
      <c r="K116" s="35"/>
      <c r="L116" s="35"/>
      <c r="M116" s="35"/>
      <c r="N116" s="35"/>
      <c r="O116" s="35"/>
      <c r="P116" s="35"/>
      <c r="Q116" s="35"/>
      <c r="R116" s="35"/>
      <c r="S116" s="35"/>
      <c r="T116" s="35"/>
      <c r="U116" s="35"/>
      <c r="V116" s="35"/>
      <c r="W116" s="35"/>
      <c r="X116" s="35"/>
      <c r="Y116" s="35"/>
      <c r="Z116" s="35"/>
    </row>
    <row r="117" spans="1:26" x14ac:dyDescent="0.3">
      <c r="A117" s="3" t="s">
        <v>1101</v>
      </c>
      <c r="B117" s="3">
        <f>COUNTIF('BRIA_Cleaned Data'!DD:DD,"1")</f>
        <v>1</v>
      </c>
      <c r="C117" s="3">
        <f>COUNTIF('BRIA_Cleaned Data'!DE:DE,"1")</f>
        <v>0</v>
      </c>
      <c r="D117" s="3">
        <f>COUNTIF('BRIA_Cleaned Data'!DF:DF,"1")</f>
        <v>1</v>
      </c>
      <c r="E117" s="3">
        <f>COUNTIF('BRIA_Cleaned Data'!DG:DG,"1")</f>
        <v>0</v>
      </c>
      <c r="F117" s="3">
        <f>COUNTIF('BRIA_Cleaned Data'!DH:DH,"1")</f>
        <v>31</v>
      </c>
      <c r="G117" s="3">
        <f>COUNTIF('BRIA_Cleaned Data'!DI:DI,"1")</f>
        <v>3</v>
      </c>
      <c r="H117" s="3">
        <f>COUNTIF('BRIA_Cleaned Data'!DJ:DJ,"1")</f>
        <v>0</v>
      </c>
      <c r="I117" s="3">
        <f>COUNTIF('BRIA_Cleaned Data'!DK:DK,"1")</f>
        <v>0</v>
      </c>
      <c r="J117" s="35"/>
      <c r="K117" s="9"/>
      <c r="L117" s="9"/>
      <c r="M117" s="9"/>
      <c r="N117" s="9"/>
      <c r="O117" s="9"/>
      <c r="P117" s="9"/>
      <c r="Q117" s="9"/>
      <c r="R117" s="9"/>
    </row>
    <row r="118" spans="1:26" ht="26" x14ac:dyDescent="0.3">
      <c r="A118" s="51" t="s">
        <v>1573</v>
      </c>
      <c r="B118" s="6">
        <f>B117/$B$95</f>
        <v>2.9411764705882353E-2</v>
      </c>
      <c r="C118" s="6">
        <f t="shared" ref="C118:I118" si="14">C117/$B$95</f>
        <v>0</v>
      </c>
      <c r="D118" s="6">
        <f t="shared" si="14"/>
        <v>2.9411764705882353E-2</v>
      </c>
      <c r="E118" s="6">
        <f t="shared" si="14"/>
        <v>0</v>
      </c>
      <c r="F118" s="6">
        <f t="shared" si="14"/>
        <v>0.91176470588235292</v>
      </c>
      <c r="G118" s="6">
        <f t="shared" si="14"/>
        <v>8.8235294117647065E-2</v>
      </c>
      <c r="H118" s="6">
        <f t="shared" si="14"/>
        <v>0</v>
      </c>
      <c r="I118" s="6">
        <f t="shared" si="14"/>
        <v>0</v>
      </c>
      <c r="J118" s="35"/>
      <c r="K118" s="9"/>
      <c r="L118" s="9"/>
      <c r="M118" s="9"/>
      <c r="N118" s="9"/>
      <c r="O118" s="9"/>
      <c r="P118" s="9"/>
      <c r="Q118" s="9"/>
      <c r="R118" s="9"/>
    </row>
    <row r="119" spans="1:26" s="9" customFormat="1" x14ac:dyDescent="0.3">
      <c r="A119" s="13"/>
      <c r="B119" s="14"/>
      <c r="C119" s="14"/>
      <c r="D119" s="14"/>
      <c r="E119" s="14"/>
      <c r="F119" s="14"/>
      <c r="G119" s="14"/>
      <c r="H119" s="14"/>
      <c r="I119" s="14"/>
    </row>
    <row r="120" spans="1:26" ht="15.5" x14ac:dyDescent="0.35">
      <c r="A120" s="55" t="s">
        <v>1556</v>
      </c>
      <c r="B120" s="14"/>
      <c r="C120" s="14"/>
      <c r="D120" s="14"/>
      <c r="E120" s="14"/>
      <c r="F120" s="14"/>
      <c r="G120" s="14"/>
      <c r="H120" s="14"/>
      <c r="I120" s="14"/>
      <c r="J120" s="9"/>
      <c r="K120" s="9"/>
      <c r="L120" s="9"/>
      <c r="M120" s="9"/>
      <c r="N120" s="9"/>
      <c r="O120" s="9"/>
      <c r="P120" s="9"/>
      <c r="Q120" s="9"/>
      <c r="R120" s="9"/>
    </row>
    <row r="121" spans="1:26" x14ac:dyDescent="0.3">
      <c r="A121" s="3"/>
      <c r="B121" s="7" t="s">
        <v>1104</v>
      </c>
      <c r="C121" s="7" t="s">
        <v>1103</v>
      </c>
      <c r="D121" s="7" t="s">
        <v>1557</v>
      </c>
      <c r="E121" s="92" t="s">
        <v>1100</v>
      </c>
      <c r="F121" s="9"/>
      <c r="G121" s="9"/>
      <c r="H121" s="9"/>
      <c r="I121" s="9"/>
      <c r="J121" s="9"/>
      <c r="K121" s="9"/>
      <c r="L121" s="9"/>
      <c r="M121" s="9"/>
      <c r="N121" s="9"/>
      <c r="O121" s="9"/>
      <c r="P121" s="9"/>
      <c r="Q121" s="9"/>
      <c r="R121" s="9"/>
    </row>
    <row r="122" spans="1:26" x14ac:dyDescent="0.3">
      <c r="A122" s="3" t="s">
        <v>1101</v>
      </c>
      <c r="B122" s="3">
        <f>COUNTIF('BRIA_Cleaned Data'!DM:DM,"OUI")</f>
        <v>7</v>
      </c>
      <c r="C122" s="3">
        <f>COUNTIF('BRIA_Cleaned Data'!DM:DM,"non")</f>
        <v>27</v>
      </c>
      <c r="D122" s="3">
        <f>COUNTIF('BRIA_Cleaned Data'!DM:DM,"nsp")</f>
        <v>0</v>
      </c>
      <c r="E122" s="93">
        <f>SUM(B122:D122)</f>
        <v>34</v>
      </c>
      <c r="F122" s="9"/>
      <c r="G122" s="9"/>
      <c r="H122" s="9"/>
      <c r="I122" s="9"/>
      <c r="J122" s="9"/>
      <c r="K122" s="9"/>
      <c r="L122" s="9"/>
      <c r="M122" s="9"/>
      <c r="N122" s="9"/>
      <c r="O122" s="9"/>
      <c r="P122" s="9"/>
      <c r="Q122" s="9"/>
      <c r="R122" s="9"/>
    </row>
    <row r="123" spans="1:26" ht="26" x14ac:dyDescent="0.3">
      <c r="A123" s="51" t="s">
        <v>1573</v>
      </c>
      <c r="B123" s="6">
        <f>(B122/$B$95)</f>
        <v>0.20588235294117646</v>
      </c>
      <c r="C123" s="6">
        <f>(C122/$B$95)</f>
        <v>0.79411764705882348</v>
      </c>
      <c r="D123" s="6">
        <f>(D122/$B$95)</f>
        <v>0</v>
      </c>
      <c r="E123" s="82">
        <f>SUM(B123:D123)</f>
        <v>1</v>
      </c>
      <c r="F123" s="9"/>
      <c r="G123" s="9"/>
      <c r="H123" s="9"/>
      <c r="I123" s="9"/>
      <c r="J123" s="9"/>
      <c r="K123" s="9"/>
      <c r="L123" s="9"/>
      <c r="M123" s="9"/>
      <c r="N123" s="9"/>
      <c r="O123" s="9"/>
      <c r="P123" s="9"/>
      <c r="Q123" s="9"/>
      <c r="R123" s="9"/>
    </row>
    <row r="124" spans="1:26" s="9" customFormat="1" x14ac:dyDescent="0.3">
      <c r="A124" s="109"/>
      <c r="B124" s="14"/>
      <c r="C124" s="14"/>
      <c r="D124" s="14"/>
      <c r="E124" s="108"/>
    </row>
    <row r="125" spans="1:26" s="9" customFormat="1" x14ac:dyDescent="0.3">
      <c r="A125" s="109"/>
      <c r="B125" s="17" t="s">
        <v>1824</v>
      </c>
    </row>
    <row r="126" spans="1:26" s="9" customFormat="1" ht="42" x14ac:dyDescent="0.3">
      <c r="A126" s="109"/>
      <c r="B126" s="3"/>
      <c r="C126" s="11" t="s">
        <v>1827</v>
      </c>
      <c r="D126" s="11" t="s">
        <v>1825</v>
      </c>
      <c r="E126" s="11" t="s">
        <v>1826</v>
      </c>
      <c r="F126" s="11" t="s">
        <v>1761</v>
      </c>
      <c r="G126" s="11" t="s">
        <v>1114</v>
      </c>
    </row>
    <row r="127" spans="1:26" s="9" customFormat="1" x14ac:dyDescent="0.3">
      <c r="A127" s="109"/>
      <c r="B127" s="3" t="s">
        <v>1101</v>
      </c>
      <c r="C127" s="3">
        <f>COUNTIF('BRIA_Cleaned Data'!DO:DO,"1")</f>
        <v>1</v>
      </c>
      <c r="D127" s="3">
        <f>COUNTIF('BRIA_Cleaned Data'!DP:DP,"1")</f>
        <v>5</v>
      </c>
      <c r="E127" s="3">
        <f>COUNTIF('BRIA_Cleaned Data'!DQ:DQ,"1")</f>
        <v>2</v>
      </c>
      <c r="F127" s="3">
        <f>COUNTIF('BRIA_Cleaned Data'!DR:DR,"1")</f>
        <v>0</v>
      </c>
      <c r="G127" s="3">
        <f>COUNTIF('BRIA_Cleaned Data'!DS:DS,"1")</f>
        <v>0</v>
      </c>
    </row>
    <row r="128" spans="1:26" s="9" customFormat="1" ht="49" x14ac:dyDescent="0.3">
      <c r="A128" s="109"/>
      <c r="B128" s="51" t="s">
        <v>1758</v>
      </c>
      <c r="C128" s="6">
        <f>(C127/$B$122)</f>
        <v>0.14285714285714285</v>
      </c>
      <c r="D128" s="6">
        <f t="shared" ref="D128:G128" si="15">(D127/$B$122)</f>
        <v>0.7142857142857143</v>
      </c>
      <c r="E128" s="6">
        <f t="shared" si="15"/>
        <v>0.2857142857142857</v>
      </c>
      <c r="F128" s="6">
        <f t="shared" si="15"/>
        <v>0</v>
      </c>
      <c r="G128" s="6">
        <f t="shared" si="15"/>
        <v>0</v>
      </c>
    </row>
    <row r="129" spans="1:26" x14ac:dyDescent="0.3">
      <c r="A129" s="9"/>
      <c r="B129" s="9"/>
      <c r="C129" s="9"/>
      <c r="D129" s="9"/>
      <c r="E129" s="9"/>
      <c r="F129" s="9"/>
      <c r="G129" s="9"/>
      <c r="H129" s="9"/>
      <c r="I129" s="9"/>
      <c r="J129" s="9"/>
      <c r="K129" s="9"/>
      <c r="L129" s="9"/>
      <c r="M129" s="9"/>
      <c r="N129" s="9"/>
      <c r="O129" s="9"/>
      <c r="P129" s="9"/>
      <c r="Q129" s="9"/>
      <c r="R129" s="9"/>
    </row>
    <row r="130" spans="1:26" x14ac:dyDescent="0.3">
      <c r="A130" s="9"/>
      <c r="B130" s="9"/>
      <c r="C130" s="9"/>
      <c r="D130" s="9"/>
      <c r="E130" s="68"/>
      <c r="F130" s="9"/>
      <c r="G130" s="9"/>
      <c r="H130" s="9"/>
      <c r="I130" s="9"/>
      <c r="J130" s="9"/>
      <c r="K130" s="9"/>
      <c r="L130" s="9"/>
      <c r="M130" s="9"/>
      <c r="N130" s="9"/>
      <c r="O130" s="9"/>
      <c r="P130" s="9"/>
      <c r="Q130" s="9"/>
      <c r="R130" s="9"/>
    </row>
    <row r="131" spans="1:26" ht="15.5" x14ac:dyDescent="0.35">
      <c r="A131" s="28" t="s">
        <v>1186</v>
      </c>
      <c r="B131" s="9"/>
      <c r="C131" s="85" t="s">
        <v>1750</v>
      </c>
      <c r="D131" s="9"/>
      <c r="E131" s="9"/>
      <c r="F131" s="9"/>
      <c r="G131" s="9"/>
      <c r="H131" s="9"/>
      <c r="I131" s="9"/>
      <c r="J131" s="9"/>
      <c r="K131" s="9"/>
      <c r="L131" s="9"/>
      <c r="M131" s="9"/>
      <c r="N131" s="9"/>
      <c r="O131" s="9"/>
      <c r="P131" s="9"/>
      <c r="Q131" s="9"/>
      <c r="R131" s="9"/>
    </row>
    <row r="132" spans="1:26" s="81" customFormat="1" ht="56" x14ac:dyDescent="0.35">
      <c r="A132" s="7" t="s">
        <v>1141</v>
      </c>
      <c r="B132" s="7" t="s">
        <v>1558</v>
      </c>
      <c r="C132" s="7" t="s">
        <v>1559</v>
      </c>
      <c r="D132" s="7" t="s">
        <v>1347</v>
      </c>
      <c r="E132" s="7" t="s">
        <v>1142</v>
      </c>
      <c r="F132" s="7" t="s">
        <v>1143</v>
      </c>
      <c r="G132" s="7" t="s">
        <v>1560</v>
      </c>
      <c r="H132" s="7" t="s">
        <v>1561</v>
      </c>
      <c r="I132" s="7" t="s">
        <v>1562</v>
      </c>
      <c r="J132" s="7" t="s">
        <v>1563</v>
      </c>
      <c r="K132" s="7" t="s">
        <v>1557</v>
      </c>
      <c r="L132" s="7" t="s">
        <v>1099</v>
      </c>
      <c r="M132" s="94"/>
      <c r="N132" s="94"/>
      <c r="O132" s="80"/>
      <c r="P132" s="80"/>
      <c r="Q132" s="80"/>
      <c r="R132" s="80"/>
      <c r="S132" s="80"/>
      <c r="T132" s="80"/>
      <c r="U132" s="80"/>
      <c r="V132" s="80"/>
      <c r="W132" s="80"/>
      <c r="X132" s="80"/>
      <c r="Y132" s="80"/>
      <c r="Z132" s="80"/>
    </row>
    <row r="133" spans="1:26" x14ac:dyDescent="0.3">
      <c r="A133" s="3">
        <f>COUNTIF('BRIA_Cleaned Data'!DV:DV,"1")</f>
        <v>48</v>
      </c>
      <c r="B133" s="3">
        <f>COUNTIF('BRIA_Cleaned Data'!DW:DW,"1")</f>
        <v>75</v>
      </c>
      <c r="C133" s="3">
        <f>COUNTIF('BRIA_Cleaned Data'!DX:DX,"1")</f>
        <v>18</v>
      </c>
      <c r="D133" s="3">
        <f>COUNTIF('BRIA_Cleaned Data'!DY:DY,"1")</f>
        <v>9</v>
      </c>
      <c r="E133" s="3">
        <f>COUNTIF('BRIA_Cleaned Data'!DZ:DZ,"1")</f>
        <v>5</v>
      </c>
      <c r="F133" s="3">
        <f>COUNTIF('BRIA_Cleaned Data'!EA:EA,"1")</f>
        <v>41</v>
      </c>
      <c r="G133" s="3">
        <f>COUNTIF('BRIA_Cleaned Data'!EB:EB,"1")</f>
        <v>51</v>
      </c>
      <c r="H133" s="3">
        <f>COUNTIF('BRIA_Cleaned Data'!EC:EC,"1")</f>
        <v>42</v>
      </c>
      <c r="I133" s="3">
        <f>COUNTIF('BRIA_Cleaned Data'!ED:ED,"1")</f>
        <v>29</v>
      </c>
      <c r="J133" s="3">
        <f>COUNTIF('BRIA_Cleaned Data'!EE:EE,"1")</f>
        <v>26</v>
      </c>
      <c r="K133" s="3">
        <f>COUNTIF('BRIA_Cleaned Data'!EF:EF,"1")</f>
        <v>0</v>
      </c>
      <c r="L133" s="3">
        <f>COUNTIF('BRIA_Cleaned Data'!EG:EG,"1")</f>
        <v>6</v>
      </c>
      <c r="N133" s="9"/>
      <c r="O133" s="9"/>
      <c r="P133" s="9"/>
      <c r="Q133" s="9"/>
      <c r="R133" s="9"/>
    </row>
    <row r="134" spans="1:26" x14ac:dyDescent="0.3">
      <c r="A134" s="9"/>
      <c r="B134" s="68" t="s">
        <v>4646</v>
      </c>
      <c r="C134" s="9"/>
      <c r="D134" s="9"/>
      <c r="E134" s="9"/>
      <c r="F134" s="68" t="s">
        <v>4652</v>
      </c>
      <c r="G134" s="9"/>
      <c r="H134" s="9"/>
      <c r="I134" s="68" t="s">
        <v>4647</v>
      </c>
      <c r="J134" s="9"/>
      <c r="K134" s="9"/>
      <c r="L134" s="68" t="s">
        <v>4653</v>
      </c>
      <c r="M134" s="9"/>
      <c r="N134" s="9"/>
      <c r="O134" s="9"/>
      <c r="P134" s="9"/>
      <c r="Q134" s="9"/>
      <c r="R134" s="9"/>
    </row>
    <row r="135" spans="1:26" ht="15.5" x14ac:dyDescent="0.35">
      <c r="A135" s="28" t="s">
        <v>1187</v>
      </c>
      <c r="B135" s="9"/>
      <c r="C135" s="85" t="s">
        <v>1750</v>
      </c>
      <c r="D135" s="9"/>
      <c r="E135" s="9"/>
      <c r="F135" s="9"/>
      <c r="G135" s="9"/>
      <c r="H135" s="9"/>
      <c r="I135" s="9"/>
      <c r="J135" s="9"/>
      <c r="K135" s="9"/>
      <c r="L135" s="9"/>
      <c r="M135" s="9"/>
      <c r="N135" s="9"/>
      <c r="O135" s="9"/>
      <c r="P135" s="9"/>
      <c r="Q135" s="9"/>
      <c r="R135" s="9"/>
    </row>
    <row r="136" spans="1:26" s="81" customFormat="1" ht="70" x14ac:dyDescent="0.35">
      <c r="A136" s="7" t="s">
        <v>1564</v>
      </c>
      <c r="B136" s="7" t="s">
        <v>4557</v>
      </c>
      <c r="C136" s="7" t="s">
        <v>1565</v>
      </c>
      <c r="D136" s="7" t="s">
        <v>1566</v>
      </c>
      <c r="E136" s="7" t="s">
        <v>1567</v>
      </c>
      <c r="F136" s="7" t="s">
        <v>1568</v>
      </c>
      <c r="G136" s="7" t="s">
        <v>1569</v>
      </c>
      <c r="H136" s="7" t="s">
        <v>1570</v>
      </c>
      <c r="I136" s="7" t="s">
        <v>1571</v>
      </c>
      <c r="J136" s="7" t="s">
        <v>1572</v>
      </c>
      <c r="K136" s="7" t="s">
        <v>1140</v>
      </c>
      <c r="L136" s="7" t="s">
        <v>1761</v>
      </c>
      <c r="M136" s="7" t="s">
        <v>1099</v>
      </c>
      <c r="N136" s="80"/>
      <c r="O136" s="80"/>
      <c r="P136" s="80"/>
      <c r="Q136" s="80"/>
      <c r="R136" s="80"/>
      <c r="S136" s="80"/>
      <c r="T136" s="80"/>
      <c r="U136" s="80"/>
      <c r="V136" s="80"/>
      <c r="W136" s="80"/>
      <c r="X136" s="80"/>
      <c r="Y136" s="80"/>
      <c r="Z136" s="80"/>
    </row>
    <row r="137" spans="1:26" x14ac:dyDescent="0.3">
      <c r="A137" s="23">
        <f>COUNTIF('BRIA_Cleaned Data'!EJ:EJ,"1")</f>
        <v>0</v>
      </c>
      <c r="B137" s="23">
        <f>COUNTIF('BRIA_Cleaned Data'!EK:EK,"1")</f>
        <v>0</v>
      </c>
      <c r="C137" s="23">
        <f>COUNTIF('BRIA_Cleaned Data'!EL:EL,"1")</f>
        <v>18</v>
      </c>
      <c r="D137" s="23">
        <f>COUNTIF('BRIA_Cleaned Data'!EM:EM,"1")</f>
        <v>0</v>
      </c>
      <c r="E137" s="23">
        <f>COUNTIF('BRIA_Cleaned Data'!EN:EN,"1")</f>
        <v>59</v>
      </c>
      <c r="F137" s="23">
        <f>COUNTIF('BRIA_Cleaned Data'!EO:EO,"1")</f>
        <v>7</v>
      </c>
      <c r="G137" s="23">
        <f>COUNTIF('BRIA_Cleaned Data'!EP:EP,"1")</f>
        <v>4</v>
      </c>
      <c r="H137" s="23">
        <f>COUNTIF('BRIA_Cleaned Data'!EQ:EQ,"1")</f>
        <v>0</v>
      </c>
      <c r="I137" s="23">
        <f>COUNTIF('BRIA_Cleaned Data'!ER:ER,"1")</f>
        <v>0</v>
      </c>
      <c r="J137" s="23">
        <f>COUNTIF('BRIA_Cleaned Data'!ES:ES,"1")</f>
        <v>0</v>
      </c>
      <c r="K137" s="23">
        <f>COUNTIF('BRIA_Cleaned Data'!ET:ET,"1")</f>
        <v>144</v>
      </c>
      <c r="L137" s="23">
        <f>COUNTIF('BRIA_Cleaned Data'!EU:EU,"1")</f>
        <v>3</v>
      </c>
      <c r="M137" s="23">
        <f>COUNTIF('BRIA_Cleaned Data'!EV:EV,"1")</f>
        <v>4</v>
      </c>
      <c r="N137" s="9"/>
      <c r="O137" s="9"/>
      <c r="P137" s="9"/>
      <c r="Q137" s="9"/>
      <c r="R137" s="9"/>
    </row>
    <row r="138" spans="1:26" x14ac:dyDescent="0.3">
      <c r="A138" s="9"/>
      <c r="B138" s="9"/>
      <c r="C138" s="9"/>
      <c r="D138" s="9"/>
      <c r="E138" s="9"/>
      <c r="F138" s="9"/>
      <c r="G138" s="9"/>
      <c r="H138" s="9"/>
      <c r="I138" s="9"/>
      <c r="J138" s="9"/>
      <c r="K138" s="9"/>
      <c r="L138" s="9"/>
      <c r="M138" s="68" t="s">
        <v>4655</v>
      </c>
      <c r="N138" s="9"/>
      <c r="O138" s="9"/>
      <c r="P138" s="9"/>
      <c r="Q138" s="9"/>
      <c r="R138" s="9"/>
    </row>
    <row r="139" spans="1:26" ht="15.5" x14ac:dyDescent="0.35">
      <c r="A139" s="28" t="s">
        <v>1219</v>
      </c>
      <c r="B139" s="9"/>
      <c r="C139" s="9"/>
      <c r="D139" s="9"/>
      <c r="E139" s="9"/>
      <c r="F139" s="9"/>
      <c r="G139" s="9"/>
      <c r="H139" s="9"/>
      <c r="I139" s="9"/>
      <c r="J139" s="9"/>
      <c r="K139" s="9"/>
      <c r="L139" s="9"/>
      <c r="M139" s="9"/>
      <c r="N139" s="9"/>
      <c r="O139" s="9"/>
      <c r="P139" s="9"/>
      <c r="Q139" s="9"/>
      <c r="R139" s="9"/>
    </row>
    <row r="140" spans="1:26" x14ac:dyDescent="0.3">
      <c r="A140" s="3"/>
      <c r="B140" s="7" t="s">
        <v>1104</v>
      </c>
      <c r="C140" s="7" t="s">
        <v>1103</v>
      </c>
      <c r="D140" s="7" t="s">
        <v>1761</v>
      </c>
      <c r="E140" s="92" t="s">
        <v>1100</v>
      </c>
      <c r="F140" s="9"/>
      <c r="G140" s="9"/>
      <c r="H140" s="9"/>
      <c r="I140" s="9"/>
      <c r="J140" s="9"/>
      <c r="K140" s="9"/>
      <c r="L140" s="9"/>
      <c r="M140" s="9"/>
      <c r="N140" s="9"/>
      <c r="O140" s="9"/>
      <c r="P140" s="9"/>
      <c r="Q140" s="9"/>
      <c r="R140" s="9"/>
    </row>
    <row r="141" spans="1:26" x14ac:dyDescent="0.3">
      <c r="A141" s="3" t="s">
        <v>1101</v>
      </c>
      <c r="B141" s="23">
        <f>COUNTIF('BRIA_Cleaned Data'!EX:EX,"OUI")</f>
        <v>62</v>
      </c>
      <c r="C141" s="23">
        <f>COUNTIF('BRIA_Cleaned Data'!EX:EX,"non")</f>
        <v>201</v>
      </c>
      <c r="D141" s="23">
        <f>COUNTIF('BRIA_Cleaned Data'!EX:EX,"nSP")</f>
        <v>2</v>
      </c>
      <c r="E141" s="93">
        <f>SUM(B141:D141)</f>
        <v>265</v>
      </c>
      <c r="F141" s="9"/>
      <c r="G141" s="9"/>
      <c r="H141" s="9"/>
      <c r="I141" s="9"/>
      <c r="J141" s="9"/>
      <c r="K141" s="9"/>
      <c r="L141" s="9"/>
      <c r="M141" s="9"/>
      <c r="N141" s="9"/>
      <c r="O141" s="9"/>
      <c r="P141" s="9"/>
      <c r="Q141" s="9"/>
      <c r="R141" s="9"/>
    </row>
    <row r="142" spans="1:26" ht="26" x14ac:dyDescent="0.3">
      <c r="A142" s="83" t="s">
        <v>4554</v>
      </c>
      <c r="B142" s="6">
        <f>(B141/$B$4)</f>
        <v>0.2339622641509434</v>
      </c>
      <c r="C142" s="6">
        <f>(C141/$B$4)</f>
        <v>0.7584905660377359</v>
      </c>
      <c r="D142" s="6">
        <f>(D141/$B$4)</f>
        <v>7.5471698113207548E-3</v>
      </c>
      <c r="E142" s="82">
        <f>SUM(B142:D142)</f>
        <v>1</v>
      </c>
      <c r="F142" s="9"/>
      <c r="G142" s="9"/>
      <c r="H142" s="9"/>
      <c r="I142" s="9"/>
      <c r="J142" s="9"/>
      <c r="K142" s="9"/>
      <c r="L142" s="9"/>
      <c r="M142" s="9"/>
      <c r="N142" s="9"/>
      <c r="O142" s="9"/>
      <c r="P142" s="9"/>
      <c r="Q142" s="9"/>
      <c r="R142" s="9"/>
    </row>
    <row r="143" spans="1:26" x14ac:dyDescent="0.3">
      <c r="A143" s="9"/>
      <c r="B143" s="9"/>
      <c r="C143" s="9"/>
      <c r="D143" s="9"/>
      <c r="E143" s="9"/>
      <c r="F143" s="9"/>
      <c r="G143" s="9"/>
      <c r="H143" s="9"/>
      <c r="I143" s="9"/>
      <c r="J143" s="9"/>
      <c r="K143" s="9"/>
      <c r="L143" s="9"/>
      <c r="M143" s="9"/>
      <c r="N143" s="9"/>
      <c r="O143" s="9"/>
      <c r="P143" s="9"/>
      <c r="Q143" s="9"/>
      <c r="R143" s="9"/>
    </row>
    <row r="144" spans="1:26" x14ac:dyDescent="0.3">
      <c r="A144" s="9"/>
      <c r="B144" s="17" t="s">
        <v>1150</v>
      </c>
      <c r="C144" s="9"/>
      <c r="D144" s="85" t="s">
        <v>1750</v>
      </c>
      <c r="E144" s="9"/>
      <c r="F144" s="9"/>
      <c r="G144" s="9"/>
      <c r="H144" s="9"/>
      <c r="I144" s="9"/>
      <c r="J144" s="9"/>
      <c r="K144" s="9"/>
      <c r="L144" s="9"/>
      <c r="M144" s="9"/>
      <c r="N144" s="9"/>
      <c r="O144" s="9"/>
      <c r="P144" s="9"/>
      <c r="Q144" s="9"/>
      <c r="R144" s="9"/>
    </row>
    <row r="145" spans="1:26" s="54" customFormat="1" ht="28" x14ac:dyDescent="0.3">
      <c r="A145" s="35"/>
      <c r="B145" s="3"/>
      <c r="C145" s="10" t="s">
        <v>1574</v>
      </c>
      <c r="D145" s="10" t="s">
        <v>1254</v>
      </c>
      <c r="E145" s="10" t="s">
        <v>4656</v>
      </c>
      <c r="F145" s="10" t="s">
        <v>1576</v>
      </c>
      <c r="G145" s="10" t="s">
        <v>1577</v>
      </c>
      <c r="H145" s="10" t="s">
        <v>1557</v>
      </c>
      <c r="I145" s="10" t="s">
        <v>1099</v>
      </c>
      <c r="J145" s="9"/>
      <c r="K145" s="57"/>
      <c r="L145" s="35"/>
      <c r="M145" s="35"/>
      <c r="N145" s="35"/>
      <c r="O145" s="35"/>
      <c r="P145" s="35"/>
      <c r="Q145" s="35"/>
      <c r="R145" s="35"/>
      <c r="S145" s="35"/>
      <c r="T145" s="35"/>
      <c r="U145" s="35"/>
      <c r="V145" s="35"/>
      <c r="W145" s="35"/>
      <c r="X145" s="35"/>
      <c r="Y145" s="35"/>
      <c r="Z145" s="35"/>
    </row>
    <row r="146" spans="1:26" x14ac:dyDescent="0.3">
      <c r="A146" s="9"/>
      <c r="B146" s="3" t="s">
        <v>1101</v>
      </c>
      <c r="C146" s="23">
        <f>COUNTIF('BRIA_Cleaned Data'!EZ:EZ,"1")</f>
        <v>1</v>
      </c>
      <c r="D146" s="23">
        <f>COUNTIF('BRIA_Cleaned Data'!FA:FA,"1")</f>
        <v>0</v>
      </c>
      <c r="E146" s="23">
        <f>COUNTIF('BRIA_Cleaned Data'!FB:FB,"1")</f>
        <v>1</v>
      </c>
      <c r="F146" s="23">
        <f>COUNTIF('BRIA_Cleaned Data'!FC:FC,"1")</f>
        <v>9</v>
      </c>
      <c r="G146" s="23">
        <f>COUNTIF('BRIA_Cleaned Data'!FD:FD,"1")</f>
        <v>50</v>
      </c>
      <c r="H146" s="23">
        <f>COUNTIF('BRIA_Cleaned Data'!FE:FE,"1")</f>
        <v>0</v>
      </c>
      <c r="I146" s="23">
        <f>COUNTIF('BRIA_Cleaned Data'!FF:FF,"1")</f>
        <v>1</v>
      </c>
      <c r="J146" s="9"/>
      <c r="K146" s="9"/>
      <c r="L146" s="9"/>
      <c r="M146" s="9"/>
      <c r="N146" s="9"/>
      <c r="O146" s="9"/>
      <c r="P146" s="9"/>
      <c r="Q146" s="9"/>
      <c r="R146" s="9"/>
    </row>
    <row r="147" spans="1:26" ht="37.5" x14ac:dyDescent="0.3">
      <c r="A147" s="9"/>
      <c r="B147" s="51" t="s">
        <v>1759</v>
      </c>
      <c r="C147" s="6">
        <f>C146/$B$141</f>
        <v>1.6129032258064516E-2</v>
      </c>
      <c r="D147" s="6">
        <f t="shared" ref="D147:I147" si="16">D146/$B$141</f>
        <v>0</v>
      </c>
      <c r="E147" s="6">
        <f t="shared" si="16"/>
        <v>1.6129032258064516E-2</v>
      </c>
      <c r="F147" s="6">
        <f t="shared" si="16"/>
        <v>0.14516129032258066</v>
      </c>
      <c r="G147" s="6">
        <f t="shared" si="16"/>
        <v>0.80645161290322576</v>
      </c>
      <c r="H147" s="6">
        <f t="shared" si="16"/>
        <v>0</v>
      </c>
      <c r="I147" s="6">
        <f t="shared" si="16"/>
        <v>1.6129032258064516E-2</v>
      </c>
      <c r="J147" s="9"/>
      <c r="K147" s="9"/>
      <c r="L147" s="9"/>
      <c r="M147" s="9"/>
      <c r="N147" s="9"/>
      <c r="O147" s="9"/>
      <c r="P147" s="9"/>
      <c r="Q147" s="9"/>
      <c r="R147" s="9"/>
    </row>
    <row r="148" spans="1:26" x14ac:dyDescent="0.3">
      <c r="A148" s="9"/>
      <c r="B148" s="9"/>
      <c r="C148" s="9"/>
      <c r="D148" s="9"/>
      <c r="E148" s="68" t="s">
        <v>4659</v>
      </c>
      <c r="F148" s="9"/>
      <c r="G148" s="9"/>
      <c r="H148" s="9"/>
      <c r="I148" s="68" t="s">
        <v>4658</v>
      </c>
      <c r="J148" s="9"/>
      <c r="K148" s="9"/>
      <c r="L148" s="9"/>
      <c r="M148" s="9"/>
      <c r="N148" s="9"/>
      <c r="O148" s="9"/>
      <c r="P148" s="9"/>
      <c r="Q148" s="9"/>
      <c r="R148" s="9"/>
    </row>
    <row r="149" spans="1:26" x14ac:dyDescent="0.3">
      <c r="A149" s="9"/>
      <c r="B149" s="9"/>
      <c r="C149" s="9"/>
      <c r="D149" s="9"/>
      <c r="E149" s="68"/>
      <c r="F149" s="9"/>
      <c r="G149" s="9"/>
      <c r="H149" s="9"/>
      <c r="I149" s="68"/>
      <c r="J149" s="9"/>
      <c r="K149" s="9"/>
      <c r="L149" s="9"/>
      <c r="M149" s="9"/>
      <c r="N149" s="9"/>
      <c r="O149" s="9"/>
      <c r="P149" s="9"/>
      <c r="Q149" s="9"/>
      <c r="R149" s="9"/>
    </row>
    <row r="150" spans="1:26" x14ac:dyDescent="0.3">
      <c r="A150" s="9"/>
      <c r="B150" s="17" t="s">
        <v>1153</v>
      </c>
      <c r="C150" s="9"/>
      <c r="D150" s="85" t="s">
        <v>1750</v>
      </c>
      <c r="E150" s="9"/>
      <c r="F150" s="9"/>
      <c r="G150" s="9"/>
      <c r="H150" s="9"/>
      <c r="I150" s="9"/>
      <c r="J150" s="9"/>
      <c r="K150" s="9"/>
      <c r="L150" s="9"/>
      <c r="M150" s="9"/>
      <c r="N150" s="9"/>
      <c r="O150" s="9"/>
      <c r="P150" s="9"/>
      <c r="Q150" s="9"/>
      <c r="R150" s="9"/>
    </row>
    <row r="151" spans="1:26" s="54" customFormat="1" ht="56" x14ac:dyDescent="0.3">
      <c r="A151" s="35"/>
      <c r="B151" s="3"/>
      <c r="C151" s="10" t="s">
        <v>1580</v>
      </c>
      <c r="D151" s="10" t="s">
        <v>1578</v>
      </c>
      <c r="E151" s="10" t="s">
        <v>1156</v>
      </c>
      <c r="F151" s="10" t="s">
        <v>1157</v>
      </c>
      <c r="G151" s="10" t="s">
        <v>1579</v>
      </c>
      <c r="H151" s="10" t="s">
        <v>1154</v>
      </c>
      <c r="I151" s="10" t="s">
        <v>1155</v>
      </c>
      <c r="J151" s="10" t="s">
        <v>1581</v>
      </c>
      <c r="K151" s="10" t="s">
        <v>1582</v>
      </c>
      <c r="L151" s="10" t="s">
        <v>1583</v>
      </c>
      <c r="M151" s="10" t="s">
        <v>1584</v>
      </c>
      <c r="N151" s="10" t="s">
        <v>1557</v>
      </c>
      <c r="O151" s="10" t="s">
        <v>1114</v>
      </c>
      <c r="P151" s="57"/>
      <c r="Q151" s="57"/>
      <c r="S151" s="35"/>
      <c r="T151" s="35"/>
      <c r="U151" s="35"/>
      <c r="V151" s="35"/>
      <c r="W151" s="35"/>
      <c r="X151" s="35"/>
      <c r="Y151" s="35"/>
      <c r="Z151" s="35"/>
    </row>
    <row r="152" spans="1:26" x14ac:dyDescent="0.3">
      <c r="A152" s="9"/>
      <c r="B152" s="3" t="s">
        <v>1101</v>
      </c>
      <c r="C152" s="23">
        <f>COUNTIF('BRIA_Cleaned Data'!FI:FI,"1")</f>
        <v>0</v>
      </c>
      <c r="D152" s="23">
        <f>COUNTIF('BRIA_Cleaned Data'!FJ:FJ,"1")</f>
        <v>5</v>
      </c>
      <c r="E152" s="23">
        <f>COUNTIF('BRIA_Cleaned Data'!FK:FK,"1")</f>
        <v>29</v>
      </c>
      <c r="F152" s="23">
        <f>COUNTIF('BRIA_Cleaned Data'!FL:FL,"1")</f>
        <v>0</v>
      </c>
      <c r="G152" s="23">
        <f>COUNTIF('BRIA_Cleaned Data'!FM:FM,"1")</f>
        <v>9</v>
      </c>
      <c r="H152" s="23">
        <f>COUNTIF('BRIA_Cleaned Data'!FN:FN,"1")</f>
        <v>1</v>
      </c>
      <c r="I152" s="23">
        <f>COUNTIF('BRIA_Cleaned Data'!FO:FO,"1")</f>
        <v>15</v>
      </c>
      <c r="J152" s="23">
        <f>COUNTIF('BRIA_Cleaned Data'!FP:FP,"1")</f>
        <v>5</v>
      </c>
      <c r="K152" s="23">
        <f>COUNTIF('BRIA_Cleaned Data'!FQ:FQ,"1")</f>
        <v>0</v>
      </c>
      <c r="L152" s="23">
        <f>COUNTIF('BRIA_Cleaned Data'!FR:FR,"1")</f>
        <v>2</v>
      </c>
      <c r="M152" s="23">
        <f>COUNTIF('BRIA_Cleaned Data'!FS:FS,"1")</f>
        <v>4</v>
      </c>
      <c r="N152" s="23">
        <f>COUNTIF('BRIA_Cleaned Data'!FT:FT,"1")</f>
        <v>3</v>
      </c>
      <c r="O152" s="23">
        <f>COUNTIF('BRIA_Cleaned Data'!FU:FU,"1")</f>
        <v>2</v>
      </c>
      <c r="P152" s="9"/>
      <c r="Q152" s="9"/>
      <c r="R152" s="9"/>
    </row>
    <row r="153" spans="1:26" ht="37.5" x14ac:dyDescent="0.3">
      <c r="A153" s="9"/>
      <c r="B153" s="51" t="s">
        <v>1759</v>
      </c>
      <c r="C153" s="6">
        <f>C152/$B$141</f>
        <v>0</v>
      </c>
      <c r="D153" s="6">
        <f t="shared" ref="D153:O153" si="17">D152/$B$141</f>
        <v>8.0645161290322578E-2</v>
      </c>
      <c r="E153" s="6">
        <f t="shared" si="17"/>
        <v>0.46774193548387094</v>
      </c>
      <c r="F153" s="6">
        <f t="shared" si="17"/>
        <v>0</v>
      </c>
      <c r="G153" s="6">
        <f t="shared" si="17"/>
        <v>0.14516129032258066</v>
      </c>
      <c r="H153" s="6">
        <f t="shared" si="17"/>
        <v>1.6129032258064516E-2</v>
      </c>
      <c r="I153" s="6">
        <f t="shared" si="17"/>
        <v>0.24193548387096775</v>
      </c>
      <c r="J153" s="6">
        <f t="shared" si="17"/>
        <v>8.0645161290322578E-2</v>
      </c>
      <c r="K153" s="6">
        <f t="shared" si="17"/>
        <v>0</v>
      </c>
      <c r="L153" s="6">
        <f t="shared" si="17"/>
        <v>3.2258064516129031E-2</v>
      </c>
      <c r="M153" s="6">
        <f t="shared" si="17"/>
        <v>6.4516129032258063E-2</v>
      </c>
      <c r="N153" s="6">
        <f t="shared" si="17"/>
        <v>4.8387096774193547E-2</v>
      </c>
      <c r="O153" s="6">
        <f t="shared" si="17"/>
        <v>3.2258064516129031E-2</v>
      </c>
      <c r="P153" s="9"/>
      <c r="Q153" s="9"/>
      <c r="R153" s="9"/>
    </row>
    <row r="154" spans="1:26" s="9" customFormat="1" x14ac:dyDescent="0.3">
      <c r="B154" s="14"/>
      <c r="C154" s="14"/>
      <c r="D154" s="14"/>
      <c r="E154" s="75" t="s">
        <v>4660</v>
      </c>
      <c r="F154" s="14"/>
      <c r="G154" s="14"/>
      <c r="H154" s="14"/>
      <c r="O154" s="68" t="s">
        <v>4662</v>
      </c>
    </row>
    <row r="155" spans="1:26" x14ac:dyDescent="0.3">
      <c r="A155" s="9"/>
      <c r="B155" s="17" t="s">
        <v>1274</v>
      </c>
      <c r="C155" s="9"/>
      <c r="D155" s="9"/>
      <c r="E155" s="9"/>
      <c r="F155" s="9"/>
      <c r="G155" s="9"/>
      <c r="H155" s="9"/>
      <c r="I155" s="9"/>
      <c r="J155" s="9"/>
      <c r="K155" s="9"/>
      <c r="L155" s="9"/>
      <c r="M155" s="9"/>
      <c r="N155" s="9"/>
      <c r="O155" s="9"/>
      <c r="P155" s="9"/>
      <c r="Q155" s="9"/>
      <c r="R155" s="9"/>
    </row>
    <row r="156" spans="1:26" x14ac:dyDescent="0.3">
      <c r="A156" s="9"/>
      <c r="B156" s="3"/>
      <c r="C156" s="10" t="s">
        <v>1104</v>
      </c>
      <c r="D156" s="10" t="s">
        <v>1103</v>
      </c>
      <c r="E156" s="10" t="s">
        <v>1761</v>
      </c>
      <c r="F156" s="92" t="s">
        <v>1100</v>
      </c>
      <c r="G156" s="9"/>
      <c r="H156" s="9"/>
      <c r="I156" s="9"/>
      <c r="J156" s="9"/>
      <c r="K156" s="9"/>
      <c r="L156" s="9"/>
      <c r="M156" s="9"/>
      <c r="N156" s="9"/>
      <c r="O156" s="9"/>
      <c r="P156" s="9"/>
      <c r="Q156" s="9"/>
      <c r="R156" s="9"/>
    </row>
    <row r="157" spans="1:26" x14ac:dyDescent="0.3">
      <c r="A157" s="9"/>
      <c r="B157" s="3" t="s">
        <v>1101</v>
      </c>
      <c r="C157" s="23">
        <f>COUNTIF('BRIA_Cleaned Data'!FW:FW,"OUI")</f>
        <v>44</v>
      </c>
      <c r="D157" s="23">
        <f>COUNTIF('BRIA_Cleaned Data'!FW:FW,"non")</f>
        <v>17</v>
      </c>
      <c r="E157" s="23">
        <f>COUNTIF('BRIA_Cleaned Data'!FW:FW,"nsp")</f>
        <v>1</v>
      </c>
      <c r="F157" s="175">
        <f>SUM(C157:E157)</f>
        <v>62</v>
      </c>
      <c r="G157" s="9"/>
      <c r="H157" s="9"/>
      <c r="I157" s="9"/>
      <c r="J157" s="9"/>
      <c r="K157" s="9"/>
      <c r="L157" s="9"/>
      <c r="M157" s="9"/>
      <c r="N157" s="9"/>
      <c r="O157" s="9"/>
      <c r="P157" s="9"/>
      <c r="Q157" s="9"/>
      <c r="R157" s="9"/>
    </row>
    <row r="158" spans="1:26" ht="37.5" x14ac:dyDescent="0.3">
      <c r="A158" s="9"/>
      <c r="B158" s="51" t="s">
        <v>1759</v>
      </c>
      <c r="C158" s="6">
        <f>(C157/$B$141)</f>
        <v>0.70967741935483875</v>
      </c>
      <c r="D158" s="6">
        <f>(D157/$B$141)</f>
        <v>0.27419354838709675</v>
      </c>
      <c r="E158" s="6">
        <f>(E157/$B$141)</f>
        <v>1.6129032258064516E-2</v>
      </c>
      <c r="F158" s="176">
        <f>SUM(C158:E158)</f>
        <v>1</v>
      </c>
      <c r="G158" s="9"/>
      <c r="H158" s="9"/>
      <c r="I158" s="9"/>
      <c r="J158" s="9"/>
      <c r="K158" s="9"/>
      <c r="L158" s="9"/>
      <c r="M158" s="9"/>
      <c r="N158" s="9"/>
      <c r="O158" s="9"/>
      <c r="P158" s="9"/>
      <c r="Q158" s="9"/>
      <c r="R158" s="9"/>
    </row>
    <row r="159" spans="1:26" x14ac:dyDescent="0.3">
      <c r="A159" s="9"/>
      <c r="B159" s="9"/>
      <c r="C159" s="9"/>
      <c r="D159" s="9"/>
      <c r="E159" s="9"/>
      <c r="F159" s="9"/>
      <c r="G159" s="9"/>
      <c r="H159" s="9"/>
      <c r="I159" s="9"/>
      <c r="J159" s="9"/>
      <c r="K159" s="9"/>
      <c r="L159" s="9"/>
      <c r="M159" s="9"/>
      <c r="N159" s="9"/>
      <c r="O159" s="9"/>
      <c r="P159" s="9"/>
      <c r="Q159" s="9"/>
      <c r="R159" s="9"/>
    </row>
    <row r="160" spans="1:26" x14ac:dyDescent="0.3">
      <c r="A160" s="9"/>
      <c r="B160" s="9"/>
      <c r="C160" s="17" t="s">
        <v>1158</v>
      </c>
      <c r="D160" s="9"/>
      <c r="E160" s="85" t="s">
        <v>1750</v>
      </c>
      <c r="F160" s="9"/>
      <c r="G160" s="9"/>
      <c r="H160" s="9"/>
      <c r="I160" s="9"/>
      <c r="J160" s="9"/>
      <c r="K160" s="9"/>
      <c r="L160" s="9"/>
      <c r="M160" s="9"/>
      <c r="N160" s="9"/>
      <c r="O160" s="9"/>
      <c r="P160" s="9"/>
      <c r="Q160" s="9"/>
      <c r="R160" s="9"/>
    </row>
    <row r="161" spans="1:18" x14ac:dyDescent="0.3">
      <c r="A161" s="9"/>
      <c r="B161" s="9"/>
      <c r="C161" s="3"/>
      <c r="D161" s="10" t="s">
        <v>1159</v>
      </c>
      <c r="E161" s="10" t="s">
        <v>1160</v>
      </c>
      <c r="F161" s="10" t="s">
        <v>1161</v>
      </c>
      <c r="G161" s="10" t="s">
        <v>1162</v>
      </c>
      <c r="H161" s="10" t="s">
        <v>1099</v>
      </c>
      <c r="I161" s="9"/>
      <c r="J161" s="9"/>
      <c r="K161" s="9"/>
      <c r="L161" s="9"/>
      <c r="M161" s="9"/>
      <c r="N161" s="9"/>
      <c r="O161" s="9"/>
      <c r="P161" s="9"/>
      <c r="Q161" s="9"/>
      <c r="R161" s="9"/>
    </row>
    <row r="162" spans="1:18" x14ac:dyDescent="0.3">
      <c r="A162" s="9"/>
      <c r="B162" s="9"/>
      <c r="C162" s="3" t="s">
        <v>1101</v>
      </c>
      <c r="D162" s="4">
        <f>COUNTIF('BRIA_Cleaned Data'!FY:FY,"1")</f>
        <v>8</v>
      </c>
      <c r="E162" s="4">
        <f>COUNTIF('BRIA_Cleaned Data'!FZ:FZ,"1")</f>
        <v>6</v>
      </c>
      <c r="F162" s="4">
        <f>COUNTIF('BRIA_Cleaned Data'!GA:GA,"1")</f>
        <v>3</v>
      </c>
      <c r="G162" s="4">
        <f>COUNTIF('BRIA_Cleaned Data'!GB:GB,"1")</f>
        <v>0</v>
      </c>
      <c r="H162" s="4">
        <f>COUNTIF('BRIA_Cleaned Data'!GC:GC,"1")</f>
        <v>0</v>
      </c>
      <c r="I162" s="9"/>
      <c r="J162" s="9"/>
      <c r="K162" s="9"/>
      <c r="L162" s="9"/>
      <c r="M162" s="9"/>
      <c r="N162" s="9"/>
      <c r="O162" s="9"/>
      <c r="P162" s="9"/>
      <c r="Q162" s="9"/>
      <c r="R162" s="9"/>
    </row>
    <row r="163" spans="1:18" ht="49" x14ac:dyDescent="0.3">
      <c r="A163" s="9"/>
      <c r="B163" s="9"/>
      <c r="C163" s="51" t="s">
        <v>1760</v>
      </c>
      <c r="D163" s="6">
        <f>D162/$D$157</f>
        <v>0.47058823529411764</v>
      </c>
      <c r="E163" s="6">
        <f t="shared" ref="E163:H163" si="18">E162/$D$157</f>
        <v>0.35294117647058826</v>
      </c>
      <c r="F163" s="6">
        <f t="shared" si="18"/>
        <v>0.17647058823529413</v>
      </c>
      <c r="G163" s="6">
        <f t="shared" si="18"/>
        <v>0</v>
      </c>
      <c r="H163" s="6">
        <f t="shared" si="18"/>
        <v>0</v>
      </c>
      <c r="I163" s="9"/>
      <c r="J163" s="9"/>
      <c r="K163" s="9"/>
      <c r="L163" s="9"/>
      <c r="M163" s="9"/>
      <c r="N163" s="9"/>
      <c r="O163" s="9"/>
      <c r="P163" s="9"/>
      <c r="Q163" s="9"/>
      <c r="R163" s="9"/>
    </row>
    <row r="164" spans="1:18" x14ac:dyDescent="0.3">
      <c r="A164" s="9"/>
      <c r="B164" s="9"/>
      <c r="C164" s="9"/>
      <c r="D164" s="9"/>
      <c r="E164" s="9"/>
      <c r="F164" s="9"/>
      <c r="G164" s="9"/>
      <c r="H164" s="9"/>
      <c r="I164" s="9"/>
      <c r="J164" s="9"/>
      <c r="K164" s="9"/>
      <c r="L164" s="9"/>
      <c r="M164" s="9"/>
      <c r="N164" s="9"/>
      <c r="O164" s="9"/>
      <c r="P164" s="9"/>
      <c r="Q164" s="9"/>
      <c r="R164" s="9"/>
    </row>
    <row r="165" spans="1:18" x14ac:dyDescent="0.3">
      <c r="A165" s="9"/>
      <c r="B165" s="9"/>
      <c r="C165" s="9"/>
      <c r="D165" s="9"/>
      <c r="E165" s="9"/>
      <c r="F165" s="9"/>
      <c r="G165" s="9"/>
      <c r="H165" s="9"/>
      <c r="I165" s="9"/>
      <c r="J165" s="9"/>
      <c r="K165" s="9"/>
      <c r="L165" s="9"/>
      <c r="M165" s="9"/>
      <c r="N165" s="9"/>
      <c r="O165" s="9"/>
      <c r="P165" s="9"/>
      <c r="Q165" s="9"/>
      <c r="R165" s="9"/>
    </row>
    <row r="166" spans="1:18" ht="15.5" x14ac:dyDescent="0.35">
      <c r="A166" s="8" t="s">
        <v>1188</v>
      </c>
      <c r="B166" s="9"/>
      <c r="C166" s="85" t="s">
        <v>1750</v>
      </c>
      <c r="D166" s="9"/>
      <c r="E166" s="9"/>
      <c r="F166" s="9"/>
      <c r="G166" s="9"/>
      <c r="H166" s="9"/>
      <c r="I166" s="9"/>
      <c r="J166" s="9"/>
      <c r="K166" s="9"/>
      <c r="L166" s="9"/>
      <c r="M166" s="9"/>
      <c r="N166" s="9"/>
      <c r="O166" s="9"/>
      <c r="P166" s="9"/>
      <c r="Q166" s="9"/>
      <c r="R166" s="9"/>
    </row>
    <row r="167" spans="1:18" x14ac:dyDescent="0.3">
      <c r="A167" s="9"/>
      <c r="B167" s="9"/>
      <c r="C167" s="9"/>
      <c r="D167" s="9"/>
      <c r="E167" s="9"/>
      <c r="F167" s="9"/>
      <c r="G167" s="9"/>
      <c r="H167" s="9"/>
      <c r="I167" s="9"/>
      <c r="J167" s="9"/>
      <c r="K167" s="9"/>
      <c r="L167" s="9"/>
      <c r="M167" s="9"/>
      <c r="N167" s="9"/>
      <c r="O167" s="9"/>
      <c r="P167" s="9"/>
      <c r="Q167" s="9"/>
      <c r="R167" s="9"/>
    </row>
    <row r="168" spans="1:18" ht="42" x14ac:dyDescent="0.3">
      <c r="A168" s="7" t="s">
        <v>1580</v>
      </c>
      <c r="B168" s="7" t="s">
        <v>1578</v>
      </c>
      <c r="C168" s="7" t="s">
        <v>1156</v>
      </c>
      <c r="D168" s="7" t="s">
        <v>1157</v>
      </c>
      <c r="E168" s="7" t="s">
        <v>1579</v>
      </c>
      <c r="F168" s="7" t="s">
        <v>1154</v>
      </c>
      <c r="G168" s="7" t="s">
        <v>1155</v>
      </c>
      <c r="H168" s="7" t="s">
        <v>1581</v>
      </c>
      <c r="I168" s="7" t="s">
        <v>1582</v>
      </c>
      <c r="J168" s="7" t="s">
        <v>1583</v>
      </c>
      <c r="K168" s="7" t="s">
        <v>1584</v>
      </c>
      <c r="L168" s="7" t="s">
        <v>1557</v>
      </c>
      <c r="M168" s="7" t="s">
        <v>1114</v>
      </c>
      <c r="N168" s="9"/>
      <c r="O168" s="9"/>
      <c r="P168" s="9"/>
      <c r="Q168" s="9"/>
      <c r="R168" s="9"/>
    </row>
    <row r="169" spans="1:18" x14ac:dyDescent="0.3">
      <c r="A169" s="23">
        <f>COUNTIF('BRIA_Cleaned Data'!GF:GF,"1")</f>
        <v>5</v>
      </c>
      <c r="B169" s="23">
        <f>COUNTIF('BRIA_Cleaned Data'!GG:GG,"1")</f>
        <v>59</v>
      </c>
      <c r="C169" s="23">
        <f>COUNTIF('BRIA_Cleaned Data'!GH:GH,"1")</f>
        <v>76</v>
      </c>
      <c r="D169" s="23">
        <f>COUNTIF('BRIA_Cleaned Data'!GI:GI,"1")</f>
        <v>6</v>
      </c>
      <c r="E169" s="23">
        <f>COUNTIF('BRIA_Cleaned Data'!GJ:GJ,"1")</f>
        <v>31</v>
      </c>
      <c r="F169" s="23">
        <f>COUNTIF('BRIA_Cleaned Data'!GK:GK,"1")</f>
        <v>17</v>
      </c>
      <c r="G169" s="23">
        <f>COUNTIF('BRIA_Cleaned Data'!GL:GL,"1")</f>
        <v>111</v>
      </c>
      <c r="H169" s="23">
        <f>COUNTIF('BRIA_Cleaned Data'!GM:GM,"1")</f>
        <v>48</v>
      </c>
      <c r="I169" s="23">
        <f>COUNTIF('BRIA_Cleaned Data'!GN:GN,"1")</f>
        <v>15</v>
      </c>
      <c r="J169" s="23">
        <f>COUNTIF('BRIA_Cleaned Data'!GO:GO,"1")</f>
        <v>22</v>
      </c>
      <c r="K169" s="23">
        <f>COUNTIF('BRIA_Cleaned Data'!GP:GP,"1")</f>
        <v>10</v>
      </c>
      <c r="L169" s="23">
        <f>COUNTIF('BRIA_Cleaned Data'!GQ:GQ,"1")</f>
        <v>8</v>
      </c>
      <c r="M169" s="23">
        <f>COUNTIF('BRIA_Cleaned Data'!GR:GR,"1")</f>
        <v>27</v>
      </c>
      <c r="N169" s="9"/>
      <c r="O169" s="9"/>
      <c r="P169" s="9"/>
      <c r="Q169" s="9"/>
      <c r="R169" s="9"/>
    </row>
    <row r="170" spans="1:18" x14ac:dyDescent="0.3">
      <c r="A170" s="9"/>
      <c r="B170" s="9"/>
      <c r="C170" s="9"/>
      <c r="D170" s="9"/>
      <c r="E170" s="9"/>
      <c r="F170" s="9"/>
      <c r="G170" s="68" t="s">
        <v>4675</v>
      </c>
      <c r="H170" s="9"/>
      <c r="I170" s="9"/>
      <c r="J170" s="9"/>
      <c r="K170" s="9"/>
      <c r="L170" s="9"/>
      <c r="M170" s="68" t="s">
        <v>4674</v>
      </c>
      <c r="N170" s="9"/>
      <c r="O170" s="9"/>
      <c r="P170" s="9"/>
      <c r="Q170" s="9"/>
      <c r="R170" s="9"/>
    </row>
    <row r="171" spans="1:18" x14ac:dyDescent="0.3">
      <c r="A171" s="9"/>
      <c r="B171" s="9"/>
      <c r="C171" s="9"/>
      <c r="D171" s="9"/>
      <c r="E171" s="9"/>
      <c r="F171" s="9"/>
      <c r="G171" s="9"/>
      <c r="H171" s="9"/>
      <c r="I171" s="9"/>
      <c r="J171" s="9"/>
      <c r="K171" s="9"/>
      <c r="L171" s="9"/>
      <c r="M171" s="9"/>
      <c r="N171" s="9"/>
      <c r="O171" s="9"/>
      <c r="P171" s="9"/>
      <c r="Q171" s="9"/>
      <c r="R171" s="9"/>
    </row>
    <row r="172" spans="1:18" x14ac:dyDescent="0.3">
      <c r="A172" s="9"/>
      <c r="B172" s="9"/>
      <c r="C172" s="9"/>
      <c r="D172" s="9"/>
      <c r="E172" s="9"/>
      <c r="F172" s="9"/>
      <c r="G172" s="9"/>
      <c r="H172" s="9"/>
      <c r="I172" s="9"/>
      <c r="J172" s="9"/>
      <c r="K172" s="9"/>
      <c r="L172" s="9"/>
      <c r="M172" s="9"/>
      <c r="N172" s="9"/>
      <c r="O172" s="9"/>
      <c r="P172" s="9"/>
      <c r="Q172" s="9"/>
      <c r="R172" s="9"/>
    </row>
    <row r="173" spans="1:18" x14ac:dyDescent="0.3">
      <c r="A173" s="9"/>
      <c r="B173" s="9"/>
      <c r="C173" s="9"/>
      <c r="D173" s="9"/>
      <c r="E173" s="9"/>
      <c r="F173" s="9"/>
      <c r="G173" s="9"/>
      <c r="H173" s="9"/>
      <c r="I173" s="9"/>
      <c r="J173" s="9"/>
      <c r="K173" s="9"/>
      <c r="L173" s="9"/>
      <c r="M173" s="9"/>
      <c r="N173" s="9"/>
      <c r="O173" s="9"/>
      <c r="P173" s="9"/>
      <c r="Q173" s="9"/>
      <c r="R173" s="9"/>
    </row>
    <row r="174" spans="1:18" x14ac:dyDescent="0.3">
      <c r="A174" s="9"/>
      <c r="B174" s="9"/>
      <c r="C174" s="9"/>
      <c r="D174" s="9"/>
      <c r="E174" s="9"/>
      <c r="F174" s="9"/>
      <c r="G174" s="9"/>
      <c r="H174" s="9"/>
      <c r="I174" s="9"/>
      <c r="J174" s="9"/>
      <c r="K174" s="9"/>
      <c r="L174" s="9"/>
      <c r="M174" s="9"/>
      <c r="N174" s="9"/>
      <c r="O174" s="9"/>
      <c r="P174" s="9"/>
      <c r="Q174" s="9"/>
      <c r="R174" s="9"/>
    </row>
    <row r="175" spans="1:18" x14ac:dyDescent="0.3">
      <c r="A175" s="9"/>
      <c r="B175" s="9"/>
      <c r="C175" s="9"/>
      <c r="D175" s="9"/>
      <c r="E175" s="9"/>
      <c r="F175" s="9"/>
      <c r="G175" s="9"/>
      <c r="H175" s="9"/>
      <c r="I175" s="9"/>
      <c r="J175" s="9"/>
      <c r="K175" s="9"/>
      <c r="L175" s="9"/>
      <c r="M175" s="9"/>
      <c r="N175" s="9"/>
      <c r="O175" s="9"/>
      <c r="P175" s="9"/>
      <c r="Q175" s="9"/>
      <c r="R175" s="9"/>
    </row>
    <row r="176" spans="1:18" x14ac:dyDescent="0.3">
      <c r="A176" s="9"/>
      <c r="B176" s="9"/>
      <c r="C176" s="9"/>
      <c r="D176" s="9"/>
      <c r="E176" s="9"/>
      <c r="F176" s="9"/>
      <c r="G176" s="9"/>
      <c r="H176" s="9"/>
      <c r="I176" s="9"/>
      <c r="J176" s="9"/>
      <c r="K176" s="9"/>
      <c r="L176" s="9"/>
      <c r="M176" s="9"/>
      <c r="N176" s="9"/>
      <c r="O176" s="9"/>
      <c r="P176" s="9"/>
      <c r="Q176" s="9"/>
      <c r="R176" s="9"/>
    </row>
    <row r="177" spans="1:18" x14ac:dyDescent="0.3">
      <c r="A177" s="9"/>
      <c r="B177" s="9"/>
      <c r="C177" s="9"/>
      <c r="D177" s="9"/>
      <c r="E177" s="9"/>
      <c r="F177" s="9"/>
      <c r="G177" s="9"/>
      <c r="H177" s="9"/>
      <c r="I177" s="9"/>
      <c r="J177" s="9"/>
      <c r="K177" s="9"/>
      <c r="L177" s="9"/>
      <c r="M177" s="9"/>
      <c r="N177" s="9"/>
      <c r="O177" s="9"/>
      <c r="P177" s="9"/>
      <c r="Q177" s="9"/>
      <c r="R177" s="9"/>
    </row>
    <row r="178" spans="1:18" x14ac:dyDescent="0.3">
      <c r="A178" s="9"/>
      <c r="B178" s="9"/>
      <c r="C178" s="9"/>
      <c r="D178" s="9"/>
      <c r="E178" s="9"/>
      <c r="F178" s="9"/>
      <c r="G178" s="9"/>
      <c r="H178" s="9"/>
      <c r="I178" s="9"/>
      <c r="J178" s="9"/>
      <c r="K178" s="9"/>
      <c r="L178" s="9"/>
      <c r="M178" s="9"/>
      <c r="N178" s="9"/>
      <c r="O178" s="9"/>
      <c r="P178" s="9"/>
      <c r="Q178" s="9"/>
      <c r="R178" s="9"/>
    </row>
    <row r="179" spans="1:18" x14ac:dyDescent="0.3">
      <c r="A179" s="9"/>
      <c r="B179" s="9"/>
      <c r="C179" s="9"/>
      <c r="D179" s="9"/>
      <c r="E179" s="9"/>
      <c r="F179" s="9"/>
      <c r="G179" s="9"/>
      <c r="H179" s="9"/>
      <c r="I179" s="9"/>
      <c r="J179" s="9"/>
      <c r="K179" s="9"/>
      <c r="L179" s="9"/>
      <c r="M179" s="9"/>
      <c r="N179" s="9"/>
      <c r="O179" s="9"/>
      <c r="P179" s="9"/>
      <c r="Q179" s="9"/>
      <c r="R179" s="9"/>
    </row>
    <row r="180" spans="1:18" x14ac:dyDescent="0.3">
      <c r="A180" s="9"/>
      <c r="B180" s="9"/>
      <c r="C180" s="9"/>
      <c r="D180" s="9"/>
      <c r="E180" s="9"/>
      <c r="F180" s="9"/>
      <c r="G180" s="9"/>
      <c r="H180" s="9"/>
      <c r="I180" s="9"/>
      <c r="J180" s="9"/>
      <c r="K180" s="9"/>
      <c r="L180" s="9"/>
      <c r="M180" s="9"/>
      <c r="N180" s="9"/>
      <c r="O180" s="9"/>
      <c r="P180" s="9"/>
      <c r="Q180" s="9"/>
      <c r="R180" s="9"/>
    </row>
    <row r="181" spans="1:18" x14ac:dyDescent="0.3">
      <c r="A181" s="9"/>
      <c r="B181" s="9"/>
      <c r="C181" s="9"/>
      <c r="D181" s="9"/>
      <c r="E181" s="9"/>
      <c r="F181" s="9"/>
      <c r="G181" s="9"/>
      <c r="H181" s="9"/>
      <c r="I181" s="9"/>
      <c r="J181" s="9"/>
      <c r="K181" s="9"/>
      <c r="L181" s="9"/>
      <c r="M181" s="9"/>
      <c r="N181" s="9"/>
      <c r="O181" s="9"/>
      <c r="P181" s="9"/>
      <c r="Q181" s="9"/>
      <c r="R181" s="9"/>
    </row>
    <row r="182" spans="1:18" x14ac:dyDescent="0.3">
      <c r="A182" s="9"/>
      <c r="B182" s="9"/>
      <c r="C182" s="9"/>
      <c r="D182" s="9"/>
      <c r="E182" s="9"/>
      <c r="F182" s="9"/>
      <c r="G182" s="9"/>
      <c r="H182" s="9"/>
      <c r="I182" s="9"/>
      <c r="J182" s="9"/>
      <c r="K182" s="9"/>
      <c r="L182" s="9"/>
      <c r="M182" s="9"/>
      <c r="N182" s="9"/>
      <c r="O182" s="9"/>
      <c r="P182" s="9"/>
      <c r="Q182" s="9"/>
      <c r="R182" s="9"/>
    </row>
    <row r="183" spans="1:18" x14ac:dyDescent="0.3">
      <c r="A183" s="9"/>
      <c r="B183" s="9"/>
      <c r="C183" s="9"/>
      <c r="D183" s="9"/>
      <c r="E183" s="9"/>
      <c r="F183" s="9"/>
      <c r="G183" s="9"/>
      <c r="H183" s="9"/>
      <c r="I183" s="9"/>
      <c r="J183" s="9"/>
      <c r="K183" s="9"/>
      <c r="L183" s="9"/>
      <c r="M183" s="9"/>
      <c r="N183" s="9"/>
      <c r="O183" s="9"/>
      <c r="P183" s="9"/>
      <c r="Q183" s="9"/>
      <c r="R183" s="9"/>
    </row>
    <row r="184" spans="1:18" x14ac:dyDescent="0.3">
      <c r="A184" s="9"/>
      <c r="B184" s="9"/>
      <c r="C184" s="9"/>
      <c r="D184" s="9"/>
      <c r="E184" s="9"/>
      <c r="F184" s="9"/>
      <c r="G184" s="9"/>
      <c r="H184" s="9"/>
      <c r="I184" s="9"/>
      <c r="J184" s="9"/>
      <c r="K184" s="9"/>
      <c r="L184" s="9"/>
      <c r="M184" s="9"/>
      <c r="N184" s="9"/>
      <c r="O184" s="9"/>
      <c r="P184" s="9"/>
      <c r="Q184" s="9"/>
      <c r="R184" s="9"/>
    </row>
    <row r="185" spans="1:18" x14ac:dyDescent="0.3">
      <c r="A185" s="9"/>
      <c r="B185" s="9"/>
      <c r="C185" s="9"/>
      <c r="D185" s="9"/>
      <c r="E185" s="9"/>
      <c r="F185" s="9"/>
      <c r="G185" s="9"/>
      <c r="H185" s="9"/>
      <c r="I185" s="9"/>
      <c r="J185" s="9"/>
      <c r="K185" s="9"/>
      <c r="L185" s="9"/>
      <c r="M185" s="9"/>
      <c r="N185" s="9"/>
      <c r="O185" s="9"/>
      <c r="P185" s="9"/>
      <c r="Q185" s="9"/>
      <c r="R185" s="9"/>
    </row>
    <row r="186" spans="1:18" x14ac:dyDescent="0.3">
      <c r="A186" s="9"/>
      <c r="B186" s="9"/>
      <c r="C186" s="9"/>
      <c r="D186" s="9"/>
      <c r="E186" s="9"/>
      <c r="F186" s="9"/>
      <c r="G186" s="9"/>
      <c r="H186" s="9"/>
      <c r="I186" s="9"/>
      <c r="J186" s="9"/>
      <c r="K186" s="9"/>
      <c r="L186" s="9"/>
      <c r="M186" s="9"/>
      <c r="N186" s="9"/>
      <c r="O186" s="9"/>
      <c r="P186" s="9"/>
      <c r="Q186" s="9"/>
      <c r="R186" s="9"/>
    </row>
    <row r="187" spans="1:18" x14ac:dyDescent="0.3">
      <c r="A187" s="9"/>
      <c r="B187" s="9"/>
      <c r="C187" s="9"/>
      <c r="D187" s="9"/>
      <c r="E187" s="9"/>
      <c r="F187" s="9"/>
      <c r="G187" s="9"/>
      <c r="H187" s="9"/>
      <c r="I187" s="9"/>
      <c r="J187" s="9"/>
      <c r="K187" s="9"/>
      <c r="L187" s="9"/>
      <c r="M187" s="9"/>
      <c r="N187" s="9"/>
      <c r="O187" s="9"/>
      <c r="P187" s="9"/>
      <c r="Q187" s="9"/>
      <c r="R187" s="9"/>
    </row>
    <row r="188" spans="1:18" x14ac:dyDescent="0.3">
      <c r="A188" s="9"/>
      <c r="B188" s="9"/>
      <c r="C188" s="9"/>
      <c r="D188" s="9"/>
      <c r="E188" s="9"/>
      <c r="F188" s="9"/>
      <c r="G188" s="9"/>
      <c r="H188" s="9"/>
      <c r="I188" s="9"/>
      <c r="J188" s="9"/>
      <c r="K188" s="9"/>
      <c r="L188" s="9"/>
      <c r="M188" s="9"/>
      <c r="N188" s="9"/>
      <c r="O188" s="9"/>
      <c r="P188" s="9"/>
      <c r="Q188" s="9"/>
      <c r="R188" s="9"/>
    </row>
    <row r="189" spans="1:18" x14ac:dyDescent="0.3">
      <c r="A189" s="9"/>
      <c r="B189" s="9"/>
      <c r="C189" s="9"/>
      <c r="D189" s="9"/>
      <c r="E189" s="9"/>
      <c r="F189" s="9"/>
      <c r="G189" s="9"/>
      <c r="H189" s="9"/>
      <c r="I189" s="9"/>
      <c r="J189" s="9"/>
      <c r="K189" s="9"/>
      <c r="L189" s="9"/>
      <c r="M189" s="9"/>
      <c r="N189" s="9"/>
      <c r="O189" s="9"/>
      <c r="P189" s="9"/>
      <c r="Q189" s="9"/>
      <c r="R189" s="9"/>
    </row>
    <row r="190" spans="1:18" x14ac:dyDescent="0.3">
      <c r="A190" s="9"/>
      <c r="B190" s="9"/>
      <c r="C190" s="9"/>
      <c r="D190" s="9"/>
      <c r="E190" s="9"/>
      <c r="F190" s="9"/>
      <c r="G190" s="9"/>
      <c r="H190" s="9"/>
      <c r="I190" s="9"/>
      <c r="J190" s="9"/>
      <c r="K190" s="9"/>
      <c r="L190" s="9"/>
      <c r="M190" s="9"/>
      <c r="N190" s="9"/>
      <c r="O190" s="9"/>
      <c r="P190" s="9"/>
      <c r="Q190" s="9"/>
      <c r="R190" s="9"/>
    </row>
    <row r="191" spans="1:18" x14ac:dyDescent="0.3">
      <c r="A191" s="9"/>
      <c r="B191" s="9"/>
      <c r="C191" s="9"/>
      <c r="D191" s="9"/>
      <c r="E191" s="9"/>
      <c r="F191" s="9"/>
      <c r="G191" s="9"/>
      <c r="H191" s="9"/>
      <c r="I191" s="9"/>
      <c r="J191" s="9"/>
      <c r="K191" s="9"/>
      <c r="L191" s="9"/>
      <c r="M191" s="9"/>
      <c r="N191" s="9"/>
      <c r="O191" s="9"/>
      <c r="P191" s="9"/>
      <c r="Q191" s="9"/>
      <c r="R191" s="9"/>
    </row>
    <row r="192" spans="1:18" x14ac:dyDescent="0.3">
      <c r="A192" s="9"/>
      <c r="B192" s="9"/>
      <c r="C192" s="9"/>
      <c r="D192" s="9"/>
      <c r="E192" s="9"/>
      <c r="F192" s="9"/>
      <c r="G192" s="9"/>
      <c r="H192" s="9"/>
      <c r="I192" s="9"/>
      <c r="J192" s="9"/>
      <c r="K192" s="9"/>
      <c r="L192" s="9"/>
      <c r="M192" s="9"/>
      <c r="N192" s="9"/>
      <c r="O192" s="9"/>
      <c r="P192" s="9"/>
      <c r="Q192" s="9"/>
      <c r="R192" s="9"/>
    </row>
    <row r="193" spans="1:18" x14ac:dyDescent="0.3">
      <c r="A193" s="9"/>
      <c r="B193" s="9"/>
      <c r="C193" s="9"/>
      <c r="D193" s="9"/>
      <c r="E193" s="9"/>
      <c r="F193" s="9"/>
      <c r="G193" s="9"/>
      <c r="H193" s="9"/>
      <c r="I193" s="9"/>
      <c r="J193" s="9"/>
      <c r="K193" s="9"/>
      <c r="L193" s="9"/>
      <c r="M193" s="9"/>
      <c r="N193" s="9"/>
      <c r="O193" s="9"/>
      <c r="P193" s="9"/>
      <c r="Q193" s="9"/>
      <c r="R193" s="9"/>
    </row>
    <row r="194" spans="1:18" x14ac:dyDescent="0.3">
      <c r="A194" s="9"/>
      <c r="B194" s="9"/>
      <c r="C194" s="9"/>
      <c r="D194" s="9"/>
      <c r="E194" s="9"/>
      <c r="F194" s="9"/>
      <c r="G194" s="9"/>
      <c r="H194" s="9"/>
      <c r="I194" s="9"/>
      <c r="J194" s="9"/>
      <c r="K194" s="9"/>
      <c r="L194" s="9"/>
      <c r="M194" s="9"/>
      <c r="N194" s="9"/>
      <c r="O194" s="9"/>
      <c r="P194" s="9"/>
      <c r="Q194" s="9"/>
      <c r="R194" s="9"/>
    </row>
    <row r="195" spans="1:18" x14ac:dyDescent="0.3">
      <c r="A195" s="9"/>
      <c r="B195" s="9"/>
      <c r="C195" s="9"/>
      <c r="D195" s="9"/>
      <c r="E195" s="9"/>
      <c r="F195" s="9"/>
      <c r="G195" s="9"/>
      <c r="H195" s="9"/>
      <c r="I195" s="9"/>
      <c r="J195" s="9"/>
      <c r="K195" s="9"/>
      <c r="L195" s="9"/>
      <c r="M195" s="9"/>
      <c r="N195" s="9"/>
      <c r="O195" s="9"/>
      <c r="P195" s="9"/>
      <c r="Q195" s="9"/>
      <c r="R195" s="9"/>
    </row>
    <row r="196" spans="1:18" x14ac:dyDescent="0.3">
      <c r="A196" s="9"/>
      <c r="B196" s="9"/>
      <c r="C196" s="9"/>
      <c r="D196" s="9"/>
      <c r="E196" s="9"/>
      <c r="F196" s="9"/>
      <c r="G196" s="9"/>
      <c r="H196" s="9"/>
      <c r="I196" s="9"/>
      <c r="J196" s="9"/>
      <c r="K196" s="9"/>
      <c r="L196" s="9"/>
      <c r="M196" s="9"/>
      <c r="N196" s="9"/>
      <c r="O196" s="9"/>
      <c r="P196" s="9"/>
      <c r="Q196" s="9"/>
      <c r="R196" s="9"/>
    </row>
    <row r="197" spans="1:18" x14ac:dyDescent="0.3">
      <c r="A197" s="9"/>
      <c r="B197" s="9"/>
      <c r="C197" s="9"/>
      <c r="D197" s="9"/>
      <c r="E197" s="9"/>
      <c r="F197" s="9"/>
      <c r="G197" s="9"/>
      <c r="H197" s="9"/>
      <c r="I197" s="9"/>
      <c r="J197" s="9"/>
      <c r="K197" s="9"/>
      <c r="L197" s="9"/>
      <c r="M197" s="9"/>
      <c r="N197" s="9"/>
      <c r="O197" s="9"/>
      <c r="P197" s="9"/>
      <c r="Q197" s="9"/>
      <c r="R197" s="9"/>
    </row>
    <row r="198" spans="1:18" x14ac:dyDescent="0.3">
      <c r="A198" s="9"/>
      <c r="B198" s="9"/>
      <c r="C198" s="9"/>
      <c r="D198" s="9"/>
      <c r="E198" s="9"/>
      <c r="F198" s="9"/>
      <c r="G198" s="9"/>
      <c r="H198" s="9"/>
      <c r="I198" s="9"/>
      <c r="J198" s="9"/>
      <c r="K198" s="9"/>
      <c r="L198" s="9"/>
      <c r="M198" s="9"/>
      <c r="N198" s="9"/>
      <c r="O198" s="9"/>
      <c r="P198" s="9"/>
      <c r="Q198" s="9"/>
      <c r="R198" s="9"/>
    </row>
    <row r="199" spans="1:18" x14ac:dyDescent="0.3">
      <c r="A199" s="9"/>
      <c r="B199" s="9"/>
      <c r="C199" s="9"/>
      <c r="D199" s="9"/>
      <c r="E199" s="9"/>
      <c r="F199" s="9"/>
      <c r="G199" s="9"/>
      <c r="H199" s="9"/>
      <c r="I199" s="9"/>
      <c r="J199" s="9"/>
      <c r="K199" s="9"/>
      <c r="L199" s="9"/>
      <c r="M199" s="9"/>
      <c r="N199" s="9"/>
      <c r="O199" s="9"/>
      <c r="P199" s="9"/>
      <c r="Q199" s="9"/>
      <c r="R199" s="9"/>
    </row>
    <row r="200" spans="1:18" x14ac:dyDescent="0.3">
      <c r="A200" s="9"/>
      <c r="B200" s="9"/>
      <c r="C200" s="9"/>
      <c r="D200" s="9"/>
      <c r="E200" s="9"/>
      <c r="F200" s="9"/>
      <c r="G200" s="9"/>
      <c r="H200" s="9"/>
      <c r="I200" s="9"/>
      <c r="J200" s="9"/>
      <c r="K200" s="9"/>
      <c r="L200" s="9"/>
      <c r="M200" s="9"/>
      <c r="N200" s="9"/>
      <c r="O200" s="9"/>
      <c r="P200" s="9"/>
      <c r="Q200" s="9"/>
      <c r="R200" s="9"/>
    </row>
    <row r="201" spans="1:18" x14ac:dyDescent="0.3">
      <c r="A201" s="9"/>
      <c r="B201" s="9"/>
      <c r="C201" s="9"/>
      <c r="D201" s="9"/>
      <c r="E201" s="9"/>
      <c r="F201" s="9"/>
      <c r="G201" s="9"/>
      <c r="H201" s="9"/>
      <c r="I201" s="9"/>
      <c r="J201" s="9"/>
      <c r="K201" s="9"/>
      <c r="L201" s="9"/>
      <c r="M201" s="9"/>
      <c r="N201" s="9"/>
      <c r="O201" s="9"/>
      <c r="P201" s="9"/>
      <c r="Q201" s="9"/>
      <c r="R201" s="9"/>
    </row>
    <row r="202" spans="1:18" x14ac:dyDescent="0.3">
      <c r="A202" s="9"/>
      <c r="B202" s="9"/>
      <c r="C202" s="9"/>
      <c r="D202" s="9"/>
      <c r="E202" s="9"/>
      <c r="F202" s="9"/>
      <c r="G202" s="9"/>
      <c r="H202" s="9"/>
      <c r="I202" s="9"/>
      <c r="J202" s="9"/>
      <c r="K202" s="9"/>
      <c r="L202" s="9"/>
      <c r="M202" s="9"/>
      <c r="N202" s="9"/>
      <c r="O202" s="9"/>
      <c r="P202" s="9"/>
      <c r="Q202" s="9"/>
      <c r="R202" s="9"/>
    </row>
    <row r="203" spans="1:18" x14ac:dyDescent="0.3">
      <c r="A203" s="9"/>
      <c r="B203" s="9"/>
      <c r="C203" s="9"/>
      <c r="D203" s="9"/>
      <c r="E203" s="9"/>
      <c r="F203" s="9"/>
      <c r="G203" s="9"/>
      <c r="H203" s="9"/>
      <c r="I203" s="9"/>
      <c r="J203" s="9"/>
      <c r="K203" s="9"/>
      <c r="L203" s="9"/>
      <c r="M203" s="9"/>
      <c r="N203" s="9"/>
      <c r="O203" s="9"/>
      <c r="P203" s="9"/>
      <c r="Q203" s="9"/>
      <c r="R203" s="9"/>
    </row>
    <row r="204" spans="1:18" x14ac:dyDescent="0.3">
      <c r="A204" s="9"/>
      <c r="B204" s="9"/>
      <c r="C204" s="9"/>
      <c r="D204" s="9"/>
      <c r="E204" s="9"/>
      <c r="F204" s="9"/>
      <c r="G204" s="9"/>
      <c r="H204" s="9"/>
      <c r="I204" s="9"/>
      <c r="J204" s="9"/>
      <c r="K204" s="9"/>
      <c r="L204" s="9"/>
      <c r="M204" s="9"/>
      <c r="N204" s="9"/>
      <c r="O204" s="9"/>
      <c r="P204" s="9"/>
      <c r="Q204" s="9"/>
      <c r="R204" s="9"/>
    </row>
    <row r="205" spans="1:18" x14ac:dyDescent="0.3">
      <c r="A205" s="9"/>
      <c r="B205" s="9"/>
      <c r="C205" s="9"/>
      <c r="D205" s="9"/>
      <c r="E205" s="9"/>
      <c r="F205" s="9"/>
      <c r="G205" s="9"/>
      <c r="H205" s="9"/>
      <c r="I205" s="9"/>
      <c r="J205" s="9"/>
      <c r="K205" s="9"/>
      <c r="L205" s="9"/>
      <c r="M205" s="9"/>
      <c r="N205" s="9"/>
      <c r="O205" s="9"/>
      <c r="P205" s="9"/>
      <c r="Q205" s="9"/>
      <c r="R205" s="9"/>
    </row>
    <row r="206" spans="1:18" x14ac:dyDescent="0.3">
      <c r="A206" s="9"/>
      <c r="B206" s="9"/>
      <c r="C206" s="9"/>
      <c r="D206" s="9"/>
      <c r="E206" s="9"/>
      <c r="F206" s="9"/>
      <c r="G206" s="9"/>
      <c r="H206" s="9"/>
      <c r="I206" s="9"/>
      <c r="J206" s="9"/>
      <c r="K206" s="9"/>
      <c r="L206" s="9"/>
      <c r="M206" s="9"/>
      <c r="N206" s="9"/>
      <c r="O206" s="9"/>
      <c r="P206" s="9"/>
      <c r="Q206" s="9"/>
      <c r="R206" s="9"/>
    </row>
    <row r="207" spans="1:18" x14ac:dyDescent="0.3">
      <c r="A207" s="9"/>
      <c r="B207" s="9"/>
      <c r="C207" s="9"/>
      <c r="D207" s="9"/>
      <c r="E207" s="9"/>
      <c r="F207" s="9"/>
      <c r="G207" s="9"/>
      <c r="H207" s="9"/>
      <c r="I207" s="9"/>
      <c r="J207" s="9"/>
      <c r="K207" s="9"/>
      <c r="L207" s="9"/>
      <c r="M207" s="9"/>
      <c r="N207" s="9"/>
      <c r="O207" s="9"/>
      <c r="P207" s="9"/>
      <c r="Q207" s="9"/>
      <c r="R207" s="9"/>
    </row>
    <row r="208" spans="1:18" x14ac:dyDescent="0.3">
      <c r="A208" s="9"/>
      <c r="B208" s="9"/>
      <c r="C208" s="9"/>
      <c r="D208" s="9"/>
      <c r="E208" s="9"/>
      <c r="F208" s="9"/>
      <c r="G208" s="9"/>
      <c r="H208" s="9"/>
      <c r="I208" s="9"/>
      <c r="J208" s="9"/>
      <c r="K208" s="9"/>
      <c r="L208" s="9"/>
      <c r="M208" s="9"/>
      <c r="N208" s="9"/>
      <c r="O208" s="9"/>
      <c r="P208" s="9"/>
      <c r="Q208" s="9"/>
      <c r="R208" s="9"/>
    </row>
    <row r="209" spans="1:18" x14ac:dyDescent="0.3">
      <c r="A209" s="9"/>
      <c r="B209" s="9"/>
      <c r="C209" s="9"/>
      <c r="D209" s="9"/>
      <c r="E209" s="9"/>
      <c r="F209" s="9"/>
      <c r="G209" s="9"/>
      <c r="H209" s="9"/>
      <c r="I209" s="9"/>
      <c r="J209" s="9"/>
      <c r="K209" s="9"/>
      <c r="L209" s="9"/>
      <c r="M209" s="9"/>
      <c r="N209" s="9"/>
      <c r="O209" s="9"/>
      <c r="P209" s="9"/>
      <c r="Q209" s="9"/>
      <c r="R209" s="9"/>
    </row>
    <row r="210" spans="1:18" x14ac:dyDescent="0.3">
      <c r="A210" s="9"/>
      <c r="B210" s="9"/>
      <c r="C210" s="9"/>
      <c r="D210" s="9"/>
      <c r="E210" s="9"/>
      <c r="F210" s="9"/>
      <c r="G210" s="9"/>
      <c r="H210" s="9"/>
      <c r="I210" s="9"/>
      <c r="J210" s="9"/>
      <c r="K210" s="9"/>
      <c r="L210" s="9"/>
      <c r="M210" s="9"/>
      <c r="N210" s="9"/>
      <c r="O210" s="9"/>
      <c r="P210" s="9"/>
      <c r="Q210" s="9"/>
      <c r="R210" s="9"/>
    </row>
    <row r="211" spans="1:18" x14ac:dyDescent="0.3">
      <c r="A211" s="9"/>
      <c r="B211" s="9"/>
      <c r="C211" s="9"/>
      <c r="D211" s="9"/>
      <c r="E211" s="9"/>
      <c r="F211" s="9"/>
      <c r="G211" s="9"/>
      <c r="H211" s="9"/>
      <c r="I211" s="9"/>
      <c r="J211" s="9"/>
      <c r="K211" s="9"/>
      <c r="L211" s="9"/>
      <c r="M211" s="9"/>
      <c r="N211" s="9"/>
      <c r="O211" s="9"/>
      <c r="P211" s="9"/>
      <c r="Q211" s="9"/>
      <c r="R211" s="9"/>
    </row>
    <row r="212" spans="1:18" x14ac:dyDescent="0.3">
      <c r="A212" s="9"/>
      <c r="B212" s="9"/>
      <c r="C212" s="9"/>
      <c r="D212" s="9"/>
      <c r="E212" s="9"/>
      <c r="F212" s="9"/>
      <c r="G212" s="9"/>
      <c r="H212" s="9"/>
      <c r="I212" s="9"/>
      <c r="J212" s="9"/>
      <c r="K212" s="9"/>
      <c r="L212" s="9"/>
      <c r="M212" s="9"/>
      <c r="N212" s="9"/>
      <c r="O212" s="9"/>
      <c r="P212" s="9"/>
      <c r="Q212" s="9"/>
      <c r="R212" s="9"/>
    </row>
    <row r="213" spans="1:18" x14ac:dyDescent="0.3">
      <c r="A213" s="9"/>
      <c r="B213" s="9"/>
      <c r="C213" s="9"/>
      <c r="D213" s="9"/>
      <c r="E213" s="9"/>
      <c r="F213" s="9"/>
      <c r="G213" s="9"/>
      <c r="H213" s="9"/>
      <c r="I213" s="9"/>
      <c r="J213" s="9"/>
      <c r="K213" s="9"/>
      <c r="L213" s="9"/>
      <c r="M213" s="9"/>
      <c r="N213" s="9"/>
      <c r="O213" s="9"/>
      <c r="P213" s="9"/>
      <c r="Q213" s="9"/>
      <c r="R213" s="9"/>
    </row>
    <row r="214" spans="1:18" x14ac:dyDescent="0.3">
      <c r="A214" s="9"/>
      <c r="B214" s="9"/>
      <c r="C214" s="9"/>
      <c r="D214" s="9"/>
      <c r="E214" s="9"/>
      <c r="F214" s="9"/>
      <c r="G214" s="9"/>
      <c r="H214" s="9"/>
      <c r="I214" s="9"/>
      <c r="J214" s="9"/>
      <c r="K214" s="9"/>
      <c r="L214" s="9"/>
      <c r="M214" s="9"/>
      <c r="N214" s="9"/>
      <c r="O214" s="9"/>
      <c r="P214" s="9"/>
      <c r="Q214" s="9"/>
      <c r="R214" s="9"/>
    </row>
    <row r="215" spans="1:18" x14ac:dyDescent="0.3">
      <c r="A215" s="9"/>
      <c r="B215" s="9"/>
      <c r="C215" s="9"/>
      <c r="D215" s="9"/>
      <c r="E215" s="9"/>
      <c r="F215" s="9"/>
      <c r="G215" s="9"/>
      <c r="H215" s="9"/>
      <c r="I215" s="9"/>
      <c r="J215" s="9"/>
      <c r="K215" s="9"/>
      <c r="L215" s="9"/>
      <c r="M215" s="9"/>
      <c r="N215" s="9"/>
      <c r="O215" s="9"/>
      <c r="P215" s="9"/>
      <c r="Q215" s="9"/>
      <c r="R215" s="9"/>
    </row>
    <row r="216" spans="1:18" x14ac:dyDescent="0.3">
      <c r="A216" s="9"/>
      <c r="B216" s="9"/>
      <c r="C216" s="9"/>
      <c r="D216" s="9"/>
      <c r="E216" s="9"/>
      <c r="F216" s="9"/>
      <c r="G216" s="9"/>
      <c r="H216" s="9"/>
      <c r="I216" s="9"/>
      <c r="J216" s="9"/>
      <c r="K216" s="9"/>
      <c r="L216" s="9"/>
      <c r="M216" s="9"/>
      <c r="N216" s="9"/>
      <c r="O216" s="9"/>
      <c r="P216" s="9"/>
      <c r="Q216" s="9"/>
      <c r="R216" s="9"/>
    </row>
    <row r="217" spans="1:18" x14ac:dyDescent="0.3">
      <c r="A217" s="9"/>
      <c r="B217" s="9"/>
      <c r="C217" s="9"/>
      <c r="D217" s="9"/>
      <c r="E217" s="9"/>
      <c r="F217" s="9"/>
      <c r="G217" s="9"/>
      <c r="H217" s="9"/>
      <c r="I217" s="9"/>
      <c r="J217" s="9"/>
      <c r="K217" s="9"/>
      <c r="L217" s="9"/>
      <c r="M217" s="9"/>
      <c r="N217" s="9"/>
      <c r="O217" s="9"/>
      <c r="P217" s="9"/>
      <c r="Q217" s="9"/>
      <c r="R217" s="9"/>
    </row>
    <row r="218" spans="1:18" x14ac:dyDescent="0.3">
      <c r="A218" s="9"/>
      <c r="B218" s="9"/>
      <c r="C218" s="9"/>
      <c r="D218" s="9"/>
      <c r="E218" s="9"/>
      <c r="F218" s="9"/>
      <c r="G218" s="9"/>
      <c r="H218" s="9"/>
      <c r="I218" s="9"/>
      <c r="J218" s="9"/>
      <c r="K218" s="9"/>
      <c r="L218" s="9"/>
      <c r="M218" s="9"/>
      <c r="N218" s="9"/>
      <c r="O218" s="9"/>
      <c r="P218" s="9"/>
      <c r="Q218" s="9"/>
      <c r="R218" s="9"/>
    </row>
    <row r="219" spans="1:18" x14ac:dyDescent="0.3">
      <c r="A219" s="9"/>
      <c r="B219" s="9"/>
      <c r="C219" s="9"/>
      <c r="D219" s="9"/>
      <c r="E219" s="9"/>
      <c r="F219" s="9"/>
      <c r="G219" s="9"/>
      <c r="H219" s="9"/>
      <c r="I219" s="9"/>
      <c r="J219" s="9"/>
      <c r="K219" s="9"/>
      <c r="L219" s="9"/>
      <c r="M219" s="9"/>
      <c r="N219" s="9"/>
      <c r="O219" s="9"/>
      <c r="P219" s="9"/>
      <c r="Q219" s="9"/>
      <c r="R219" s="9"/>
    </row>
    <row r="220" spans="1:18" x14ac:dyDescent="0.3">
      <c r="A220" s="9"/>
      <c r="B220" s="9"/>
      <c r="C220" s="9"/>
      <c r="D220" s="9"/>
      <c r="E220" s="9"/>
      <c r="F220" s="9"/>
      <c r="G220" s="9"/>
      <c r="H220" s="9"/>
      <c r="I220" s="9"/>
      <c r="J220" s="9"/>
      <c r="K220" s="9"/>
      <c r="L220" s="9"/>
      <c r="M220" s="9"/>
      <c r="N220" s="9"/>
      <c r="O220" s="9"/>
      <c r="P220" s="9"/>
      <c r="Q220" s="9"/>
      <c r="R220" s="9"/>
    </row>
    <row r="221" spans="1:18" x14ac:dyDescent="0.3">
      <c r="A221" s="9"/>
      <c r="B221" s="9"/>
      <c r="C221" s="9"/>
      <c r="D221" s="9"/>
      <c r="E221" s="9"/>
      <c r="F221" s="9"/>
      <c r="G221" s="9"/>
      <c r="H221" s="9"/>
      <c r="I221" s="9"/>
      <c r="J221" s="9"/>
      <c r="K221" s="9"/>
      <c r="L221" s="9"/>
      <c r="M221" s="9"/>
      <c r="N221" s="9"/>
      <c r="O221" s="9"/>
      <c r="P221" s="9"/>
      <c r="Q221" s="9"/>
      <c r="R221" s="9"/>
    </row>
    <row r="222" spans="1:18" x14ac:dyDescent="0.3">
      <c r="A222" s="9"/>
      <c r="B222" s="9"/>
      <c r="C222" s="9"/>
      <c r="D222" s="9"/>
      <c r="E222" s="9"/>
      <c r="F222" s="9"/>
      <c r="G222" s="9"/>
      <c r="H222" s="9"/>
      <c r="I222" s="9"/>
      <c r="J222" s="9"/>
      <c r="K222" s="9"/>
      <c r="L222" s="9"/>
      <c r="M222" s="9"/>
      <c r="N222" s="9"/>
      <c r="O222" s="9"/>
      <c r="P222" s="9"/>
      <c r="Q222" s="9"/>
      <c r="R222" s="9"/>
    </row>
    <row r="223" spans="1:18" x14ac:dyDescent="0.3">
      <c r="A223" s="9"/>
      <c r="B223" s="9"/>
      <c r="C223" s="9"/>
      <c r="D223" s="9"/>
      <c r="E223" s="9"/>
      <c r="F223" s="9"/>
      <c r="G223" s="9"/>
      <c r="H223" s="9"/>
      <c r="I223" s="9"/>
      <c r="J223" s="9"/>
      <c r="K223" s="9"/>
      <c r="L223" s="9"/>
      <c r="M223" s="9"/>
      <c r="N223" s="9"/>
      <c r="O223" s="9"/>
      <c r="P223" s="9"/>
      <c r="Q223" s="9"/>
      <c r="R223" s="9"/>
    </row>
    <row r="224" spans="1:18" x14ac:dyDescent="0.3">
      <c r="A224" s="9"/>
      <c r="B224" s="9"/>
      <c r="C224" s="9"/>
      <c r="D224" s="9"/>
      <c r="E224" s="9"/>
      <c r="F224" s="9"/>
      <c r="G224" s="9"/>
      <c r="H224" s="9"/>
      <c r="I224" s="9"/>
      <c r="J224" s="9"/>
      <c r="K224" s="9"/>
      <c r="L224" s="9"/>
      <c r="M224" s="9"/>
      <c r="N224" s="9"/>
      <c r="O224" s="9"/>
      <c r="P224" s="9"/>
      <c r="Q224" s="9"/>
      <c r="R224" s="9"/>
    </row>
    <row r="225" spans="11:18" x14ac:dyDescent="0.3">
      <c r="K225" s="9"/>
      <c r="L225" s="9"/>
      <c r="M225" s="9"/>
      <c r="N225" s="9"/>
      <c r="O225" s="9"/>
      <c r="P225" s="9"/>
      <c r="Q225" s="9"/>
      <c r="R225" s="9"/>
    </row>
  </sheetData>
  <conditionalFormatting sqref="A133:L133">
    <cfRule type="colorScale" priority="49">
      <colorScale>
        <cfvo type="min"/>
        <cfvo type="max"/>
        <color theme="6" tint="0.79998168889431442"/>
        <color theme="5" tint="0.39997558519241921"/>
      </colorScale>
    </cfRule>
  </conditionalFormatting>
  <conditionalFormatting sqref="A137:M137">
    <cfRule type="colorScale" priority="48">
      <colorScale>
        <cfvo type="min"/>
        <cfvo type="max"/>
        <color theme="6" tint="0.79998168889431442"/>
        <color theme="5" tint="0.39997558519241921"/>
      </colorScale>
    </cfRule>
  </conditionalFormatting>
  <conditionalFormatting sqref="C152:O152">
    <cfRule type="colorScale" priority="46">
      <colorScale>
        <cfvo type="min"/>
        <cfvo type="max"/>
        <color theme="6" tint="0.79998168889431442"/>
        <color theme="5" tint="0.39997558519241921"/>
      </colorScale>
    </cfRule>
  </conditionalFormatting>
  <conditionalFormatting sqref="D162:H162">
    <cfRule type="colorScale" priority="45">
      <colorScale>
        <cfvo type="min"/>
        <cfvo type="max"/>
        <color theme="6" tint="0.79998168889431442"/>
        <color theme="5" tint="0.39997558519241921"/>
      </colorScale>
    </cfRule>
  </conditionalFormatting>
  <conditionalFormatting sqref="A169:M169">
    <cfRule type="colorScale" priority="44">
      <colorScale>
        <cfvo type="min"/>
        <cfvo type="max"/>
        <color theme="6" tint="0.79998168889431442"/>
        <color theme="5" tint="0.39997558519241921"/>
      </colorScale>
    </cfRule>
  </conditionalFormatting>
  <conditionalFormatting sqref="B53:H53 A60:F60 D61:F61">
    <cfRule type="colorScale" priority="43">
      <colorScale>
        <cfvo type="min"/>
        <cfvo type="max"/>
        <color theme="6" tint="0.79998168889431442"/>
        <color theme="5" tint="0.39997558519241921"/>
      </colorScale>
    </cfRule>
  </conditionalFormatting>
  <conditionalFormatting sqref="B68:D68">
    <cfRule type="colorScale" priority="41">
      <colorScale>
        <cfvo type="min"/>
        <cfvo type="max"/>
        <color theme="6" tint="0.79998168889431442"/>
        <color theme="5" tint="0.39997558519241921"/>
      </colorScale>
    </cfRule>
  </conditionalFormatting>
  <conditionalFormatting sqref="C78:J78">
    <cfRule type="colorScale" priority="40">
      <colorScale>
        <cfvo type="min"/>
        <cfvo type="max"/>
        <color theme="6" tint="0.79998168889431442"/>
        <color theme="5" tint="0.39997558519241921"/>
      </colorScale>
    </cfRule>
  </conditionalFormatting>
  <conditionalFormatting sqref="B38:L38">
    <cfRule type="colorScale" priority="39">
      <colorScale>
        <cfvo type="min"/>
        <cfvo type="max"/>
        <color theme="6" tint="0.79998168889431442"/>
        <color theme="5" tint="0.39997558519241921"/>
      </colorScale>
    </cfRule>
  </conditionalFormatting>
  <conditionalFormatting sqref="B90:D90">
    <cfRule type="colorScale" priority="36">
      <colorScale>
        <cfvo type="min"/>
        <cfvo type="max"/>
        <color theme="6" tint="0.79998168889431442"/>
        <color theme="5" tint="0.39997558519241921"/>
      </colorScale>
    </cfRule>
  </conditionalFormatting>
  <conditionalFormatting sqref="D18:F18">
    <cfRule type="colorScale" priority="34">
      <colorScale>
        <cfvo type="min"/>
        <cfvo type="max"/>
        <color theme="6" tint="0.79998168889431442"/>
        <color theme="5" tint="0.39997558519241921"/>
      </colorScale>
    </cfRule>
  </conditionalFormatting>
  <conditionalFormatting sqref="B58:G58">
    <cfRule type="colorScale" priority="33">
      <colorScale>
        <cfvo type="min"/>
        <cfvo type="max"/>
        <color theme="6" tint="0.79998168889431442"/>
        <color theme="5" tint="0.39997558519241921"/>
      </colorScale>
    </cfRule>
  </conditionalFormatting>
  <conditionalFormatting sqref="A44:A45">
    <cfRule type="duplicateValues" dxfId="4" priority="30"/>
  </conditionalFormatting>
  <conditionalFormatting sqref="A52:A53">
    <cfRule type="duplicateValues" dxfId="3" priority="29"/>
  </conditionalFormatting>
  <conditionalFormatting sqref="B45:E45">
    <cfRule type="colorScale" priority="28">
      <colorScale>
        <cfvo type="min"/>
        <cfvo type="max"/>
        <color theme="6" tint="0.79998168889431442"/>
        <color theme="5" tint="0.39997558519241921"/>
      </colorScale>
    </cfRule>
  </conditionalFormatting>
  <conditionalFormatting sqref="C83:I83">
    <cfRule type="colorScale" priority="27">
      <colorScale>
        <cfvo type="min"/>
        <cfvo type="max"/>
        <color theme="6" tint="0.79998168889431442"/>
        <color theme="5" tint="0.39997558519241921"/>
      </colorScale>
    </cfRule>
  </conditionalFormatting>
  <conditionalFormatting sqref="A37:A38">
    <cfRule type="duplicateValues" dxfId="2" priority="26"/>
  </conditionalFormatting>
  <conditionalFormatting sqref="B95:C95">
    <cfRule type="colorScale" priority="25">
      <colorScale>
        <cfvo type="min"/>
        <cfvo type="max"/>
        <color theme="6" tint="0.79998168889431442"/>
        <color theme="5" tint="0.39997558519241921"/>
      </colorScale>
    </cfRule>
  </conditionalFormatting>
  <conditionalFormatting sqref="C103:E103">
    <cfRule type="colorScale" priority="24">
      <colorScale>
        <cfvo type="min"/>
        <cfvo type="max"/>
        <color theme="6" tint="0.79998168889431442"/>
        <color theme="5" tint="0.39997558519241921"/>
      </colorScale>
    </cfRule>
  </conditionalFormatting>
  <conditionalFormatting sqref="C108:F108">
    <cfRule type="colorScale" priority="23">
      <colorScale>
        <cfvo type="min"/>
        <cfvo type="max"/>
        <color theme="6" tint="0.79998168889431442"/>
        <color theme="5" tint="0.39997558519241921"/>
      </colorScale>
    </cfRule>
  </conditionalFormatting>
  <conditionalFormatting sqref="B117:I117">
    <cfRule type="colorScale" priority="22">
      <colorScale>
        <cfvo type="min"/>
        <cfvo type="max"/>
        <color theme="6" tint="0.79998168889431442"/>
        <color theme="5" tint="0.39997558519241921"/>
      </colorScale>
    </cfRule>
  </conditionalFormatting>
  <conditionalFormatting sqref="B122:D122">
    <cfRule type="colorScale" priority="21">
      <colorScale>
        <cfvo type="min"/>
        <cfvo type="max"/>
        <color theme="6" tint="0.79998168889431442"/>
        <color theme="5" tint="0.39997558519241921"/>
      </colorScale>
    </cfRule>
  </conditionalFormatting>
  <conditionalFormatting sqref="B141:D141">
    <cfRule type="colorScale" priority="20">
      <colorScale>
        <cfvo type="min"/>
        <cfvo type="max"/>
        <color theme="6" tint="0.79998168889431442"/>
        <color theme="5" tint="0.39997558519241921"/>
      </colorScale>
    </cfRule>
  </conditionalFormatting>
  <conditionalFormatting sqref="C146:I146">
    <cfRule type="colorScale" priority="19">
      <colorScale>
        <cfvo type="min"/>
        <cfvo type="max"/>
        <color theme="6" tint="0.79998168889431442"/>
        <color theme="5" tint="0.39997558519241921"/>
      </colorScale>
    </cfRule>
  </conditionalFormatting>
  <conditionalFormatting sqref="C157:E157">
    <cfRule type="colorScale" priority="18">
      <colorScale>
        <cfvo type="min"/>
        <cfvo type="max"/>
        <color theme="6" tint="0.79998168889431442"/>
        <color theme="5" tint="0.39997558519241921"/>
      </colorScale>
    </cfRule>
  </conditionalFormatting>
  <conditionalFormatting sqref="D23:H23">
    <cfRule type="colorScale" priority="17">
      <colorScale>
        <cfvo type="min"/>
        <cfvo type="max"/>
        <color theme="6" tint="0.79998168889431442"/>
        <color theme="5" tint="0.39997558519241921"/>
      </colorScale>
    </cfRule>
  </conditionalFormatting>
  <conditionalFormatting sqref="D28:I28">
    <cfRule type="colorScale" priority="16">
      <colorScale>
        <cfvo type="min"/>
        <cfvo type="max"/>
        <color theme="6" tint="0.79998168889431442"/>
        <color theme="5" tint="0.39997558519241921"/>
      </colorScale>
    </cfRule>
  </conditionalFormatting>
  <conditionalFormatting sqref="C73:F73">
    <cfRule type="colorScale" priority="14">
      <colorScale>
        <cfvo type="min"/>
        <cfvo type="max"/>
        <color theme="6" tint="0.79998168889431442"/>
        <color theme="5" tint="0.39997558519241921"/>
      </colorScale>
    </cfRule>
  </conditionalFormatting>
  <conditionalFormatting sqref="D33:H33">
    <cfRule type="colorScale" priority="13">
      <colorScale>
        <cfvo type="min"/>
        <cfvo type="max"/>
        <color theme="6" tint="0.79998168889431442"/>
        <color theme="5" tint="0.39997558519241921"/>
      </colorScale>
    </cfRule>
  </conditionalFormatting>
  <conditionalFormatting sqref="B63:H63">
    <cfRule type="colorScale" priority="11">
      <colorScale>
        <cfvo type="min"/>
        <cfvo type="max"/>
        <color theme="6" tint="0.79998168889431442"/>
        <color theme="5" tint="0.39997558519241921"/>
      </colorScale>
    </cfRule>
  </conditionalFormatting>
  <conditionalFormatting sqref="C127:G127">
    <cfRule type="colorScale" priority="7">
      <colorScale>
        <cfvo type="min"/>
        <cfvo type="max"/>
        <color theme="6" tint="0.79998168889431442"/>
        <color theme="5" tint="0.39997558519241921"/>
      </colorScale>
    </cfRule>
  </conditionalFormatting>
  <conditionalFormatting sqref="C7:I7 K7">
    <cfRule type="colorScale" priority="6">
      <colorScale>
        <cfvo type="min"/>
        <cfvo type="max"/>
        <color theme="6" tint="0.79998168889431442"/>
        <color theme="5" tint="0.39997558519241921"/>
      </colorScale>
    </cfRule>
  </conditionalFormatting>
  <conditionalFormatting sqref="J7">
    <cfRule type="colorScale" priority="5">
      <colorScale>
        <cfvo type="min"/>
        <cfvo type="max"/>
        <color theme="6" tint="0.79998168889431442"/>
        <color theme="5" tint="0.39997558519241921"/>
      </colorScale>
    </cfRule>
  </conditionalFormatting>
  <conditionalFormatting sqref="B13:D13">
    <cfRule type="colorScale" priority="4">
      <colorScale>
        <cfvo type="min"/>
        <cfvo type="max"/>
        <color theme="6" tint="0.79998168889431442"/>
        <color theme="5" tint="0.39997558519241921"/>
      </colorScale>
    </cfRule>
  </conditionalFormatting>
  <conditionalFormatting sqref="B7 D7 F7 H7 J7">
    <cfRule type="colorScale" priority="3">
      <colorScale>
        <cfvo type="min"/>
        <cfvo type="max"/>
        <color theme="6" tint="0.79998168889431442"/>
        <color theme="5" tint="0.39997558519241921"/>
      </colorScale>
    </cfRule>
  </conditionalFormatting>
  <conditionalFormatting sqref="B113:G113">
    <cfRule type="colorScale" priority="2">
      <colorScale>
        <cfvo type="min"/>
        <cfvo type="max"/>
        <color theme="6" tint="0.79998168889431442"/>
        <color theme="5" tint="0.39997558519241921"/>
      </colorScale>
    </cfRule>
  </conditionalFormatting>
  <conditionalFormatting sqref="K7">
    <cfRule type="colorScale" priority="1">
      <colorScale>
        <cfvo type="min"/>
        <cfvo type="max"/>
        <color theme="6" tint="0.79998168889431442"/>
        <color theme="5" tint="0.39997558519241921"/>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S248"/>
  <sheetViews>
    <sheetView zoomScale="90" zoomScaleNormal="90" workbookViewId="0">
      <selection activeCell="H181" sqref="H181"/>
    </sheetView>
  </sheetViews>
  <sheetFormatPr defaultColWidth="8.81640625" defaultRowHeight="14" x14ac:dyDescent="0.3"/>
  <cols>
    <col min="1" max="1" width="16.36328125" style="1" customWidth="1"/>
    <col min="2" max="2" width="13.36328125" style="1" customWidth="1"/>
    <col min="3" max="3" width="17.7265625" style="1" customWidth="1"/>
    <col min="4" max="4" width="13.08984375" style="1" customWidth="1"/>
    <col min="5" max="5" width="18.26953125" style="1" customWidth="1"/>
    <col min="6" max="6" width="12.08984375" style="1" customWidth="1"/>
    <col min="7" max="7" width="14" style="1" customWidth="1"/>
    <col min="8" max="8" width="12.453125" style="1" customWidth="1"/>
    <col min="9" max="9" width="12.36328125" style="1" customWidth="1"/>
    <col min="10" max="10" width="12.453125" style="1" customWidth="1"/>
    <col min="11" max="11" width="12.6328125" style="1" customWidth="1"/>
    <col min="12" max="12" width="9.81640625" style="1" customWidth="1"/>
    <col min="13" max="13" width="9.90625" style="1" customWidth="1"/>
    <col min="14" max="14" width="9.81640625" style="1" customWidth="1"/>
    <col min="15" max="15" width="11.36328125" style="1" customWidth="1"/>
    <col min="16" max="16" width="8.81640625" style="1"/>
    <col min="17" max="17" width="10.54296875" style="1" customWidth="1"/>
    <col min="18" max="18" width="8.81640625" style="1"/>
    <col min="19" max="26" width="8.81640625" style="9"/>
    <col min="27" max="16384" width="8.81640625" style="1"/>
  </cols>
  <sheetData>
    <row r="1" spans="1:26" s="9" customFormat="1" x14ac:dyDescent="0.3"/>
    <row r="2" spans="1:26" ht="15.5" x14ac:dyDescent="0.35">
      <c r="A2" s="8" t="s">
        <v>1182</v>
      </c>
      <c r="B2" s="9"/>
      <c r="C2" s="9"/>
      <c r="D2" s="9"/>
      <c r="E2" s="9"/>
      <c r="F2" s="9"/>
      <c r="G2" s="9"/>
      <c r="H2" s="9"/>
      <c r="I2" s="9"/>
      <c r="J2" s="9"/>
      <c r="K2" s="9"/>
      <c r="L2" s="9"/>
      <c r="M2" s="9"/>
      <c r="N2" s="9"/>
      <c r="O2" s="9"/>
      <c r="P2" s="9"/>
      <c r="Q2" s="9"/>
      <c r="R2" s="9"/>
    </row>
    <row r="3" spans="1:26" ht="15.5" x14ac:dyDescent="0.3">
      <c r="A3" s="187" t="s">
        <v>4587</v>
      </c>
      <c r="B3" s="187"/>
      <c r="C3" s="154">
        <f>COUNTIFS('BRIA_Cleaned Data'!N:N,"hygiene",'BRIA_Cleaned Data'!K:K,"bria")+COUNTIFS('BRIA_Cleaned Data'!N:N,"eau hygiene",'BRIA_Cleaned Data'!K:K,"bria")</f>
        <v>39</v>
      </c>
      <c r="D3" s="9"/>
      <c r="E3" s="9"/>
      <c r="F3" s="9"/>
      <c r="G3" s="9"/>
      <c r="H3" s="9"/>
      <c r="I3" s="9"/>
      <c r="J3" s="9"/>
      <c r="K3" s="9"/>
      <c r="L3" s="9"/>
      <c r="M3" s="9"/>
      <c r="N3" s="9"/>
      <c r="O3" s="9"/>
      <c r="P3" s="9"/>
      <c r="Q3" s="9"/>
      <c r="R3" s="9"/>
    </row>
    <row r="4" spans="1:26" ht="15.5" x14ac:dyDescent="0.3">
      <c r="A4" s="188" t="s">
        <v>4580</v>
      </c>
      <c r="B4" s="188"/>
      <c r="C4" s="153">
        <f>COUNTIFS('BRIA_Cleaned Data'!N:N,"hygiene",'BRIA_Cleaned Data'!K:K,"bria",'BRIA_Cleaned Data'!U:U,"oui")+COUNTIFS('BRIA_Cleaned Data'!N:N,"eau hygiene",'BRIA_Cleaned Data'!K:K,"bria",'BRIA_Cleaned Data'!U:U,"oui")</f>
        <v>37</v>
      </c>
      <c r="D4" s="9"/>
      <c r="E4" s="9"/>
      <c r="F4" s="9"/>
      <c r="G4" s="9"/>
      <c r="H4" s="9"/>
      <c r="I4" s="9"/>
      <c r="J4" s="9"/>
      <c r="K4" s="9"/>
      <c r="L4" s="9"/>
      <c r="M4" s="9"/>
      <c r="N4" s="9"/>
      <c r="O4" s="9"/>
      <c r="P4" s="9"/>
      <c r="Q4" s="9"/>
      <c r="R4" s="9"/>
    </row>
    <row r="5" spans="1:26" x14ac:dyDescent="0.3">
      <c r="A5" s="9"/>
      <c r="B5" s="9"/>
      <c r="C5" s="9"/>
      <c r="D5" s="9"/>
      <c r="E5" s="9"/>
      <c r="F5" s="9"/>
      <c r="G5" s="9"/>
      <c r="H5" s="9"/>
      <c r="I5" s="9"/>
      <c r="J5" s="9"/>
      <c r="K5" s="9"/>
      <c r="L5" s="9"/>
      <c r="M5" s="9"/>
      <c r="N5" s="9"/>
      <c r="O5" s="9"/>
      <c r="P5" s="9"/>
      <c r="Q5" s="9"/>
      <c r="R5" s="9"/>
    </row>
    <row r="6" spans="1:26" ht="48" customHeight="1" x14ac:dyDescent="0.3">
      <c r="A6" s="3"/>
      <c r="B6" s="7" t="s">
        <v>1860</v>
      </c>
      <c r="C6" s="7" t="s">
        <v>1861</v>
      </c>
      <c r="D6" s="7" t="s">
        <v>1862</v>
      </c>
      <c r="E6" s="7" t="s">
        <v>1863</v>
      </c>
      <c r="F6" s="7" t="s">
        <v>1099</v>
      </c>
      <c r="G6" s="49" t="s">
        <v>1871</v>
      </c>
      <c r="H6" s="9"/>
      <c r="I6" s="9"/>
      <c r="J6" s="9"/>
      <c r="K6" s="9"/>
      <c r="L6" s="9"/>
      <c r="M6" s="9"/>
      <c r="N6" s="9"/>
      <c r="O6" s="9"/>
      <c r="P6" s="9"/>
      <c r="Q6" s="9"/>
      <c r="R6" s="9"/>
      <c r="X6" s="1"/>
      <c r="Y6" s="1"/>
      <c r="Z6" s="1"/>
    </row>
    <row r="7" spans="1:26" x14ac:dyDescent="0.3">
      <c r="A7" s="3" t="s">
        <v>1101</v>
      </c>
      <c r="B7" s="23">
        <f>COUNTIF('BRIA_Cleaned Data'!GT:GT,"latrines_communautaires")</f>
        <v>36</v>
      </c>
      <c r="C7" s="23">
        <f>COUNTIF('BRIA_Cleaned Data'!GT:GT,"latrines_institutionnelles")</f>
        <v>0</v>
      </c>
      <c r="D7" s="23">
        <f>COUNTIF('BRIA_Cleaned Data'!GT:GT,"latrines_privees")</f>
        <v>1</v>
      </c>
      <c r="E7" s="23">
        <f>COUNTIF('BRIA_Cleaned Data'!GT:GT,"nsp")</f>
        <v>0</v>
      </c>
      <c r="F7" s="23">
        <f>COUNTIF('BRIA_Cleaned Data'!GT:GT,"autre")</f>
        <v>0</v>
      </c>
      <c r="G7" s="91">
        <f>SUM(B7:F7)</f>
        <v>37</v>
      </c>
      <c r="H7" s="9"/>
      <c r="I7" s="9"/>
      <c r="J7" s="9"/>
      <c r="K7" s="9"/>
      <c r="L7" s="9"/>
      <c r="M7" s="9"/>
      <c r="N7" s="9"/>
      <c r="O7" s="9"/>
      <c r="P7" s="9"/>
      <c r="Q7" s="9"/>
      <c r="R7" s="9"/>
      <c r="X7" s="1"/>
      <c r="Y7" s="1"/>
      <c r="Z7" s="1"/>
    </row>
    <row r="8" spans="1:26" s="88" customFormat="1" ht="26" x14ac:dyDescent="0.3">
      <c r="A8" s="83" t="s">
        <v>1909</v>
      </c>
      <c r="B8" s="86">
        <f>(B7/$C$4)</f>
        <v>0.97297297297297303</v>
      </c>
      <c r="C8" s="86">
        <f t="shared" ref="C8:F8" si="0">(C7/$C$4)</f>
        <v>0</v>
      </c>
      <c r="D8" s="86">
        <f t="shared" si="0"/>
        <v>2.7027027027027029E-2</v>
      </c>
      <c r="E8" s="86">
        <f t="shared" si="0"/>
        <v>0</v>
      </c>
      <c r="F8" s="86">
        <f t="shared" si="0"/>
        <v>0</v>
      </c>
      <c r="G8" s="84">
        <f>SUM(B8:F8)</f>
        <v>1</v>
      </c>
      <c r="H8" s="87"/>
      <c r="I8" s="87"/>
      <c r="J8" s="87"/>
      <c r="K8" s="87"/>
      <c r="L8" s="87"/>
      <c r="M8" s="87"/>
      <c r="N8" s="87"/>
      <c r="O8" s="87"/>
      <c r="P8" s="87"/>
      <c r="Q8" s="87"/>
      <c r="R8" s="87"/>
      <c r="S8" s="87"/>
      <c r="T8" s="87"/>
      <c r="U8" s="87"/>
      <c r="V8" s="87"/>
      <c r="W8" s="87"/>
    </row>
    <row r="9" spans="1:26" s="87" customFormat="1" x14ac:dyDescent="0.3">
      <c r="A9" s="125"/>
      <c r="B9" s="90"/>
      <c r="C9" s="90"/>
      <c r="D9" s="90"/>
      <c r="E9" s="90"/>
      <c r="F9" s="90"/>
      <c r="G9" s="126"/>
    </row>
    <row r="10" spans="1:26" s="87" customFormat="1" ht="15.5" x14ac:dyDescent="0.35">
      <c r="A10" s="8" t="s">
        <v>1173</v>
      </c>
      <c r="B10" s="90"/>
      <c r="C10" s="90"/>
      <c r="D10" s="90"/>
      <c r="E10" s="90"/>
      <c r="F10" s="90"/>
      <c r="G10" s="126"/>
    </row>
    <row r="11" spans="1:26" s="87" customFormat="1" ht="15.5" x14ac:dyDescent="0.35">
      <c r="A11" s="28" t="s">
        <v>1864</v>
      </c>
      <c r="B11" s="90"/>
      <c r="C11" s="90"/>
      <c r="D11" s="90"/>
      <c r="E11" s="90"/>
      <c r="F11" s="90"/>
      <c r="G11" s="126"/>
    </row>
    <row r="12" spans="1:26" ht="48" customHeight="1" x14ac:dyDescent="0.3">
      <c r="A12" s="3"/>
      <c r="B12" s="7" t="s">
        <v>1865</v>
      </c>
      <c r="C12" s="7" t="s">
        <v>1866</v>
      </c>
      <c r="D12" s="7" t="s">
        <v>1867</v>
      </c>
      <c r="E12" s="7" t="s">
        <v>1099</v>
      </c>
      <c r="F12" s="49" t="s">
        <v>1871</v>
      </c>
      <c r="G12" s="9"/>
      <c r="H12" s="9"/>
      <c r="I12" s="9"/>
      <c r="J12" s="9"/>
      <c r="K12" s="9"/>
      <c r="L12" s="9"/>
      <c r="M12" s="9"/>
      <c r="N12" s="9"/>
      <c r="O12" s="9"/>
      <c r="P12" s="9"/>
      <c r="Q12" s="9"/>
      <c r="R12" s="9"/>
      <c r="W12" s="1"/>
      <c r="X12" s="1"/>
      <c r="Y12" s="1"/>
      <c r="Z12" s="1"/>
    </row>
    <row r="13" spans="1:26" x14ac:dyDescent="0.3">
      <c r="A13" s="3" t="s">
        <v>1101</v>
      </c>
      <c r="B13" s="23">
        <f>COUNTIF('BRIA_Cleaned Data'!GV:GV,"latrines_dur_porte")</f>
        <v>32</v>
      </c>
      <c r="C13" s="23">
        <f>COUNTIF('BRIA_Cleaned Data'!GV:GV,"latrines_dur")</f>
        <v>2</v>
      </c>
      <c r="D13" s="23">
        <f>COUNTIF('BRIA_Cleaned Data'!GV:GV,"latrines_tissu")</f>
        <v>3</v>
      </c>
      <c r="E13" s="23">
        <f>COUNTIF('BRIA_Cleaned Data'!GV:GV,"autre")</f>
        <v>0</v>
      </c>
      <c r="F13" s="91">
        <f>SUM(B13:E13)</f>
        <v>37</v>
      </c>
      <c r="G13" s="9"/>
      <c r="H13" s="9"/>
      <c r="I13" s="9"/>
      <c r="J13" s="9"/>
      <c r="K13" s="9"/>
      <c r="L13" s="9"/>
      <c r="M13" s="9"/>
      <c r="N13" s="9"/>
      <c r="O13" s="9"/>
      <c r="P13" s="9"/>
      <c r="Q13" s="9"/>
      <c r="R13" s="9"/>
      <c r="W13" s="1"/>
      <c r="X13" s="1"/>
      <c r="Y13" s="1"/>
      <c r="Z13" s="1"/>
    </row>
    <row r="14" spans="1:26" s="88" customFormat="1" ht="26" x14ac:dyDescent="0.3">
      <c r="A14" s="83" t="s">
        <v>1909</v>
      </c>
      <c r="B14" s="86">
        <f>(B13/$C$4)</f>
        <v>0.86486486486486491</v>
      </c>
      <c r="C14" s="86">
        <f>(C13/$C$4)</f>
        <v>5.4054054054054057E-2</v>
      </c>
      <c r="D14" s="86">
        <f>(D13/$C$4)</f>
        <v>8.1081081081081086E-2</v>
      </c>
      <c r="E14" s="86">
        <f>(E13/$C$4)</f>
        <v>0</v>
      </c>
      <c r="F14" s="84">
        <f>SUM(B14:E14)</f>
        <v>1</v>
      </c>
      <c r="G14" s="87"/>
      <c r="H14" s="87"/>
      <c r="I14" s="87"/>
      <c r="J14" s="87"/>
      <c r="K14" s="87"/>
      <c r="L14" s="87"/>
      <c r="M14" s="87"/>
      <c r="N14" s="87"/>
      <c r="O14" s="87"/>
      <c r="P14" s="87"/>
      <c r="Q14" s="87"/>
      <c r="R14" s="87"/>
      <c r="S14" s="87"/>
      <c r="T14" s="87"/>
      <c r="U14" s="87"/>
      <c r="V14" s="87"/>
    </row>
    <row r="15" spans="1:26" s="87" customFormat="1" ht="15.5" x14ac:dyDescent="0.35">
      <c r="A15" s="28"/>
      <c r="B15" s="90"/>
      <c r="C15" s="90"/>
      <c r="D15" s="90"/>
      <c r="E15" s="90"/>
      <c r="F15" s="90"/>
      <c r="G15" s="126"/>
    </row>
    <row r="16" spans="1:26" x14ac:dyDescent="0.3">
      <c r="A16" s="13"/>
      <c r="B16" s="15"/>
      <c r="C16" s="15"/>
      <c r="D16" s="15"/>
      <c r="E16" s="15"/>
      <c r="F16" s="15"/>
      <c r="G16" s="13"/>
      <c r="H16" s="9"/>
      <c r="I16" s="9"/>
      <c r="J16" s="9"/>
      <c r="K16" s="9"/>
      <c r="L16" s="9"/>
      <c r="M16" s="9"/>
      <c r="N16" s="9"/>
      <c r="O16" s="9"/>
      <c r="P16" s="9"/>
      <c r="Q16" s="9"/>
      <c r="R16" s="9"/>
    </row>
    <row r="17" spans="1:9" s="9" customFormat="1" ht="15.5" x14ac:dyDescent="0.35">
      <c r="A17" s="8" t="s">
        <v>1173</v>
      </c>
      <c r="B17" s="15"/>
      <c r="C17" s="15"/>
      <c r="D17" s="15"/>
      <c r="E17" s="15"/>
      <c r="F17" s="15"/>
      <c r="G17" s="13"/>
    </row>
    <row r="18" spans="1:9" s="9" customFormat="1" ht="15.5" x14ac:dyDescent="0.35">
      <c r="A18" s="28" t="s">
        <v>4588</v>
      </c>
    </row>
    <row r="19" spans="1:9" s="9" customFormat="1" ht="42" x14ac:dyDescent="0.3">
      <c r="A19" s="23"/>
      <c r="B19" s="7" t="s">
        <v>1868</v>
      </c>
      <c r="C19" s="7" t="s">
        <v>1869</v>
      </c>
      <c r="D19" s="7" t="s">
        <v>1870</v>
      </c>
      <c r="E19" s="66" t="s">
        <v>1877</v>
      </c>
    </row>
    <row r="20" spans="1:9" s="9" customFormat="1" x14ac:dyDescent="0.3">
      <c r="A20" s="23" t="s">
        <v>1101</v>
      </c>
      <c r="B20" s="23">
        <f>COUNTIF('BRIA_Cleaned Data'!GY:GY,"oui")</f>
        <v>27</v>
      </c>
      <c r="C20" s="23">
        <f>COUNTIF('BRIA_Cleaned Data'!GY:GY,"endommagees")</f>
        <v>9</v>
      </c>
      <c r="D20" s="23">
        <f>COUNTIF('BRIA_Cleaned Data'!GY:GY,"non")</f>
        <v>1</v>
      </c>
      <c r="E20" s="67">
        <f>SUM(B20,C20)</f>
        <v>36</v>
      </c>
    </row>
    <row r="21" spans="1:9" s="87" customFormat="1" ht="26" x14ac:dyDescent="0.3">
      <c r="A21" s="127" t="s">
        <v>1909</v>
      </c>
      <c r="B21" s="128">
        <f>(B20/$C$4)</f>
        <v>0.72972972972972971</v>
      </c>
      <c r="C21" s="128">
        <f>(C20/$C$4)</f>
        <v>0.24324324324324326</v>
      </c>
      <c r="D21" s="128">
        <f>(D20/$C$4)</f>
        <v>2.7027027027027029E-2</v>
      </c>
      <c r="E21" s="105">
        <f>E20/$C$4</f>
        <v>0.97297297297297303</v>
      </c>
    </row>
    <row r="22" spans="1:9" s="9" customFormat="1" x14ac:dyDescent="0.3">
      <c r="A22" s="13"/>
      <c r="B22" s="158"/>
      <c r="C22" s="14"/>
      <c r="D22" s="14"/>
      <c r="E22" s="14"/>
    </row>
    <row r="23" spans="1:9" s="9" customFormat="1" x14ac:dyDescent="0.3">
      <c r="A23" s="13"/>
      <c r="B23" s="15"/>
      <c r="C23" s="16" t="s">
        <v>1872</v>
      </c>
      <c r="D23" s="13"/>
    </row>
    <row r="24" spans="1:9" s="9" customFormat="1" ht="60" customHeight="1" x14ac:dyDescent="0.3">
      <c r="C24" s="23"/>
      <c r="D24" s="10" t="s">
        <v>1873</v>
      </c>
      <c r="E24" s="10" t="s">
        <v>1874</v>
      </c>
      <c r="F24" s="10" t="s">
        <v>1875</v>
      </c>
      <c r="G24" s="10" t="s">
        <v>1876</v>
      </c>
      <c r="H24" s="92" t="s">
        <v>1871</v>
      </c>
    </row>
    <row r="25" spans="1:9" s="9" customFormat="1" x14ac:dyDescent="0.3">
      <c r="C25" s="23" t="s">
        <v>1101</v>
      </c>
      <c r="D25" s="23">
        <f>COUNTIF('BRIA_Cleaned Data'!GZ:GZ,"maintenance")</f>
        <v>2</v>
      </c>
      <c r="E25" s="23">
        <f>COUNTIF('BRIA_Cleaned Data'!GZ:GZ,"non_hygieniques")</f>
        <v>3</v>
      </c>
      <c r="F25" s="23">
        <f>COUNTIF('BRIA_Cleaned Data'!GZ:GZ,"rehab")</f>
        <v>4</v>
      </c>
      <c r="G25" s="23">
        <f>COUNTIF('BRIA_Cleaned Data'!GZ:GZ,"reconstruction")</f>
        <v>0</v>
      </c>
      <c r="H25" s="130">
        <f>SUM(D25:G25)</f>
        <v>9</v>
      </c>
    </row>
    <row r="26" spans="1:9" s="87" customFormat="1" ht="37.5" x14ac:dyDescent="0.3">
      <c r="C26" s="127" t="s">
        <v>4592</v>
      </c>
      <c r="D26" s="177">
        <f>D25/$C$20</f>
        <v>0.22222222222222221</v>
      </c>
      <c r="E26" s="177">
        <f t="shared" ref="E26:H26" si="1">E25/$C$20</f>
        <v>0.33333333333333331</v>
      </c>
      <c r="F26" s="177">
        <f t="shared" si="1"/>
        <v>0.44444444444444442</v>
      </c>
      <c r="G26" s="177">
        <f t="shared" si="1"/>
        <v>0</v>
      </c>
      <c r="H26" s="177">
        <f t="shared" si="1"/>
        <v>1</v>
      </c>
    </row>
    <row r="27" spans="1:9" s="9" customFormat="1" x14ac:dyDescent="0.3"/>
    <row r="28" spans="1:9" s="9" customFormat="1" x14ac:dyDescent="0.3">
      <c r="C28" s="16" t="s">
        <v>1878</v>
      </c>
      <c r="D28" s="13"/>
    </row>
    <row r="29" spans="1:9" s="9" customFormat="1" ht="28" x14ac:dyDescent="0.3">
      <c r="C29" s="23"/>
      <c r="D29" s="10" t="s">
        <v>1515</v>
      </c>
      <c r="E29" s="10" t="s">
        <v>1516</v>
      </c>
      <c r="F29" s="10" t="s">
        <v>1517</v>
      </c>
      <c r="G29" s="10" t="s">
        <v>1518</v>
      </c>
      <c r="H29" s="10" t="s">
        <v>1557</v>
      </c>
      <c r="I29" s="106" t="s">
        <v>1100</v>
      </c>
    </row>
    <row r="30" spans="1:9" s="9" customFormat="1" x14ac:dyDescent="0.3">
      <c r="C30" s="23" t="s">
        <v>1101</v>
      </c>
      <c r="D30" s="23">
        <f>COUNTIF('BRIA_Cleaned Data'!HA:HA,"moins_six_mois")</f>
        <v>8</v>
      </c>
      <c r="E30" s="23">
        <f>COUNTIF('BRIA_Cleaned Data'!HA:HA,"six_mois_un_an")</f>
        <v>1</v>
      </c>
      <c r="F30" s="23">
        <f>COUNTIF('BRIA_Cleaned Data'!HA:HA,"un_an_trois_ans")</f>
        <v>0</v>
      </c>
      <c r="G30" s="23">
        <f>COUNTIF('BRIA_Cleaned Data'!HA:HA,"plus_trois_ans")</f>
        <v>0</v>
      </c>
      <c r="H30" s="23">
        <f>COUNTIF('BRIA_Cleaned Data'!HA:HA,"nsp")</f>
        <v>0</v>
      </c>
      <c r="I30" s="129">
        <f>SUM(D30:H30)</f>
        <v>9</v>
      </c>
    </row>
    <row r="31" spans="1:9" s="87" customFormat="1" ht="36.5" customHeight="1" x14ac:dyDescent="0.3">
      <c r="C31" s="127" t="s">
        <v>4592</v>
      </c>
      <c r="D31" s="177">
        <f>D30/$C$20</f>
        <v>0.88888888888888884</v>
      </c>
      <c r="E31" s="177">
        <f t="shared" ref="E31:I31" si="2">E30/$C$20</f>
        <v>0.1111111111111111</v>
      </c>
      <c r="F31" s="177">
        <f t="shared" si="2"/>
        <v>0</v>
      </c>
      <c r="G31" s="177">
        <f t="shared" si="2"/>
        <v>0</v>
      </c>
      <c r="H31" s="177">
        <f t="shared" si="2"/>
        <v>0</v>
      </c>
      <c r="I31" s="177">
        <f t="shared" si="2"/>
        <v>1</v>
      </c>
    </row>
    <row r="32" spans="1:9" s="9" customFormat="1" x14ac:dyDescent="0.3">
      <c r="D32" s="47"/>
      <c r="E32" s="47"/>
      <c r="F32" s="47"/>
      <c r="G32" s="47"/>
      <c r="H32" s="47"/>
    </row>
    <row r="33" spans="1:11" s="9" customFormat="1" x14ac:dyDescent="0.3">
      <c r="C33" s="16" t="s">
        <v>1604</v>
      </c>
      <c r="E33" s="85" t="s">
        <v>1750</v>
      </c>
    </row>
    <row r="34" spans="1:11" s="9" customFormat="1" ht="42" x14ac:dyDescent="0.3">
      <c r="C34" s="23"/>
      <c r="D34" s="10" t="s">
        <v>1879</v>
      </c>
      <c r="E34" s="10" t="s">
        <v>1880</v>
      </c>
      <c r="F34" s="10" t="s">
        <v>1881</v>
      </c>
      <c r="G34" s="10" t="s">
        <v>1882</v>
      </c>
      <c r="H34" s="10" t="s">
        <v>1883</v>
      </c>
      <c r="I34" s="10" t="s">
        <v>1863</v>
      </c>
      <c r="J34" s="10" t="s">
        <v>1884</v>
      </c>
    </row>
    <row r="35" spans="1:11" s="9" customFormat="1" x14ac:dyDescent="0.3">
      <c r="C35" s="23" t="s">
        <v>1101</v>
      </c>
      <c r="D35" s="23">
        <f>COUNTIF('BRIA_Cleaned Data'!HC:HC,"1")</f>
        <v>1</v>
      </c>
      <c r="E35" s="23">
        <f>COUNTIF('BRIA_Cleaned Data'!HD:HD,"1")</f>
        <v>0</v>
      </c>
      <c r="F35" s="23">
        <f>COUNTIF('BRIA_Cleaned Data'!HE:HE,"1")</f>
        <v>1</v>
      </c>
      <c r="G35" s="23">
        <f>COUNTIF('BRIA_Cleaned Data'!HF:HF,"1")</f>
        <v>0</v>
      </c>
      <c r="H35" s="23">
        <f>COUNTIF('BRIA_Cleaned Data'!HG:HG,"1")</f>
        <v>0</v>
      </c>
      <c r="I35" s="23">
        <f>COUNTIF('BRIA_Cleaned Data'!HH:HH,"1")</f>
        <v>0</v>
      </c>
      <c r="J35" s="23">
        <f>COUNTIF('BRIA_Cleaned Data'!HI:HI,"1")</f>
        <v>1</v>
      </c>
    </row>
    <row r="36" spans="1:11" s="87" customFormat="1" ht="37.5" x14ac:dyDescent="0.3">
      <c r="A36" s="89"/>
      <c r="B36" s="90"/>
      <c r="C36" s="127" t="s">
        <v>4591</v>
      </c>
      <c r="D36" s="128">
        <f>D35/$D$20</f>
        <v>1</v>
      </c>
      <c r="E36" s="128">
        <f t="shared" ref="E36:J36" si="3">E35/$D$20</f>
        <v>0</v>
      </c>
      <c r="F36" s="128">
        <f t="shared" si="3"/>
        <v>1</v>
      </c>
      <c r="G36" s="128">
        <f t="shared" si="3"/>
        <v>0</v>
      </c>
      <c r="H36" s="128">
        <f t="shared" si="3"/>
        <v>0</v>
      </c>
      <c r="I36" s="128">
        <f t="shared" si="3"/>
        <v>0</v>
      </c>
      <c r="J36" s="128">
        <f t="shared" si="3"/>
        <v>1</v>
      </c>
      <c r="K36" s="9"/>
    </row>
    <row r="37" spans="1:11" s="9" customFormat="1" x14ac:dyDescent="0.3">
      <c r="A37" s="13"/>
      <c r="B37" s="14"/>
      <c r="C37" s="109"/>
      <c r="D37" s="14"/>
      <c r="E37" s="14"/>
      <c r="J37" s="68" t="s">
        <v>4589</v>
      </c>
    </row>
    <row r="38" spans="1:11" s="9" customFormat="1" x14ac:dyDescent="0.3">
      <c r="C38" s="16" t="s">
        <v>1603</v>
      </c>
      <c r="D38" s="13"/>
    </row>
    <row r="39" spans="1:11" s="9" customFormat="1" ht="28" x14ac:dyDescent="0.3">
      <c r="C39" s="23"/>
      <c r="D39" s="10" t="s">
        <v>1515</v>
      </c>
      <c r="E39" s="10" t="s">
        <v>1516</v>
      </c>
      <c r="F39" s="10" t="s">
        <v>1517</v>
      </c>
      <c r="G39" s="10" t="s">
        <v>1518</v>
      </c>
      <c r="H39" s="10" t="s">
        <v>1557</v>
      </c>
      <c r="I39" s="106" t="s">
        <v>1100</v>
      </c>
    </row>
    <row r="40" spans="1:11" s="9" customFormat="1" x14ac:dyDescent="0.3">
      <c r="C40" s="23" t="s">
        <v>1101</v>
      </c>
      <c r="D40" s="23">
        <f>COUNTIF('BRIA_Cleaned Data'!HK:HK,"moins_six_mois")</f>
        <v>0</v>
      </c>
      <c r="E40" s="23">
        <f>COUNTIF('BRIA_Cleaned Data'!HK:HK,"six_mois_un_an")</f>
        <v>1</v>
      </c>
      <c r="F40" s="23">
        <f>COUNTIF('BRIA_Cleaned Data'!HK:HK,"un_an_trois_ans")</f>
        <v>0</v>
      </c>
      <c r="G40" s="23">
        <f>COUNTIF('BRIA_Cleaned Data'!HK:HK,"plus_trois_ans")</f>
        <v>0</v>
      </c>
      <c r="H40" s="23">
        <f>COUNTIF('BRIA_Cleaned Data'!HK:HK,"nsp")</f>
        <v>0</v>
      </c>
      <c r="I40" s="129">
        <f>SUM(D40:H40)</f>
        <v>1</v>
      </c>
    </row>
    <row r="41" spans="1:11" s="87" customFormat="1" ht="41.5" customHeight="1" x14ac:dyDescent="0.3">
      <c r="C41" s="127" t="s">
        <v>4591</v>
      </c>
      <c r="D41" s="128">
        <f>D40/$D$20</f>
        <v>0</v>
      </c>
      <c r="E41" s="128">
        <f t="shared" ref="E41:I41" si="4">E40/$D$20</f>
        <v>1</v>
      </c>
      <c r="F41" s="128">
        <f t="shared" si="4"/>
        <v>0</v>
      </c>
      <c r="G41" s="128">
        <f t="shared" si="4"/>
        <v>0</v>
      </c>
      <c r="H41" s="128">
        <f t="shared" si="4"/>
        <v>0</v>
      </c>
      <c r="I41" s="128">
        <f t="shared" si="4"/>
        <v>1</v>
      </c>
    </row>
    <row r="42" spans="1:11" s="9" customFormat="1" x14ac:dyDescent="0.3">
      <c r="A42" s="13"/>
      <c r="G42" s="13"/>
      <c r="H42" s="14"/>
      <c r="I42" s="14"/>
      <c r="J42" s="13"/>
    </row>
    <row r="43" spans="1:11" s="9" customFormat="1" x14ac:dyDescent="0.3">
      <c r="A43" s="13"/>
      <c r="C43" s="17" t="s">
        <v>4590</v>
      </c>
      <c r="G43" s="13"/>
      <c r="H43" s="14"/>
      <c r="I43" s="14"/>
      <c r="J43" s="13"/>
    </row>
    <row r="44" spans="1:11" s="9" customFormat="1" x14ac:dyDescent="0.3">
      <c r="A44" s="13"/>
      <c r="C44" s="23"/>
      <c r="D44" s="10" t="s">
        <v>1104</v>
      </c>
      <c r="E44" s="10" t="s">
        <v>1103</v>
      </c>
      <c r="F44" s="106" t="s">
        <v>1100</v>
      </c>
      <c r="H44" s="14"/>
      <c r="I44" s="14"/>
      <c r="J44" s="13"/>
    </row>
    <row r="45" spans="1:11" s="9" customFormat="1" x14ac:dyDescent="0.3">
      <c r="C45" s="23" t="s">
        <v>1101</v>
      </c>
      <c r="D45" s="23">
        <f>COUNTIF('BRIA_Cleaned Data'!HL:HL,"oui")</f>
        <v>35</v>
      </c>
      <c r="E45" s="23">
        <f>COUNTIF('BRIA_Cleaned Data'!HL:HL,"non_inondees")</f>
        <v>1</v>
      </c>
      <c r="F45" s="24">
        <f>SUM(D45:E45)</f>
        <v>36</v>
      </c>
    </row>
    <row r="46" spans="1:11" s="87" customFormat="1" ht="41.5" customHeight="1" x14ac:dyDescent="0.3">
      <c r="C46" s="101" t="s">
        <v>1887</v>
      </c>
      <c r="D46" s="38">
        <f>D45/($B$20+$C$20)</f>
        <v>0.97222222222222221</v>
      </c>
      <c r="E46" s="38">
        <f>E45/($B$20+$C$20)</f>
        <v>2.7777777777777776E-2</v>
      </c>
      <c r="F46" s="107">
        <f>SUM(D46:E46)</f>
        <v>1</v>
      </c>
      <c r="H46" s="90"/>
      <c r="I46" s="108"/>
    </row>
    <row r="47" spans="1:11" s="9" customFormat="1" x14ac:dyDescent="0.3">
      <c r="A47" s="13"/>
      <c r="B47" s="14"/>
      <c r="C47" s="14"/>
      <c r="D47" s="14"/>
      <c r="E47" s="14"/>
    </row>
    <row r="48" spans="1:11" s="9" customFormat="1" ht="15.5" x14ac:dyDescent="0.35">
      <c r="A48" s="28" t="s">
        <v>1885</v>
      </c>
      <c r="B48" s="14"/>
      <c r="C48" s="14"/>
      <c r="D48" s="14"/>
      <c r="E48" s="14"/>
    </row>
    <row r="49" spans="1:5" s="9" customFormat="1" x14ac:dyDescent="0.3">
      <c r="A49" s="23"/>
      <c r="B49" s="10" t="s">
        <v>1104</v>
      </c>
      <c r="C49" s="10" t="s">
        <v>1103</v>
      </c>
      <c r="D49" s="106" t="s">
        <v>1100</v>
      </c>
      <c r="E49" s="14"/>
    </row>
    <row r="50" spans="1:5" s="9" customFormat="1" x14ac:dyDescent="0.3">
      <c r="A50" s="23" t="s">
        <v>1101</v>
      </c>
      <c r="B50" s="23">
        <f>COUNTIF('BRIA_Cleaned Data'!HM:HM,"oui")</f>
        <v>13</v>
      </c>
      <c r="C50" s="23">
        <f>COUNTIF('BRIA_Cleaned Data'!HM:HM,"non")</f>
        <v>24</v>
      </c>
      <c r="D50" s="24">
        <f>SUM(B50:C50)</f>
        <v>37</v>
      </c>
      <c r="E50" s="14"/>
    </row>
    <row r="51" spans="1:5" s="9" customFormat="1" ht="26" x14ac:dyDescent="0.3">
      <c r="A51" s="101" t="s">
        <v>4593</v>
      </c>
      <c r="B51" s="38">
        <f>(B50/$C$4)</f>
        <v>0.35135135135135137</v>
      </c>
      <c r="C51" s="38">
        <f>(C50/$C$4)</f>
        <v>0.64864864864864868</v>
      </c>
      <c r="D51" s="107">
        <f>SUM(B51:C51)</f>
        <v>1</v>
      </c>
      <c r="E51" s="14"/>
    </row>
    <row r="52" spans="1:5" s="9" customFormat="1" x14ac:dyDescent="0.3">
      <c r="A52" s="13"/>
      <c r="B52" s="14"/>
      <c r="C52" s="14"/>
      <c r="D52" s="14"/>
      <c r="E52" s="14"/>
    </row>
    <row r="53" spans="1:5" s="9" customFormat="1" x14ac:dyDescent="0.3">
      <c r="A53" s="13"/>
      <c r="B53" s="41" t="s">
        <v>1888</v>
      </c>
      <c r="C53" s="14"/>
      <c r="D53" s="131">
        <f>AVERAGE('BRIA_Cleaned Data'!HN:HN)</f>
        <v>3.0769230769230771</v>
      </c>
      <c r="E53" s="14"/>
    </row>
    <row r="54" spans="1:5" s="9" customFormat="1" x14ac:dyDescent="0.3">
      <c r="A54" s="13"/>
      <c r="B54" s="41" t="s">
        <v>1889</v>
      </c>
      <c r="C54" s="14"/>
      <c r="D54" s="131">
        <f>AVERAGE('BRIA_Cleaned Data'!HO:HO)</f>
        <v>3.5384615384615383</v>
      </c>
      <c r="E54" s="14"/>
    </row>
    <row r="55" spans="1:5" s="9" customFormat="1" x14ac:dyDescent="0.3">
      <c r="A55" s="13"/>
      <c r="B55" s="41"/>
      <c r="C55" s="14"/>
      <c r="D55" s="131"/>
      <c r="E55" s="14"/>
    </row>
    <row r="56" spans="1:5" s="9" customFormat="1" ht="15.5" x14ac:dyDescent="0.35">
      <c r="A56" s="28" t="s">
        <v>1890</v>
      </c>
      <c r="B56" s="41"/>
      <c r="C56" s="14"/>
      <c r="D56" s="131"/>
      <c r="E56" s="14"/>
    </row>
    <row r="57" spans="1:5" s="9" customFormat="1" x14ac:dyDescent="0.3">
      <c r="A57" s="23"/>
      <c r="B57" s="10" t="s">
        <v>1104</v>
      </c>
      <c r="C57" s="10" t="s">
        <v>4595</v>
      </c>
      <c r="D57" s="10" t="s">
        <v>1103</v>
      </c>
      <c r="E57" s="106" t="s">
        <v>1100</v>
      </c>
    </row>
    <row r="58" spans="1:5" s="9" customFormat="1" x14ac:dyDescent="0.3">
      <c r="A58" s="23" t="s">
        <v>1101</v>
      </c>
      <c r="B58" s="23">
        <f>COUNTIF('BRIA_Cleaned Data'!HP:HP,"oui")</f>
        <v>2</v>
      </c>
      <c r="C58" s="23">
        <f>COUNTIF('BRIA_Cleaned Data'!HP:HP,"oui_partiel")</f>
        <v>1</v>
      </c>
      <c r="D58" s="23">
        <f>COUNTIF('BRIA_Cleaned Data'!HP:HP,"non")</f>
        <v>34</v>
      </c>
      <c r="E58" s="24">
        <f>SUM(B58:D58)</f>
        <v>37</v>
      </c>
    </row>
    <row r="59" spans="1:5" s="9" customFormat="1" ht="26" x14ac:dyDescent="0.3">
      <c r="A59" s="101" t="s">
        <v>4594</v>
      </c>
      <c r="B59" s="38">
        <f>(B58/$C$4)</f>
        <v>5.4054054054054057E-2</v>
      </c>
      <c r="C59" s="38">
        <f t="shared" ref="C59:D59" si="5">(C58/$C$4)</f>
        <v>2.7027027027027029E-2</v>
      </c>
      <c r="D59" s="38">
        <f t="shared" si="5"/>
        <v>0.91891891891891897</v>
      </c>
      <c r="E59" s="107">
        <f>SUM(B59:D59)</f>
        <v>1</v>
      </c>
    </row>
    <row r="60" spans="1:5" s="9" customFormat="1" x14ac:dyDescent="0.3">
      <c r="A60" s="109"/>
      <c r="B60" s="14"/>
      <c r="C60" s="14"/>
      <c r="D60" s="108"/>
      <c r="E60" s="14"/>
    </row>
    <row r="61" spans="1:5" s="9" customFormat="1" ht="15.5" x14ac:dyDescent="0.35">
      <c r="A61" s="28" t="s">
        <v>1891</v>
      </c>
      <c r="B61" s="14"/>
      <c r="C61" s="14"/>
      <c r="D61" s="108"/>
      <c r="E61" s="14"/>
    </row>
    <row r="62" spans="1:5" s="9" customFormat="1" x14ac:dyDescent="0.3">
      <c r="A62" s="23"/>
      <c r="B62" s="10" t="s">
        <v>1104</v>
      </c>
      <c r="C62" s="10" t="s">
        <v>1103</v>
      </c>
      <c r="D62" s="106" t="s">
        <v>1100</v>
      </c>
      <c r="E62" s="14"/>
    </row>
    <row r="63" spans="1:5" s="9" customFormat="1" x14ac:dyDescent="0.3">
      <c r="A63" s="23" t="s">
        <v>1101</v>
      </c>
      <c r="B63" s="23">
        <f>COUNTIF('BRIA_Cleaned Data'!HQ:HQ,"oui")</f>
        <v>34</v>
      </c>
      <c r="C63" s="23">
        <f>COUNTIF('BRIA_Cleaned Data'!HQ:HQ,"non")</f>
        <v>3</v>
      </c>
      <c r="D63" s="24">
        <f>SUM(B63:C63)</f>
        <v>37</v>
      </c>
      <c r="E63" s="14"/>
    </row>
    <row r="64" spans="1:5" s="9" customFormat="1" ht="37.5" x14ac:dyDescent="0.3">
      <c r="A64" s="101" t="s">
        <v>4596</v>
      </c>
      <c r="B64" s="38">
        <f>(B63/$C$4)</f>
        <v>0.91891891891891897</v>
      </c>
      <c r="C64" s="38">
        <f>(C63/$C$4)</f>
        <v>8.1081081081081086E-2</v>
      </c>
      <c r="D64" s="107">
        <f>SUM(B64:C64)</f>
        <v>1</v>
      </c>
      <c r="E64" s="14"/>
    </row>
    <row r="65" spans="1:18" s="9" customFormat="1" x14ac:dyDescent="0.3">
      <c r="A65" s="109"/>
      <c r="B65" s="14"/>
      <c r="C65" s="14"/>
      <c r="D65" s="108"/>
      <c r="E65" s="14"/>
    </row>
    <row r="66" spans="1:18" s="9" customFormat="1" ht="15.5" x14ac:dyDescent="0.35">
      <c r="A66" s="28" t="s">
        <v>1892</v>
      </c>
      <c r="B66" s="14"/>
      <c r="C66" s="14"/>
      <c r="D66" s="108"/>
      <c r="E66" s="14"/>
    </row>
    <row r="67" spans="1:18" s="9" customFormat="1" x14ac:dyDescent="0.3">
      <c r="A67" s="23"/>
      <c r="B67" s="10" t="s">
        <v>1104</v>
      </c>
      <c r="C67" s="10" t="s">
        <v>1103</v>
      </c>
      <c r="D67" s="106" t="s">
        <v>1100</v>
      </c>
      <c r="E67" s="14"/>
    </row>
    <row r="68" spans="1:18" s="9" customFormat="1" x14ac:dyDescent="0.3">
      <c r="A68" s="23" t="s">
        <v>1101</v>
      </c>
      <c r="B68" s="23">
        <f>COUNTIF('BRIA_Cleaned Data'!HT:HT,"oui")</f>
        <v>21</v>
      </c>
      <c r="C68" s="23">
        <f>COUNTIF('BRIA_Cleaned Data'!HT:HT,"non")</f>
        <v>15</v>
      </c>
      <c r="D68" s="24">
        <f>SUM(B68:C68)</f>
        <v>36</v>
      </c>
      <c r="E68" s="14"/>
    </row>
    <row r="69" spans="1:18" s="9" customFormat="1" ht="37.5" x14ac:dyDescent="0.3">
      <c r="A69" s="101" t="s">
        <v>1886</v>
      </c>
      <c r="B69" s="38">
        <f>(B68/$E$20)</f>
        <v>0.58333333333333337</v>
      </c>
      <c r="C69" s="38">
        <f>(C68/$E$20)</f>
        <v>0.41666666666666669</v>
      </c>
      <c r="D69" s="107">
        <f>SUM(B69:C69)</f>
        <v>1</v>
      </c>
      <c r="E69" s="14"/>
    </row>
    <row r="70" spans="1:18" s="9" customFormat="1" x14ac:dyDescent="0.3">
      <c r="A70" s="109"/>
      <c r="B70" s="14"/>
      <c r="C70" s="14"/>
      <c r="D70" s="108"/>
      <c r="E70" s="14"/>
    </row>
    <row r="71" spans="1:18" ht="15.5" x14ac:dyDescent="0.35">
      <c r="A71" s="28" t="s">
        <v>1191</v>
      </c>
      <c r="B71" s="85" t="s">
        <v>1750</v>
      </c>
      <c r="C71" s="9"/>
      <c r="D71" s="9"/>
      <c r="E71" s="9"/>
      <c r="F71" s="9"/>
      <c r="G71" s="9"/>
      <c r="H71" s="9"/>
      <c r="I71" s="9"/>
      <c r="J71" s="9"/>
      <c r="K71" s="9"/>
      <c r="L71" s="9"/>
      <c r="M71" s="9"/>
      <c r="N71" s="9"/>
      <c r="O71" s="9"/>
      <c r="P71" s="9"/>
      <c r="Q71" s="9"/>
      <c r="R71" s="9"/>
    </row>
    <row r="72" spans="1:18" ht="56" x14ac:dyDescent="0.3">
      <c r="A72" s="3"/>
      <c r="B72" s="7" t="s">
        <v>1549</v>
      </c>
      <c r="C72" s="7" t="s">
        <v>1542</v>
      </c>
      <c r="D72" s="7" t="s">
        <v>1543</v>
      </c>
      <c r="E72" s="7" t="s">
        <v>1544</v>
      </c>
      <c r="F72" s="7" t="s">
        <v>1545</v>
      </c>
      <c r="G72" s="7" t="s">
        <v>1546</v>
      </c>
      <c r="H72" s="7" t="s">
        <v>1130</v>
      </c>
      <c r="I72" s="7" t="s">
        <v>1547</v>
      </c>
      <c r="J72" s="7" t="s">
        <v>1548</v>
      </c>
      <c r="K72" s="7" t="s">
        <v>1557</v>
      </c>
      <c r="L72" s="7" t="s">
        <v>1099</v>
      </c>
      <c r="M72" s="9"/>
      <c r="N72" s="9"/>
      <c r="O72" s="9"/>
      <c r="P72" s="9"/>
      <c r="Q72" s="9"/>
      <c r="R72" s="9"/>
    </row>
    <row r="73" spans="1:18" x14ac:dyDescent="0.3">
      <c r="A73" s="3" t="s">
        <v>1101</v>
      </c>
      <c r="B73" s="23">
        <f>COUNTIF('BRIA_Cleaned Data'!IU:IU,"1")</f>
        <v>0</v>
      </c>
      <c r="C73" s="23">
        <f>COUNTIF('BRIA_Cleaned Data'!IV:IV,"1")</f>
        <v>0</v>
      </c>
      <c r="D73" s="23">
        <f>COUNTIF('BRIA_Cleaned Data'!IW:IW,"1")</f>
        <v>0</v>
      </c>
      <c r="E73" s="23">
        <f>COUNTIF('BRIA_Cleaned Data'!IX:IX,"1")</f>
        <v>0</v>
      </c>
      <c r="F73" s="23">
        <f>COUNTIF('BRIA_Cleaned Data'!IY:IY,"1")</f>
        <v>0</v>
      </c>
      <c r="G73" s="23">
        <f>COUNTIF('BRIA_Cleaned Data'!IZ:IZ,"1")</f>
        <v>0</v>
      </c>
      <c r="H73" s="23">
        <f>COUNTIF('BRIA_Cleaned Data'!JA:JA,"1")</f>
        <v>0</v>
      </c>
      <c r="I73" s="23">
        <f>COUNTIF('BRIA_Cleaned Data'!JB:JB,"1")</f>
        <v>35</v>
      </c>
      <c r="J73" s="23">
        <f>COUNTIF('BRIA_Cleaned Data'!JC:JC,"1")</f>
        <v>1</v>
      </c>
      <c r="K73" s="23">
        <f>COUNTIF('BRIA_Cleaned Data'!JD:JD,"1")</f>
        <v>1</v>
      </c>
      <c r="L73" s="23">
        <f>COUNTIF('BRIA_Cleaned Data'!JE:JE,"1")</f>
        <v>0</v>
      </c>
      <c r="M73" s="9"/>
      <c r="N73" s="9"/>
      <c r="O73" s="9"/>
      <c r="P73" s="9"/>
      <c r="Q73" s="9"/>
      <c r="R73" s="9"/>
    </row>
    <row r="74" spans="1:18" s="87" customFormat="1" ht="26" x14ac:dyDescent="0.3">
      <c r="A74" s="127" t="s">
        <v>1909</v>
      </c>
      <c r="B74" s="128">
        <f t="shared" ref="B74:L74" si="6">B73/$C$4</f>
        <v>0</v>
      </c>
      <c r="C74" s="128">
        <f t="shared" si="6"/>
        <v>0</v>
      </c>
      <c r="D74" s="128">
        <f t="shared" si="6"/>
        <v>0</v>
      </c>
      <c r="E74" s="128">
        <f t="shared" si="6"/>
        <v>0</v>
      </c>
      <c r="F74" s="128">
        <f t="shared" si="6"/>
        <v>0</v>
      </c>
      <c r="G74" s="128">
        <f t="shared" si="6"/>
        <v>0</v>
      </c>
      <c r="H74" s="128">
        <f t="shared" si="6"/>
        <v>0</v>
      </c>
      <c r="I74" s="128">
        <f t="shared" si="6"/>
        <v>0.94594594594594594</v>
      </c>
      <c r="J74" s="128">
        <f t="shared" si="6"/>
        <v>2.7027027027027029E-2</v>
      </c>
      <c r="K74" s="128">
        <f t="shared" si="6"/>
        <v>2.7027027027027029E-2</v>
      </c>
      <c r="L74" s="128">
        <f t="shared" si="6"/>
        <v>0</v>
      </c>
    </row>
    <row r="75" spans="1:18" s="9" customFormat="1" x14ac:dyDescent="0.3">
      <c r="L75" s="68"/>
    </row>
    <row r="76" spans="1:18" ht="15.5" x14ac:dyDescent="0.35">
      <c r="A76" s="8" t="s">
        <v>1183</v>
      </c>
      <c r="B76" s="9"/>
      <c r="C76" s="9"/>
      <c r="D76" s="9"/>
      <c r="E76" s="9"/>
      <c r="F76" s="9"/>
      <c r="G76" s="9"/>
      <c r="H76" s="9"/>
      <c r="I76" s="9"/>
      <c r="J76" s="9"/>
      <c r="K76" s="9"/>
      <c r="L76" s="9"/>
      <c r="M76" s="9"/>
      <c r="N76" s="9"/>
      <c r="O76" s="9"/>
      <c r="P76" s="9"/>
      <c r="Q76" s="9"/>
      <c r="R76" s="9"/>
    </row>
    <row r="77" spans="1:18" ht="15.5" x14ac:dyDescent="0.35">
      <c r="A77" s="56" t="s">
        <v>1893</v>
      </c>
      <c r="D77" s="9"/>
      <c r="E77" s="9"/>
      <c r="F77" s="9"/>
      <c r="G77" s="9"/>
      <c r="H77" s="9"/>
      <c r="I77" s="9"/>
      <c r="J77" s="9"/>
      <c r="K77" s="9"/>
      <c r="L77" s="9"/>
      <c r="M77" s="9"/>
      <c r="N77" s="9"/>
      <c r="O77" s="9"/>
      <c r="P77" s="9"/>
      <c r="Q77" s="9"/>
      <c r="R77" s="9"/>
    </row>
    <row r="78" spans="1:18" x14ac:dyDescent="0.3">
      <c r="A78" s="18">
        <f>AVERAGE('BRIA_Cleaned Data'!HU:HU)</f>
        <v>115.95</v>
      </c>
      <c r="B78" s="68"/>
      <c r="C78" s="68"/>
      <c r="D78" s="9"/>
      <c r="E78" s="9"/>
      <c r="F78" s="9"/>
      <c r="G78" s="9"/>
      <c r="H78" s="9"/>
      <c r="I78" s="9"/>
      <c r="J78" s="9"/>
      <c r="K78" s="9"/>
      <c r="L78" s="9"/>
      <c r="M78" s="9"/>
      <c r="N78" s="9"/>
      <c r="O78" s="9"/>
      <c r="P78" s="9"/>
      <c r="Q78" s="9"/>
      <c r="R78" s="9"/>
    </row>
    <row r="79" spans="1:18" x14ac:dyDescent="0.3">
      <c r="A79" s="18"/>
      <c r="B79" s="9"/>
      <c r="C79" s="9"/>
      <c r="D79" s="9"/>
      <c r="E79" s="9"/>
      <c r="F79" s="9"/>
      <c r="G79" s="9"/>
      <c r="H79" s="9"/>
      <c r="I79" s="9"/>
      <c r="J79" s="9"/>
      <c r="K79" s="9"/>
      <c r="L79" s="9"/>
      <c r="M79" s="9"/>
      <c r="N79" s="9"/>
      <c r="O79" s="9"/>
      <c r="P79" s="9"/>
      <c r="Q79" s="9"/>
      <c r="R79" s="9"/>
    </row>
    <row r="80" spans="1:18" s="9" customFormat="1" ht="15.5" x14ac:dyDescent="0.35">
      <c r="A80" s="28" t="s">
        <v>1894</v>
      </c>
      <c r="D80" s="13"/>
      <c r="E80" s="13"/>
      <c r="F80" s="13"/>
    </row>
    <row r="81" spans="1:45" s="9" customFormat="1" ht="28" x14ac:dyDescent="0.3">
      <c r="A81" s="3"/>
      <c r="B81" s="7" t="s">
        <v>1809</v>
      </c>
      <c r="C81" s="7" t="s">
        <v>1531</v>
      </c>
      <c r="D81" s="7" t="s">
        <v>1526</v>
      </c>
      <c r="E81" s="7" t="s">
        <v>1532</v>
      </c>
      <c r="F81" s="7" t="s">
        <v>1533</v>
      </c>
      <c r="G81" s="7" t="s">
        <v>1529</v>
      </c>
      <c r="H81" s="7" t="s">
        <v>1557</v>
      </c>
      <c r="I81" s="92" t="s">
        <v>1100</v>
      </c>
    </row>
    <row r="82" spans="1:45" s="9" customFormat="1" x14ac:dyDescent="0.3">
      <c r="A82" s="3" t="s">
        <v>1101</v>
      </c>
      <c r="B82" s="3">
        <f>COUNTIF('BRIA_Cleaned Data'!HV:HV,"aucun")</f>
        <v>19</v>
      </c>
      <c r="C82" s="3">
        <f>COUNTIF('BRIA_Cleaned Data'!HV:HV,"moins_trente_minutes")</f>
        <v>9</v>
      </c>
      <c r="D82" s="3">
        <f>COUNTIF('BRIA_Cleaned Data'!HV:HV,"moins_une_heure")</f>
        <v>4</v>
      </c>
      <c r="E82" s="3">
        <f>COUNTIF('BRIA_Cleaned Data'!HV:HV,"plus_une_heure")</f>
        <v>0</v>
      </c>
      <c r="F82" s="3">
        <f>COUNTIF('BRIA_Cleaned Data'!HV:HV,"plus_deux_heures")</f>
        <v>0</v>
      </c>
      <c r="G82" s="3">
        <f>COUNTIF('BRIA_Cleaned Data'!HV:HV,"plus_trois_heure")</f>
        <v>0</v>
      </c>
      <c r="H82" s="3">
        <f>COUNTIF('BRIA_Cleaned Data'!HV:HV,"nsp")</f>
        <v>4</v>
      </c>
      <c r="I82" s="93">
        <f>SUM(B82:H82)</f>
        <v>36</v>
      </c>
    </row>
    <row r="83" spans="1:45" s="54" customFormat="1" ht="37" x14ac:dyDescent="0.3">
      <c r="A83" s="52" t="s">
        <v>1895</v>
      </c>
      <c r="B83" s="78">
        <f>(B82/$E$20)</f>
        <v>0.52777777777777779</v>
      </c>
      <c r="C83" s="78">
        <f t="shared" ref="C83:H83" si="7">(C82/$E$20)</f>
        <v>0.25</v>
      </c>
      <c r="D83" s="78">
        <f t="shared" si="7"/>
        <v>0.1111111111111111</v>
      </c>
      <c r="E83" s="78">
        <f t="shared" si="7"/>
        <v>0</v>
      </c>
      <c r="F83" s="78">
        <f t="shared" si="7"/>
        <v>0</v>
      </c>
      <c r="G83" s="78">
        <f t="shared" si="7"/>
        <v>0</v>
      </c>
      <c r="H83" s="78">
        <f t="shared" si="7"/>
        <v>0.1111111111111111</v>
      </c>
      <c r="I83" s="82">
        <f>SUM(B83:H83)</f>
        <v>1</v>
      </c>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row>
    <row r="84" spans="1:45" x14ac:dyDescent="0.3">
      <c r="A84" s="9"/>
      <c r="B84" s="9"/>
      <c r="C84" s="9"/>
      <c r="D84" s="9"/>
      <c r="E84" s="9"/>
      <c r="F84" s="9"/>
      <c r="G84" s="9"/>
      <c r="H84" s="9"/>
      <c r="I84" s="9"/>
      <c r="J84" s="9"/>
      <c r="K84" s="9"/>
      <c r="L84" s="9"/>
      <c r="M84" s="9"/>
      <c r="N84" s="9"/>
      <c r="O84" s="9"/>
      <c r="P84" s="9"/>
      <c r="Q84" s="9"/>
      <c r="R84" s="9"/>
    </row>
    <row r="85" spans="1:45" ht="15.5" x14ac:dyDescent="0.35">
      <c r="A85" s="28" t="s">
        <v>1381</v>
      </c>
      <c r="B85" s="9"/>
      <c r="C85" s="9"/>
      <c r="D85" s="9"/>
      <c r="E85" s="9"/>
      <c r="F85" s="9"/>
      <c r="G85" s="9"/>
      <c r="H85" s="9"/>
      <c r="I85" s="9"/>
      <c r="J85" s="9"/>
      <c r="K85" s="9"/>
      <c r="L85" s="9"/>
      <c r="M85" s="9"/>
      <c r="N85" s="9"/>
      <c r="O85" s="9"/>
      <c r="P85" s="9"/>
      <c r="Q85" s="9"/>
      <c r="R85" s="9"/>
      <c r="AA85" s="9"/>
      <c r="AB85" s="9"/>
      <c r="AC85" s="9"/>
      <c r="AD85" s="9"/>
      <c r="AE85" s="9"/>
      <c r="AF85" s="9"/>
      <c r="AG85" s="9"/>
      <c r="AH85" s="9"/>
      <c r="AI85" s="9"/>
      <c r="AJ85" s="9"/>
      <c r="AK85" s="9"/>
      <c r="AL85" s="9"/>
      <c r="AM85" s="9"/>
      <c r="AN85" s="9"/>
      <c r="AO85" s="9"/>
      <c r="AP85" s="9"/>
      <c r="AQ85" s="9"/>
      <c r="AR85" s="9"/>
      <c r="AS85" s="9"/>
    </row>
    <row r="86" spans="1:45" ht="42" x14ac:dyDescent="0.3">
      <c r="A86" s="3"/>
      <c r="B86" s="7" t="s">
        <v>1382</v>
      </c>
      <c r="C86" s="7" t="s">
        <v>1383</v>
      </c>
      <c r="D86" s="7" t="s">
        <v>1384</v>
      </c>
      <c r="E86" s="7" t="s">
        <v>1385</v>
      </c>
      <c r="F86" s="7" t="s">
        <v>1386</v>
      </c>
      <c r="G86" s="7" t="s">
        <v>1557</v>
      </c>
      <c r="H86" s="7" t="s">
        <v>1114</v>
      </c>
      <c r="I86" s="92" t="s">
        <v>1100</v>
      </c>
      <c r="J86" s="9"/>
      <c r="K86" s="9"/>
      <c r="L86" s="9"/>
      <c r="M86" s="9"/>
      <c r="N86" s="9"/>
      <c r="O86" s="9"/>
      <c r="P86" s="9"/>
      <c r="Q86" s="9"/>
      <c r="R86" s="9"/>
      <c r="AA86" s="9"/>
      <c r="AB86" s="9"/>
      <c r="AC86" s="9"/>
      <c r="AD86" s="9"/>
      <c r="AE86" s="9"/>
      <c r="AF86" s="9"/>
      <c r="AG86" s="9"/>
      <c r="AH86" s="9"/>
      <c r="AI86" s="9"/>
      <c r="AJ86" s="9"/>
      <c r="AK86" s="9"/>
      <c r="AL86" s="9"/>
      <c r="AM86" s="9"/>
      <c r="AN86" s="9"/>
      <c r="AO86" s="9"/>
      <c r="AP86" s="9"/>
      <c r="AQ86" s="9"/>
      <c r="AR86" s="9"/>
      <c r="AS86" s="9"/>
    </row>
    <row r="87" spans="1:45" x14ac:dyDescent="0.3">
      <c r="A87" s="3" t="s">
        <v>1101</v>
      </c>
      <c r="B87" s="3">
        <f>COUNTIF('BRIA_Cleaned Data'!HW:HW,"maisons_alentours")</f>
        <v>1</v>
      </c>
      <c r="C87" s="3">
        <f>COUNTIF('BRIA_Cleaned Data'!HW:HW,"quartier")</f>
        <v>6</v>
      </c>
      <c r="D87" s="3">
        <f>COUNTIF('BRIA_Cleaned Data'!HW:HW,"plusieurs_quartiers")</f>
        <v>8</v>
      </c>
      <c r="E87" s="3">
        <f>COUNTIF('BRIA_Cleaned Data'!HW:HW,"localite")</f>
        <v>0</v>
      </c>
      <c r="F87" s="3">
        <f>COUNTIF('BRIA_Cleaned Data'!HW:HW,"localite_environs")</f>
        <v>18</v>
      </c>
      <c r="G87" s="3">
        <f>COUNTIF('BRIA_Cleaned Data'!HW:HW,"nsp")</f>
        <v>3</v>
      </c>
      <c r="H87" s="3">
        <f>COUNTIF('BRIA_Cleaned Data'!HW:HW,"autre")</f>
        <v>0</v>
      </c>
      <c r="I87" s="93">
        <f>SUM(B87:H87)</f>
        <v>36</v>
      </c>
      <c r="J87" s="9"/>
      <c r="K87" s="9"/>
      <c r="L87" s="9"/>
      <c r="M87" s="9"/>
      <c r="N87" s="9"/>
      <c r="O87" s="9"/>
      <c r="P87" s="9"/>
      <c r="Q87" s="9"/>
      <c r="R87" s="9"/>
      <c r="AA87" s="9"/>
      <c r="AB87" s="9"/>
      <c r="AC87" s="9"/>
      <c r="AD87" s="9"/>
      <c r="AE87" s="9"/>
      <c r="AF87" s="9"/>
      <c r="AG87" s="9"/>
      <c r="AH87" s="9"/>
      <c r="AI87" s="9"/>
      <c r="AJ87" s="9"/>
      <c r="AK87" s="9"/>
      <c r="AL87" s="9"/>
      <c r="AM87" s="9"/>
      <c r="AN87" s="9"/>
      <c r="AO87" s="9"/>
      <c r="AP87" s="9"/>
      <c r="AQ87" s="9"/>
      <c r="AR87" s="9"/>
      <c r="AS87" s="9"/>
    </row>
    <row r="88" spans="1:45" s="54" customFormat="1" ht="37" x14ac:dyDescent="0.3">
      <c r="A88" s="52" t="s">
        <v>1895</v>
      </c>
      <c r="B88" s="86">
        <f>(B87/$E$20)</f>
        <v>2.7777777777777776E-2</v>
      </c>
      <c r="C88" s="86">
        <f t="shared" ref="C88:H88" si="8">(C87/$E$20)</f>
        <v>0.16666666666666666</v>
      </c>
      <c r="D88" s="86">
        <f t="shared" si="8"/>
        <v>0.22222222222222221</v>
      </c>
      <c r="E88" s="86">
        <f t="shared" si="8"/>
        <v>0</v>
      </c>
      <c r="F88" s="86">
        <f t="shared" si="8"/>
        <v>0.5</v>
      </c>
      <c r="G88" s="86">
        <f t="shared" si="8"/>
        <v>8.3333333333333329E-2</v>
      </c>
      <c r="H88" s="86">
        <f t="shared" si="8"/>
        <v>0</v>
      </c>
      <c r="I88" s="82">
        <f>SUM(B88:H88)</f>
        <v>1</v>
      </c>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row>
    <row r="89" spans="1:45" s="9" customFormat="1" x14ac:dyDescent="0.3">
      <c r="H89" s="68"/>
    </row>
    <row r="90" spans="1:45" ht="15.5" x14ac:dyDescent="0.35">
      <c r="A90" s="56" t="s">
        <v>1534</v>
      </c>
      <c r="D90" s="9"/>
      <c r="E90" s="9"/>
      <c r="F90" s="9"/>
      <c r="G90" s="9"/>
      <c r="H90" s="9"/>
      <c r="I90" s="9"/>
      <c r="J90" s="9"/>
      <c r="K90" s="9"/>
      <c r="L90" s="9"/>
      <c r="M90" s="9"/>
      <c r="N90" s="9"/>
      <c r="O90" s="9"/>
      <c r="P90" s="9"/>
      <c r="Q90" s="9"/>
      <c r="R90" s="9"/>
    </row>
    <row r="91" spans="1:45" x14ac:dyDescent="0.3">
      <c r="A91" s="3"/>
      <c r="B91" s="7" t="s">
        <v>1104</v>
      </c>
      <c r="C91" s="7" t="s">
        <v>1103</v>
      </c>
      <c r="D91" s="7" t="s">
        <v>1863</v>
      </c>
      <c r="E91" s="92" t="s">
        <v>1100</v>
      </c>
      <c r="F91" s="9"/>
      <c r="G91" s="9"/>
      <c r="H91" s="9"/>
      <c r="I91" s="9"/>
      <c r="J91" s="9"/>
      <c r="K91" s="9"/>
      <c r="L91" s="9"/>
      <c r="M91" s="9"/>
      <c r="N91" s="9"/>
      <c r="O91" s="9"/>
      <c r="P91" s="9"/>
      <c r="Q91" s="9"/>
      <c r="R91" s="9"/>
    </row>
    <row r="92" spans="1:45" x14ac:dyDescent="0.3">
      <c r="A92" s="3" t="s">
        <v>1101</v>
      </c>
      <c r="B92" s="3">
        <f>COUNTIF('BRIA_Cleaned Data'!HY:HY,"OUI")</f>
        <v>0</v>
      </c>
      <c r="C92" s="3">
        <f>COUNTIF('BRIA_Cleaned Data'!HY:HY,"non")</f>
        <v>33</v>
      </c>
      <c r="D92" s="3">
        <f>COUNTIF('BRIA_Cleaned Data'!HY:HY,"nsp")</f>
        <v>3</v>
      </c>
      <c r="E92" s="93">
        <f>SUM(B92:D92)</f>
        <v>36</v>
      </c>
      <c r="F92" s="9"/>
      <c r="G92" s="9"/>
      <c r="H92" s="9"/>
      <c r="I92" s="9"/>
      <c r="J92" s="9"/>
      <c r="K92" s="9"/>
      <c r="L92" s="9"/>
      <c r="M92" s="9"/>
      <c r="N92" s="9"/>
      <c r="O92" s="9"/>
      <c r="P92" s="9"/>
      <c r="Q92" s="9"/>
      <c r="R92" s="9"/>
    </row>
    <row r="93" spans="1:45" s="54" customFormat="1" ht="37" x14ac:dyDescent="0.3">
      <c r="A93" s="52" t="s">
        <v>1895</v>
      </c>
      <c r="B93" s="78">
        <f>(B92/$E$20)</f>
        <v>0</v>
      </c>
      <c r="C93" s="78">
        <f>(C92/$E$20)</f>
        <v>0.91666666666666663</v>
      </c>
      <c r="D93" s="78">
        <f>(D92/$E$20)</f>
        <v>8.3333333333333329E-2</v>
      </c>
      <c r="E93" s="82">
        <f>SUM(B93:D93)</f>
        <v>1</v>
      </c>
      <c r="F93" s="35"/>
      <c r="G93" s="35"/>
      <c r="H93" s="35"/>
      <c r="I93" s="35"/>
      <c r="J93" s="35"/>
      <c r="K93" s="35"/>
      <c r="L93" s="35"/>
      <c r="M93" s="35"/>
      <c r="N93" s="35"/>
      <c r="O93" s="35"/>
      <c r="P93" s="35"/>
      <c r="Q93" s="35"/>
      <c r="R93" s="35"/>
      <c r="S93" s="35"/>
      <c r="T93" s="35"/>
      <c r="U93" s="35"/>
      <c r="V93" s="35"/>
      <c r="W93" s="35"/>
      <c r="X93" s="35"/>
      <c r="Y93" s="35"/>
      <c r="Z93" s="35"/>
    </row>
    <row r="94" spans="1:45" x14ac:dyDescent="0.3">
      <c r="A94" s="9"/>
      <c r="B94" s="9"/>
      <c r="C94" s="9"/>
      <c r="D94" s="9"/>
      <c r="E94" s="9"/>
      <c r="F94" s="9"/>
      <c r="G94" s="9"/>
      <c r="H94" s="9"/>
      <c r="I94" s="9"/>
      <c r="J94" s="9"/>
      <c r="K94" s="9"/>
      <c r="L94" s="9"/>
      <c r="M94" s="9"/>
      <c r="N94" s="9"/>
      <c r="O94" s="9"/>
      <c r="P94" s="9"/>
      <c r="Q94" s="9"/>
      <c r="R94" s="9"/>
    </row>
    <row r="95" spans="1:45" x14ac:dyDescent="0.3">
      <c r="A95" s="9"/>
      <c r="B95" s="17" t="s">
        <v>1118</v>
      </c>
      <c r="C95" s="9"/>
      <c r="D95" s="9"/>
      <c r="E95" s="9"/>
      <c r="F95" s="9"/>
      <c r="G95" s="9"/>
      <c r="H95" s="9"/>
      <c r="I95" s="9"/>
      <c r="J95" s="9"/>
      <c r="K95" s="9"/>
      <c r="L95" s="9"/>
      <c r="M95" s="9"/>
      <c r="N95" s="9"/>
      <c r="O95" s="9"/>
      <c r="P95" s="9"/>
      <c r="Q95" s="9"/>
      <c r="R95" s="9"/>
    </row>
    <row r="96" spans="1:45" x14ac:dyDescent="0.3">
      <c r="A96" s="9"/>
      <c r="B96" s="3"/>
      <c r="C96" s="11" t="s">
        <v>1120</v>
      </c>
      <c r="D96" s="11" t="s">
        <v>1273</v>
      </c>
      <c r="E96" s="11" t="s">
        <v>1119</v>
      </c>
      <c r="F96" s="11" t="s">
        <v>1272</v>
      </c>
      <c r="G96" s="92" t="s">
        <v>1100</v>
      </c>
      <c r="H96" s="9"/>
      <c r="I96" s="9"/>
      <c r="J96" s="9"/>
      <c r="K96" s="9"/>
      <c r="L96" s="9"/>
      <c r="M96" s="9"/>
      <c r="N96" s="9"/>
      <c r="O96" s="9"/>
      <c r="P96" s="9"/>
      <c r="Q96" s="9"/>
      <c r="R96" s="9"/>
    </row>
    <row r="97" spans="1:26" x14ac:dyDescent="0.3">
      <c r="A97" s="9"/>
      <c r="B97" s="3" t="s">
        <v>1101</v>
      </c>
      <c r="C97" s="3">
        <f>COUNTIF('BRIA_Cleaned Data'!HZ:HZ,"bcp_diminue")</f>
        <v>0</v>
      </c>
      <c r="D97" s="3">
        <f>COUNTIF('BRIA_Cleaned Data'!HZ:HZ,"peu_diminue")</f>
        <v>0</v>
      </c>
      <c r="E97" s="3">
        <f>COUNTIF('BRIA_Cleaned Data'!HZ:HZ,"bcp_augmente")</f>
        <v>0</v>
      </c>
      <c r="F97" s="3">
        <f>COUNTIF('BRIA_Cleaned Data'!HZ:HZ,"PEU_augmente")</f>
        <v>0</v>
      </c>
      <c r="G97" s="93">
        <f>SUM(C97:F97)</f>
        <v>0</v>
      </c>
      <c r="H97" s="9"/>
      <c r="I97" s="9"/>
      <c r="J97" s="9"/>
      <c r="K97" s="9"/>
      <c r="L97" s="9"/>
      <c r="M97" s="9"/>
      <c r="N97" s="9"/>
      <c r="O97" s="9"/>
      <c r="P97" s="9"/>
      <c r="Q97" s="9"/>
      <c r="R97" s="9"/>
    </row>
    <row r="98" spans="1:26" ht="49" x14ac:dyDescent="0.3">
      <c r="A98" s="9"/>
      <c r="B98" s="51" t="s">
        <v>1906</v>
      </c>
      <c r="C98" s="6" t="e">
        <f>(C97/$B$92)</f>
        <v>#DIV/0!</v>
      </c>
      <c r="D98" s="6" t="e">
        <f>(D97/$B$92)</f>
        <v>#DIV/0!</v>
      </c>
      <c r="E98" s="6" t="e">
        <f>(E97/$B$92)</f>
        <v>#DIV/0!</v>
      </c>
      <c r="F98" s="6" t="e">
        <f>(F97/$B$92)</f>
        <v>#DIV/0!</v>
      </c>
      <c r="G98" s="82" t="e">
        <f>SUM(C98:F98)</f>
        <v>#DIV/0!</v>
      </c>
      <c r="H98" s="9"/>
      <c r="I98" s="9"/>
      <c r="J98" s="9"/>
      <c r="K98" s="9"/>
      <c r="L98" s="9"/>
      <c r="M98" s="9"/>
      <c r="N98" s="9"/>
      <c r="O98" s="9"/>
      <c r="P98" s="9"/>
      <c r="Q98" s="9"/>
      <c r="R98" s="9"/>
    </row>
    <row r="99" spans="1:26" x14ac:dyDescent="0.3">
      <c r="A99" s="9"/>
      <c r="B99" s="9"/>
      <c r="C99" s="9"/>
      <c r="D99" s="9"/>
      <c r="E99" s="9"/>
      <c r="F99" s="9"/>
      <c r="G99" s="9"/>
      <c r="H99" s="9"/>
      <c r="I99" s="9"/>
      <c r="J99" s="9"/>
      <c r="K99" s="9"/>
      <c r="L99" s="9"/>
      <c r="M99" s="9"/>
      <c r="N99" s="9"/>
      <c r="O99" s="9"/>
      <c r="P99" s="9"/>
      <c r="Q99" s="9"/>
      <c r="R99" s="9"/>
    </row>
    <row r="100" spans="1:26" x14ac:dyDescent="0.3">
      <c r="A100" s="9"/>
      <c r="B100" s="17" t="s">
        <v>1121</v>
      </c>
      <c r="C100" s="9"/>
      <c r="D100" s="85" t="s">
        <v>1750</v>
      </c>
      <c r="E100" s="9"/>
      <c r="F100" s="9"/>
      <c r="G100" s="9"/>
      <c r="H100" s="9"/>
      <c r="I100" s="9"/>
      <c r="J100" s="9"/>
      <c r="K100" s="9"/>
      <c r="L100" s="9"/>
      <c r="M100" s="9"/>
      <c r="N100" s="9"/>
      <c r="O100" s="9"/>
      <c r="P100" s="9"/>
      <c r="Q100" s="9"/>
      <c r="R100" s="9"/>
    </row>
    <row r="101" spans="1:26" s="12" customFormat="1" ht="57" customHeight="1" x14ac:dyDescent="0.3">
      <c r="A101" s="19"/>
      <c r="B101" s="3"/>
      <c r="C101" s="11" t="s">
        <v>1896</v>
      </c>
      <c r="D101" s="11" t="s">
        <v>1897</v>
      </c>
      <c r="E101" s="11" t="s">
        <v>1898</v>
      </c>
      <c r="F101" s="11" t="s">
        <v>1899</v>
      </c>
      <c r="G101" s="11" t="s">
        <v>1900</v>
      </c>
      <c r="H101" s="11" t="s">
        <v>1901</v>
      </c>
      <c r="I101" s="11" t="s">
        <v>1863</v>
      </c>
      <c r="J101" s="11" t="s">
        <v>1099</v>
      </c>
      <c r="K101" s="19"/>
      <c r="L101" s="19"/>
      <c r="M101" s="19"/>
      <c r="N101" s="19"/>
      <c r="O101" s="19"/>
      <c r="P101" s="19"/>
      <c r="Q101" s="19"/>
      <c r="R101" s="19"/>
      <c r="S101" s="19"/>
      <c r="T101" s="19"/>
      <c r="U101" s="19"/>
      <c r="V101" s="19"/>
      <c r="W101" s="19"/>
      <c r="X101" s="19"/>
      <c r="Y101" s="19"/>
      <c r="Z101" s="19"/>
    </row>
    <row r="102" spans="1:26" x14ac:dyDescent="0.3">
      <c r="A102" s="9"/>
      <c r="B102" s="3" t="s">
        <v>1101</v>
      </c>
      <c r="C102" s="3">
        <f>COUNTIF('BRIA_Cleaned Data'!IB:IB,"1")</f>
        <v>0</v>
      </c>
      <c r="D102" s="3">
        <f>COUNTIF('BRIA_Cleaned Data'!IC:IC,"1")</f>
        <v>0</v>
      </c>
      <c r="E102" s="3">
        <f>COUNTIF('BRIA_Cleaned Data'!ID:ID,"1")</f>
        <v>0</v>
      </c>
      <c r="F102" s="3">
        <f>COUNTIF('BRIA_Cleaned Data'!IE:IE,"1")</f>
        <v>0</v>
      </c>
      <c r="G102" s="3">
        <f>COUNTIF('BRIA_Cleaned Data'!IF:IF,"1")</f>
        <v>0</v>
      </c>
      <c r="H102" s="3">
        <f>COUNTIF('BRIA_Cleaned Data'!IG:IG,"1")</f>
        <v>0</v>
      </c>
      <c r="I102" s="3">
        <f>COUNTIF('BRIA_Cleaned Data'!IH:IH,"1")</f>
        <v>0</v>
      </c>
      <c r="J102" s="3">
        <f>COUNTIF('BRIA_Cleaned Data'!II:II,"1")</f>
        <v>0</v>
      </c>
      <c r="K102" s="19"/>
      <c r="L102" s="9"/>
      <c r="M102" s="9"/>
      <c r="N102" s="9"/>
      <c r="O102" s="9"/>
      <c r="P102" s="9"/>
      <c r="Q102" s="9"/>
      <c r="R102" s="9"/>
    </row>
    <row r="103" spans="1:26" ht="49" x14ac:dyDescent="0.3">
      <c r="A103" s="9"/>
      <c r="B103" s="51" t="s">
        <v>1907</v>
      </c>
      <c r="C103" s="6" t="e">
        <f>C102/($E$97+$F$97)</f>
        <v>#DIV/0!</v>
      </c>
      <c r="D103" s="6" t="e">
        <f t="shared" ref="D103:J103" si="9">D102/($E$97+$F$97)</f>
        <v>#DIV/0!</v>
      </c>
      <c r="E103" s="6" t="e">
        <f t="shared" si="9"/>
        <v>#DIV/0!</v>
      </c>
      <c r="F103" s="6" t="e">
        <f t="shared" si="9"/>
        <v>#DIV/0!</v>
      </c>
      <c r="G103" s="6" t="e">
        <f t="shared" si="9"/>
        <v>#DIV/0!</v>
      </c>
      <c r="H103" s="6" t="e">
        <f t="shared" si="9"/>
        <v>#DIV/0!</v>
      </c>
      <c r="I103" s="6" t="e">
        <f t="shared" si="9"/>
        <v>#DIV/0!</v>
      </c>
      <c r="J103" s="6" t="e">
        <f t="shared" si="9"/>
        <v>#DIV/0!</v>
      </c>
      <c r="K103" s="19"/>
      <c r="L103" s="9"/>
      <c r="M103" s="9"/>
      <c r="N103" s="9"/>
      <c r="O103" s="9"/>
      <c r="P103" s="9"/>
      <c r="Q103" s="9"/>
      <c r="R103" s="9"/>
    </row>
    <row r="104" spans="1:26" s="9" customFormat="1" x14ac:dyDescent="0.3">
      <c r="B104" s="14"/>
      <c r="C104" s="14"/>
      <c r="D104" s="14"/>
      <c r="E104" s="14"/>
      <c r="F104" s="14"/>
      <c r="G104" s="14"/>
      <c r="H104" s="14"/>
      <c r="I104" s="14"/>
    </row>
    <row r="105" spans="1:26" x14ac:dyDescent="0.3">
      <c r="A105" s="9"/>
      <c r="B105" s="17" t="s">
        <v>1197</v>
      </c>
      <c r="C105" s="9"/>
      <c r="D105" s="85" t="s">
        <v>1750</v>
      </c>
      <c r="E105" s="9"/>
      <c r="F105" s="9"/>
      <c r="G105" s="9"/>
      <c r="H105" s="9"/>
      <c r="I105" s="9"/>
      <c r="J105" s="9"/>
      <c r="K105" s="9"/>
      <c r="L105" s="9"/>
      <c r="M105" s="9"/>
      <c r="N105" s="9"/>
      <c r="O105" s="9"/>
      <c r="P105" s="9"/>
      <c r="Q105" s="9"/>
      <c r="R105" s="9"/>
    </row>
    <row r="106" spans="1:26" s="12" customFormat="1" ht="57" customHeight="1" x14ac:dyDescent="0.3">
      <c r="A106" s="19"/>
      <c r="B106" s="3"/>
      <c r="C106" s="11" t="s">
        <v>1902</v>
      </c>
      <c r="D106" s="11" t="s">
        <v>1903</v>
      </c>
      <c r="E106" s="11" t="s">
        <v>1538</v>
      </c>
      <c r="F106" s="11" t="s">
        <v>1904</v>
      </c>
      <c r="G106" s="11" t="s">
        <v>1905</v>
      </c>
      <c r="H106" s="11" t="s">
        <v>1863</v>
      </c>
      <c r="I106" s="11" t="s">
        <v>1099</v>
      </c>
      <c r="J106" s="19"/>
      <c r="K106" s="19"/>
      <c r="L106" s="19"/>
      <c r="M106" s="19"/>
      <c r="N106" s="19"/>
      <c r="O106" s="19"/>
      <c r="P106" s="19"/>
      <c r="Q106" s="19"/>
      <c r="R106" s="19"/>
      <c r="S106" s="19"/>
      <c r="T106" s="19"/>
      <c r="U106" s="19"/>
      <c r="V106" s="19"/>
      <c r="W106" s="19"/>
      <c r="X106" s="19"/>
      <c r="Y106" s="19"/>
      <c r="Z106" s="19"/>
    </row>
    <row r="107" spans="1:26" x14ac:dyDescent="0.3">
      <c r="A107" s="9"/>
      <c r="B107" s="3" t="s">
        <v>1101</v>
      </c>
      <c r="C107" s="3">
        <f>COUNTIF('BRIA_Cleaned Data'!IL:IL,"1")</f>
        <v>0</v>
      </c>
      <c r="D107" s="3">
        <f>COUNTIF('BRIA_Cleaned Data'!IM:IM,"1")</f>
        <v>0</v>
      </c>
      <c r="E107" s="3">
        <f>COUNTIF('BRIA_Cleaned Data'!IN:IN,"1")</f>
        <v>0</v>
      </c>
      <c r="F107" s="3">
        <f>COUNTIF('BRIA_Cleaned Data'!IO:IO,"1")</f>
        <v>0</v>
      </c>
      <c r="G107" s="3">
        <f>COUNTIF('BRIA_Cleaned Data'!IP:IP,"1")</f>
        <v>0</v>
      </c>
      <c r="H107" s="3">
        <f>COUNTIF('BRIA_Cleaned Data'!IQ:IQ,"1")</f>
        <v>0</v>
      </c>
      <c r="I107" s="3">
        <f>COUNTIF('BRIA_Cleaned Data'!IR:IR,"1")</f>
        <v>0</v>
      </c>
      <c r="J107" s="9"/>
      <c r="K107" s="9"/>
      <c r="L107" s="9"/>
      <c r="M107" s="9"/>
      <c r="N107" s="9"/>
      <c r="O107" s="9"/>
      <c r="P107" s="9"/>
      <c r="Q107" s="9"/>
      <c r="R107" s="9"/>
    </row>
    <row r="108" spans="1:26" ht="49" x14ac:dyDescent="0.3">
      <c r="A108" s="9"/>
      <c r="B108" s="51" t="s">
        <v>1908</v>
      </c>
      <c r="C108" s="6" t="e">
        <f>C107/($D$97+$C$97)</f>
        <v>#DIV/0!</v>
      </c>
      <c r="D108" s="6" t="e">
        <f t="shared" ref="D108:I108" si="10">D107/($D$97+$C$97)</f>
        <v>#DIV/0!</v>
      </c>
      <c r="E108" s="6" t="e">
        <f t="shared" si="10"/>
        <v>#DIV/0!</v>
      </c>
      <c r="F108" s="6" t="e">
        <f t="shared" si="10"/>
        <v>#DIV/0!</v>
      </c>
      <c r="G108" s="6" t="e">
        <f t="shared" si="10"/>
        <v>#DIV/0!</v>
      </c>
      <c r="H108" s="6" t="e">
        <f t="shared" si="10"/>
        <v>#DIV/0!</v>
      </c>
      <c r="I108" s="6" t="e">
        <f t="shared" si="10"/>
        <v>#DIV/0!</v>
      </c>
      <c r="J108" s="9"/>
      <c r="K108" s="9"/>
      <c r="L108" s="9"/>
      <c r="M108" s="9"/>
      <c r="N108" s="9"/>
      <c r="O108" s="9"/>
      <c r="P108" s="9"/>
      <c r="Q108" s="9"/>
      <c r="R108" s="9"/>
    </row>
    <row r="109" spans="1:26" s="9" customFormat="1" x14ac:dyDescent="0.3">
      <c r="B109" s="14"/>
      <c r="C109" s="14"/>
      <c r="D109" s="14"/>
      <c r="E109" s="14"/>
      <c r="F109" s="14"/>
      <c r="G109" s="14"/>
      <c r="H109" s="14"/>
      <c r="I109" s="75"/>
    </row>
    <row r="110" spans="1:26" x14ac:dyDescent="0.3">
      <c r="A110" s="9"/>
      <c r="B110" s="9"/>
      <c r="C110" s="9"/>
      <c r="D110" s="9"/>
      <c r="E110" s="9"/>
      <c r="F110" s="9"/>
      <c r="G110" s="9"/>
      <c r="H110" s="9"/>
      <c r="I110" s="9"/>
      <c r="J110" s="9"/>
      <c r="K110" s="9"/>
      <c r="L110" s="9"/>
      <c r="M110" s="9"/>
      <c r="N110" s="9"/>
      <c r="O110" s="9"/>
      <c r="P110" s="9"/>
      <c r="Q110" s="9"/>
      <c r="R110" s="9"/>
    </row>
    <row r="111" spans="1:26" ht="15.5" x14ac:dyDescent="0.35">
      <c r="A111" s="8" t="s">
        <v>1184</v>
      </c>
      <c r="B111" s="9"/>
      <c r="C111" s="9"/>
      <c r="D111" s="9"/>
      <c r="E111" s="9"/>
      <c r="F111" s="9"/>
      <c r="G111" s="9"/>
      <c r="H111" s="9"/>
      <c r="I111" s="9"/>
      <c r="J111" s="9"/>
      <c r="K111" s="9"/>
      <c r="L111" s="9"/>
      <c r="M111" s="9"/>
      <c r="N111" s="9"/>
      <c r="O111" s="9"/>
      <c r="P111" s="9"/>
      <c r="Q111" s="9"/>
      <c r="R111" s="9"/>
    </row>
    <row r="112" spans="1:26" s="9" customFormat="1" ht="15.5" x14ac:dyDescent="0.35">
      <c r="A112" s="28" t="s">
        <v>1511</v>
      </c>
    </row>
    <row r="113" spans="1:45" s="9" customFormat="1" x14ac:dyDescent="0.3">
      <c r="A113" s="23"/>
      <c r="B113" s="7" t="s">
        <v>1104</v>
      </c>
      <c r="C113" s="7" t="s">
        <v>1103</v>
      </c>
      <c r="D113" s="7" t="s">
        <v>1557</v>
      </c>
      <c r="E113" s="106" t="s">
        <v>1100</v>
      </c>
    </row>
    <row r="114" spans="1:45" s="9" customFormat="1" x14ac:dyDescent="0.3">
      <c r="A114" s="23" t="s">
        <v>1101</v>
      </c>
      <c r="B114" s="23">
        <f>COUNTIF('BRIA_Cleaned Data'!GX:GX,"OUI")</f>
        <v>34</v>
      </c>
      <c r="C114" s="23">
        <f>COUNTIF('BRIA_Cleaned Data'!GX:GX,"non")</f>
        <v>3</v>
      </c>
      <c r="D114" s="23">
        <f>COUNTIF('BRIA_Cleaned Data'!GX:GX,"nsp")</f>
        <v>0</v>
      </c>
      <c r="E114" s="129">
        <f>SUM(B114:D114)</f>
        <v>37</v>
      </c>
    </row>
    <row r="115" spans="1:45" s="9" customFormat="1" ht="26" x14ac:dyDescent="0.3">
      <c r="A115" s="101" t="s">
        <v>1909</v>
      </c>
      <c r="B115" s="38">
        <f>(B114/$C$4)</f>
        <v>0.91891891891891897</v>
      </c>
      <c r="C115" s="38">
        <f>(C114/$C$4)</f>
        <v>8.1081081081081086E-2</v>
      </c>
      <c r="D115" s="38">
        <f>(D114/$C$4)</f>
        <v>0</v>
      </c>
      <c r="E115" s="107">
        <f>SUM(B115:D115)</f>
        <v>1</v>
      </c>
    </row>
    <row r="116" spans="1:45" ht="15.5" x14ac:dyDescent="0.35">
      <c r="A116" s="8"/>
      <c r="B116" s="9"/>
      <c r="C116" s="9"/>
      <c r="D116" s="9"/>
      <c r="E116" s="9"/>
      <c r="F116" s="9"/>
      <c r="G116" s="9"/>
      <c r="H116" s="9"/>
      <c r="I116" s="9"/>
      <c r="J116" s="9"/>
      <c r="K116" s="9"/>
      <c r="L116" s="9"/>
      <c r="M116" s="9"/>
      <c r="N116" s="9"/>
      <c r="O116" s="9"/>
      <c r="P116" s="9"/>
      <c r="Q116" s="9"/>
      <c r="R116" s="9"/>
    </row>
    <row r="117" spans="1:45" ht="15.5" x14ac:dyDescent="0.35">
      <c r="A117" s="28" t="s">
        <v>1185</v>
      </c>
      <c r="B117" s="9"/>
      <c r="C117" s="9"/>
      <c r="D117" s="9"/>
      <c r="E117" s="9"/>
      <c r="F117" s="9"/>
      <c r="G117" s="9"/>
      <c r="H117" s="9"/>
      <c r="I117" s="9"/>
      <c r="J117" s="9"/>
      <c r="K117" s="9"/>
      <c r="L117" s="9"/>
      <c r="M117" s="9"/>
      <c r="N117" s="9"/>
      <c r="O117" s="9"/>
      <c r="P117" s="9"/>
      <c r="Q117" s="9"/>
      <c r="R117" s="9"/>
    </row>
    <row r="118" spans="1:45" x14ac:dyDescent="0.3">
      <c r="A118" s="3"/>
      <c r="B118" s="7" t="s">
        <v>1104</v>
      </c>
      <c r="C118" s="7" t="s">
        <v>1103</v>
      </c>
      <c r="D118" s="92" t="s">
        <v>1100</v>
      </c>
      <c r="E118" s="9"/>
      <c r="F118" s="9"/>
      <c r="G118" s="9"/>
      <c r="H118" s="9"/>
      <c r="I118" s="9"/>
      <c r="J118" s="9"/>
      <c r="K118" s="9"/>
      <c r="L118" s="9"/>
      <c r="M118" s="9"/>
      <c r="N118" s="9"/>
      <c r="O118" s="9"/>
      <c r="P118" s="9"/>
      <c r="Q118" s="9"/>
      <c r="R118" s="9"/>
    </row>
    <row r="119" spans="1:45" x14ac:dyDescent="0.3">
      <c r="A119" s="3" t="s">
        <v>1101</v>
      </c>
      <c r="B119" s="3">
        <f>COUNTIF('BRIA_Cleaned Data'!JG:JG,"oui")</f>
        <v>0</v>
      </c>
      <c r="C119" s="3">
        <f>COUNTIF('BRIA_Cleaned Data'!JG:JG,"non")</f>
        <v>36</v>
      </c>
      <c r="D119" s="93">
        <f>SUM(A119:C119)</f>
        <v>36</v>
      </c>
      <c r="E119" s="9"/>
      <c r="F119" s="9"/>
      <c r="G119" s="9"/>
      <c r="H119" s="9"/>
      <c r="I119" s="9"/>
      <c r="J119" s="9"/>
      <c r="K119" s="9"/>
      <c r="L119" s="9"/>
      <c r="M119" s="9"/>
      <c r="N119" s="9"/>
      <c r="O119" s="9"/>
      <c r="P119" s="9"/>
      <c r="Q119" s="9"/>
      <c r="R119" s="9"/>
    </row>
    <row r="120" spans="1:45" ht="37" x14ac:dyDescent="0.3">
      <c r="A120" s="52" t="s">
        <v>1895</v>
      </c>
      <c r="B120" s="6">
        <f>(B119/$E$20)</f>
        <v>0</v>
      </c>
      <c r="C120" s="6">
        <f>(C119/$E$20)</f>
        <v>1</v>
      </c>
      <c r="D120" s="82">
        <f>SUM(A120:C120)</f>
        <v>1</v>
      </c>
      <c r="E120" s="9"/>
      <c r="F120" s="9"/>
      <c r="G120" s="9"/>
      <c r="H120" s="9"/>
      <c r="I120" s="9"/>
      <c r="J120" s="9"/>
      <c r="K120" s="9"/>
      <c r="L120" s="9"/>
      <c r="M120" s="9"/>
      <c r="N120" s="9"/>
      <c r="O120" s="9"/>
      <c r="P120" s="9"/>
      <c r="Q120" s="9"/>
      <c r="R120" s="9"/>
    </row>
    <row r="121" spans="1:45" s="9" customFormat="1" x14ac:dyDescent="0.3">
      <c r="AA121" s="1"/>
      <c r="AB121" s="1"/>
      <c r="AC121" s="1"/>
      <c r="AD121" s="1"/>
      <c r="AE121" s="1"/>
      <c r="AF121" s="1"/>
      <c r="AG121" s="1"/>
      <c r="AH121" s="1"/>
      <c r="AI121" s="1"/>
      <c r="AJ121" s="1"/>
      <c r="AK121" s="1"/>
      <c r="AL121" s="1"/>
      <c r="AM121" s="1"/>
      <c r="AN121" s="1"/>
      <c r="AO121" s="1"/>
      <c r="AP121" s="1"/>
      <c r="AQ121" s="1"/>
      <c r="AR121" s="1"/>
      <c r="AS121" s="1"/>
    </row>
    <row r="122" spans="1:45" s="9" customFormat="1" x14ac:dyDescent="0.3">
      <c r="B122" s="17" t="s">
        <v>1132</v>
      </c>
      <c r="AA122" s="1"/>
      <c r="AB122" s="1"/>
      <c r="AC122" s="1"/>
      <c r="AD122" s="1"/>
      <c r="AE122" s="1"/>
      <c r="AF122" s="1"/>
      <c r="AG122" s="1"/>
      <c r="AH122" s="1"/>
      <c r="AI122" s="1"/>
      <c r="AJ122" s="1"/>
      <c r="AK122" s="1"/>
      <c r="AL122" s="1"/>
      <c r="AM122" s="1"/>
      <c r="AN122" s="1"/>
      <c r="AO122" s="1"/>
      <c r="AP122" s="1"/>
      <c r="AQ122" s="1"/>
      <c r="AR122" s="1"/>
      <c r="AS122" s="1"/>
    </row>
    <row r="123" spans="1:45" s="9" customFormat="1" x14ac:dyDescent="0.3">
      <c r="B123" s="20" t="e">
        <f>AVERAGE('BRIA_Cleaned Data'!JJ:JJ)</f>
        <v>#DIV/0!</v>
      </c>
      <c r="C123" s="21" t="s">
        <v>1133</v>
      </c>
      <c r="D123" s="20"/>
      <c r="F123" s="68"/>
      <c r="AA123" s="1"/>
      <c r="AB123" s="1"/>
      <c r="AC123" s="1"/>
      <c r="AD123" s="1"/>
      <c r="AE123" s="1"/>
      <c r="AF123" s="1"/>
      <c r="AG123" s="1"/>
      <c r="AH123" s="1"/>
      <c r="AI123" s="1"/>
      <c r="AJ123" s="1"/>
      <c r="AK123" s="1"/>
      <c r="AL123" s="1"/>
      <c r="AM123" s="1"/>
      <c r="AN123" s="1"/>
      <c r="AO123" s="1"/>
      <c r="AP123" s="1"/>
      <c r="AQ123" s="1"/>
      <c r="AR123" s="1"/>
      <c r="AS123" s="1"/>
    </row>
    <row r="124" spans="1:45" s="9" customFormat="1" x14ac:dyDescent="0.3">
      <c r="AA124" s="1"/>
      <c r="AB124" s="1"/>
      <c r="AC124" s="1"/>
      <c r="AD124" s="1"/>
      <c r="AE124" s="1"/>
      <c r="AF124" s="1"/>
      <c r="AG124" s="1"/>
      <c r="AH124" s="1"/>
      <c r="AI124" s="1"/>
      <c r="AJ124" s="1"/>
      <c r="AK124" s="1"/>
      <c r="AL124" s="1"/>
      <c r="AM124" s="1"/>
      <c r="AN124" s="1"/>
      <c r="AO124" s="1"/>
      <c r="AP124" s="1"/>
      <c r="AQ124" s="1"/>
      <c r="AR124" s="1"/>
      <c r="AS124" s="1"/>
    </row>
    <row r="125" spans="1:45" s="9" customFormat="1" x14ac:dyDescent="0.3">
      <c r="B125" s="17" t="s">
        <v>1134</v>
      </c>
      <c r="AA125" s="1"/>
      <c r="AB125" s="1"/>
      <c r="AC125" s="1"/>
      <c r="AD125" s="1"/>
      <c r="AE125" s="1"/>
      <c r="AF125" s="1"/>
      <c r="AG125" s="1"/>
      <c r="AH125" s="1"/>
      <c r="AI125" s="1"/>
      <c r="AJ125" s="1"/>
      <c r="AK125" s="1"/>
      <c r="AL125" s="1"/>
      <c r="AM125" s="1"/>
      <c r="AN125" s="1"/>
      <c r="AO125" s="1"/>
      <c r="AP125" s="1"/>
      <c r="AQ125" s="1"/>
      <c r="AR125" s="1"/>
      <c r="AS125" s="1"/>
    </row>
    <row r="126" spans="1:45" s="9" customFormat="1" x14ac:dyDescent="0.3">
      <c r="B126" s="3"/>
      <c r="C126" s="10" t="s">
        <v>1104</v>
      </c>
      <c r="D126" s="10" t="s">
        <v>1103</v>
      </c>
      <c r="E126" s="10" t="s">
        <v>1761</v>
      </c>
      <c r="F126" s="92" t="s">
        <v>1100</v>
      </c>
      <c r="AA126" s="1"/>
      <c r="AB126" s="1"/>
      <c r="AC126" s="1"/>
      <c r="AD126" s="1"/>
      <c r="AE126" s="1"/>
      <c r="AF126" s="1"/>
      <c r="AG126" s="1"/>
      <c r="AH126" s="1"/>
      <c r="AI126" s="1"/>
      <c r="AJ126" s="1"/>
      <c r="AK126" s="1"/>
      <c r="AL126" s="1"/>
      <c r="AM126" s="1"/>
      <c r="AN126" s="1"/>
      <c r="AO126" s="1"/>
      <c r="AP126" s="1"/>
      <c r="AQ126" s="1"/>
      <c r="AR126" s="1"/>
      <c r="AS126" s="1"/>
    </row>
    <row r="127" spans="1:45" s="9" customFormat="1" x14ac:dyDescent="0.3">
      <c r="B127" s="3" t="s">
        <v>1101</v>
      </c>
      <c r="C127" s="3">
        <f>COUNTIF('BRIA_Cleaned Data'!JK:JK,"OUI")</f>
        <v>0</v>
      </c>
      <c r="D127" s="3">
        <f>COUNTIF('BRIA_Cleaned Data'!JK:JK,"non")</f>
        <v>0</v>
      </c>
      <c r="E127" s="3">
        <f>COUNTIF('BRIA_Cleaned Data'!JK:JK,"nsp")</f>
        <v>0</v>
      </c>
      <c r="F127" s="93">
        <f>SUM(C127:D127)</f>
        <v>0</v>
      </c>
      <c r="AA127" s="1"/>
      <c r="AB127" s="1"/>
      <c r="AC127" s="1"/>
      <c r="AD127" s="1"/>
      <c r="AE127" s="1"/>
      <c r="AF127" s="1"/>
      <c r="AG127" s="1"/>
      <c r="AH127" s="1"/>
      <c r="AI127" s="1"/>
      <c r="AJ127" s="1"/>
      <c r="AK127" s="1"/>
      <c r="AL127" s="1"/>
      <c r="AM127" s="1"/>
      <c r="AN127" s="1"/>
      <c r="AO127" s="1"/>
      <c r="AP127" s="1"/>
      <c r="AQ127" s="1"/>
      <c r="AR127" s="1"/>
      <c r="AS127" s="1"/>
    </row>
    <row r="128" spans="1:45" s="9" customFormat="1" ht="37.5" x14ac:dyDescent="0.3">
      <c r="B128" s="51" t="s">
        <v>1911</v>
      </c>
      <c r="C128" s="6" t="e">
        <f>(C127/$B$119)</f>
        <v>#DIV/0!</v>
      </c>
      <c r="D128" s="6" t="e">
        <f>(D127/$B$119)</f>
        <v>#DIV/0!</v>
      </c>
      <c r="E128" s="6" t="e">
        <f>(E127/$B$119)</f>
        <v>#DIV/0!</v>
      </c>
      <c r="F128" s="82" t="e">
        <f>SUM(C128:E128)</f>
        <v>#DIV/0!</v>
      </c>
      <c r="AA128" s="1"/>
      <c r="AB128" s="1"/>
      <c r="AC128" s="1"/>
      <c r="AD128" s="1"/>
      <c r="AE128" s="1"/>
      <c r="AF128" s="1"/>
      <c r="AG128" s="1"/>
      <c r="AH128" s="1"/>
      <c r="AI128" s="1"/>
      <c r="AJ128" s="1"/>
      <c r="AK128" s="1"/>
      <c r="AL128" s="1"/>
      <c r="AM128" s="1"/>
      <c r="AN128" s="1"/>
      <c r="AO128" s="1"/>
      <c r="AP128" s="1"/>
      <c r="AQ128" s="1"/>
      <c r="AR128" s="1"/>
      <c r="AS128" s="1"/>
    </row>
    <row r="129" spans="1:45" s="9" customFormat="1" x14ac:dyDescent="0.3">
      <c r="B129" s="13"/>
      <c r="C129" s="14"/>
      <c r="D129" s="14"/>
      <c r="I129" s="68" t="s">
        <v>1910</v>
      </c>
      <c r="AA129" s="1"/>
      <c r="AB129" s="1"/>
      <c r="AC129" s="1"/>
      <c r="AD129" s="1"/>
      <c r="AE129" s="1"/>
      <c r="AF129" s="1"/>
      <c r="AG129" s="1"/>
      <c r="AH129" s="1"/>
      <c r="AI129" s="1"/>
      <c r="AJ129" s="1"/>
      <c r="AK129" s="1"/>
      <c r="AL129" s="1"/>
      <c r="AM129" s="1"/>
      <c r="AN129" s="1"/>
      <c r="AO129" s="1"/>
      <c r="AP129" s="1"/>
      <c r="AQ129" s="1"/>
      <c r="AR129" s="1"/>
      <c r="AS129" s="1"/>
    </row>
    <row r="130" spans="1:45" s="9" customFormat="1" x14ac:dyDescent="0.3">
      <c r="B130" s="17" t="s">
        <v>1118</v>
      </c>
      <c r="AA130" s="1"/>
      <c r="AB130" s="1"/>
      <c r="AC130" s="1"/>
      <c r="AD130" s="1"/>
      <c r="AE130" s="1"/>
      <c r="AF130" s="1"/>
      <c r="AG130" s="1"/>
      <c r="AH130" s="1"/>
      <c r="AI130" s="1"/>
      <c r="AJ130" s="1"/>
      <c r="AK130" s="1"/>
      <c r="AL130" s="1"/>
      <c r="AM130" s="1"/>
      <c r="AN130" s="1"/>
      <c r="AO130" s="1"/>
      <c r="AP130" s="1"/>
      <c r="AQ130" s="1"/>
      <c r="AR130" s="1"/>
      <c r="AS130" s="1"/>
    </row>
    <row r="131" spans="1:45" s="9" customFormat="1" x14ac:dyDescent="0.3">
      <c r="B131" s="3"/>
      <c r="C131" s="11" t="s">
        <v>1120</v>
      </c>
      <c r="D131" s="11" t="s">
        <v>1273</v>
      </c>
      <c r="E131" s="11" t="s">
        <v>1119</v>
      </c>
      <c r="F131" s="11" t="s">
        <v>1272</v>
      </c>
      <c r="G131" s="92" t="s">
        <v>1100</v>
      </c>
      <c r="AA131" s="1"/>
      <c r="AB131" s="1"/>
      <c r="AC131" s="1"/>
      <c r="AD131" s="1"/>
      <c r="AE131" s="1"/>
      <c r="AF131" s="1"/>
      <c r="AG131" s="1"/>
      <c r="AH131" s="1"/>
      <c r="AI131" s="1"/>
      <c r="AJ131" s="1"/>
      <c r="AK131" s="1"/>
      <c r="AL131" s="1"/>
      <c r="AM131" s="1"/>
      <c r="AN131" s="1"/>
      <c r="AO131" s="1"/>
      <c r="AP131" s="1"/>
      <c r="AQ131" s="1"/>
      <c r="AR131" s="1"/>
      <c r="AS131" s="1"/>
    </row>
    <row r="132" spans="1:45" s="9" customFormat="1" x14ac:dyDescent="0.3">
      <c r="B132" s="3" t="s">
        <v>1101</v>
      </c>
      <c r="C132" s="3">
        <f>COUNTIF('BRIA_Cleaned Data'!JL:JL,"bcp_diminue")</f>
        <v>0</v>
      </c>
      <c r="D132" s="3">
        <f>COUNTIF('BRIA_Cleaned Data'!JL:JL,"peu_diminue")</f>
        <v>0</v>
      </c>
      <c r="E132" s="3">
        <f>COUNTIF('BRIA_Cleaned Data'!JL:JL,"bcp_augmente")</f>
        <v>0</v>
      </c>
      <c r="F132" s="3">
        <f>COUNTIF('BRIA_Cleaned Data'!JL:JL,"PEU_augmente")</f>
        <v>0</v>
      </c>
      <c r="G132" s="93">
        <f>SUM(C132:F132)</f>
        <v>0</v>
      </c>
      <c r="AA132" s="1"/>
      <c r="AB132" s="1"/>
      <c r="AC132" s="1"/>
      <c r="AD132" s="1"/>
      <c r="AE132" s="1"/>
      <c r="AF132" s="1"/>
      <c r="AG132" s="1"/>
      <c r="AH132" s="1"/>
      <c r="AI132" s="1"/>
      <c r="AJ132" s="1"/>
      <c r="AK132" s="1"/>
      <c r="AL132" s="1"/>
      <c r="AM132" s="1"/>
      <c r="AN132" s="1"/>
      <c r="AO132" s="1"/>
      <c r="AP132" s="1"/>
      <c r="AQ132" s="1"/>
      <c r="AR132" s="1"/>
      <c r="AS132" s="1"/>
    </row>
    <row r="133" spans="1:45" s="9" customFormat="1" ht="49" x14ac:dyDescent="0.3">
      <c r="B133" s="51" t="s">
        <v>1912</v>
      </c>
      <c r="C133" s="6" t="e">
        <f>(C132/$C$127)</f>
        <v>#DIV/0!</v>
      </c>
      <c r="D133" s="6" t="e">
        <f>(D132/$C$127)</f>
        <v>#DIV/0!</v>
      </c>
      <c r="E133" s="6" t="e">
        <f>(E132/$C$127)</f>
        <v>#DIV/0!</v>
      </c>
      <c r="F133" s="6" t="e">
        <f>(F132/$C$127)</f>
        <v>#DIV/0!</v>
      </c>
      <c r="G133" s="82" t="e">
        <f>SUM(C133:F133)</f>
        <v>#DIV/0!</v>
      </c>
      <c r="AA133" s="1"/>
      <c r="AB133" s="1"/>
      <c r="AC133" s="1"/>
      <c r="AD133" s="1"/>
      <c r="AE133" s="1"/>
      <c r="AF133" s="1"/>
      <c r="AG133" s="1"/>
      <c r="AH133" s="1"/>
      <c r="AI133" s="1"/>
      <c r="AJ133" s="1"/>
      <c r="AK133" s="1"/>
      <c r="AL133" s="1"/>
      <c r="AM133" s="1"/>
      <c r="AN133" s="1"/>
      <c r="AO133" s="1"/>
      <c r="AP133" s="1"/>
      <c r="AQ133" s="1"/>
      <c r="AR133" s="1"/>
      <c r="AS133" s="1"/>
    </row>
    <row r="134" spans="1:45" s="9" customFormat="1" x14ac:dyDescent="0.3">
      <c r="AA134" s="1"/>
      <c r="AB134" s="1"/>
      <c r="AC134" s="1"/>
      <c r="AD134" s="1"/>
      <c r="AE134" s="1"/>
      <c r="AF134" s="1"/>
      <c r="AG134" s="1"/>
      <c r="AH134" s="1"/>
      <c r="AI134" s="1"/>
      <c r="AJ134" s="1"/>
      <c r="AK134" s="1"/>
      <c r="AL134" s="1"/>
      <c r="AM134" s="1"/>
      <c r="AN134" s="1"/>
      <c r="AO134" s="1"/>
      <c r="AP134" s="1"/>
      <c r="AQ134" s="1"/>
      <c r="AR134" s="1"/>
      <c r="AS134" s="1"/>
    </row>
    <row r="135" spans="1:45" s="9" customFormat="1" x14ac:dyDescent="0.3">
      <c r="B135" s="122" t="s">
        <v>1913</v>
      </c>
      <c r="C135" s="1"/>
      <c r="AA135" s="1"/>
      <c r="AB135" s="1"/>
      <c r="AC135" s="1"/>
      <c r="AD135" s="1"/>
      <c r="AE135" s="1"/>
      <c r="AF135" s="1"/>
      <c r="AG135" s="1"/>
      <c r="AH135" s="1"/>
      <c r="AI135" s="1"/>
      <c r="AJ135" s="1"/>
      <c r="AK135" s="1"/>
      <c r="AL135" s="1"/>
      <c r="AM135" s="1"/>
      <c r="AN135" s="1"/>
      <c r="AO135" s="1"/>
      <c r="AP135" s="1"/>
      <c r="AQ135" s="1"/>
      <c r="AR135" s="1"/>
      <c r="AS135" s="1"/>
    </row>
    <row r="136" spans="1:45" s="9" customFormat="1" ht="42" x14ac:dyDescent="0.3">
      <c r="B136" s="3"/>
      <c r="C136" s="11" t="s">
        <v>1136</v>
      </c>
      <c r="D136" s="11" t="s">
        <v>1137</v>
      </c>
      <c r="E136" s="11" t="s">
        <v>1138</v>
      </c>
      <c r="F136" s="11" t="s">
        <v>1139</v>
      </c>
      <c r="G136" s="11" t="s">
        <v>1761</v>
      </c>
      <c r="H136" s="11" t="s">
        <v>1099</v>
      </c>
      <c r="I136" s="92" t="s">
        <v>1100</v>
      </c>
      <c r="AA136" s="1"/>
      <c r="AB136" s="1"/>
      <c r="AC136" s="1"/>
      <c r="AD136" s="1"/>
      <c r="AE136" s="1"/>
      <c r="AF136" s="1"/>
      <c r="AG136" s="1"/>
      <c r="AH136" s="1"/>
      <c r="AI136" s="1"/>
      <c r="AJ136" s="1"/>
      <c r="AK136" s="1"/>
      <c r="AL136" s="1"/>
      <c r="AM136" s="1"/>
      <c r="AN136" s="1"/>
      <c r="AO136" s="1"/>
      <c r="AP136" s="1"/>
      <c r="AQ136" s="1"/>
      <c r="AR136" s="1"/>
      <c r="AS136" s="1"/>
    </row>
    <row r="137" spans="1:45" x14ac:dyDescent="0.3">
      <c r="A137" s="9"/>
      <c r="B137" s="3" t="s">
        <v>1101</v>
      </c>
      <c r="C137" s="3">
        <f>COUNTIF('BRIA_Cleaned Data'!JN:JN,"1")+COUNTIF('BRIA_Cleaned Data'!JV:JV,"1")</f>
        <v>0</v>
      </c>
      <c r="D137" s="3">
        <f>COUNTIF('BRIA_Cleaned Data'!JO:JO,"1")+COUNTIF('BRIA_Cleaned Data'!JW:JW,"1")</f>
        <v>0</v>
      </c>
      <c r="E137" s="3">
        <f>COUNTIF('BRIA_Cleaned Data'!JP:JP,"1")+COUNTIF('BRIA_Cleaned Data'!JX:JX,"1")</f>
        <v>0</v>
      </c>
      <c r="F137" s="3">
        <f>COUNTIF('BRIA_Cleaned Data'!JQ:JQ,"1")+COUNTIF('BRIA_Cleaned Data'!JY:JY,"1")</f>
        <v>0</v>
      </c>
      <c r="G137" s="3">
        <f>COUNTIF('BRIA_Cleaned Data'!JR:JR,"1")+COUNTIF('BRIA_Cleaned Data'!JZ:JZ,"1")</f>
        <v>0</v>
      </c>
      <c r="H137" s="3">
        <f>COUNTIF('BRIA_Cleaned Data'!JS:JS,"1")+COUNTIF('BRIA_Cleaned Data'!KA:KA,"1")</f>
        <v>0</v>
      </c>
      <c r="I137" s="93">
        <f>SUM(C137:H137)</f>
        <v>0</v>
      </c>
      <c r="J137" s="9"/>
      <c r="K137" s="9"/>
      <c r="L137" s="9"/>
      <c r="M137" s="9"/>
      <c r="N137" s="9"/>
      <c r="O137" s="9"/>
      <c r="P137" s="9"/>
      <c r="Q137" s="9"/>
      <c r="R137" s="9"/>
    </row>
    <row r="138" spans="1:45" s="9" customFormat="1" ht="49" x14ac:dyDescent="0.3">
      <c r="B138" s="51" t="s">
        <v>1912</v>
      </c>
      <c r="C138" s="6" t="e">
        <f>(C137/$C$127)</f>
        <v>#DIV/0!</v>
      </c>
      <c r="D138" s="6" t="e">
        <f>(D137/$C$127)</f>
        <v>#DIV/0!</v>
      </c>
      <c r="E138" s="6" t="e">
        <f>(E137/$C$127)</f>
        <v>#DIV/0!</v>
      </c>
      <c r="F138" s="6" t="e">
        <f>(F137/$C$127)</f>
        <v>#DIV/0!</v>
      </c>
      <c r="G138" s="82" t="e">
        <f>SUM(C138:F138)</f>
        <v>#DIV/0!</v>
      </c>
      <c r="H138" s="6" t="e">
        <f>(H137/$C$127)</f>
        <v>#DIV/0!</v>
      </c>
      <c r="I138" s="6" t="e">
        <f>(I137/$C$127)</f>
        <v>#DIV/0!</v>
      </c>
    </row>
    <row r="139" spans="1:45" s="9" customFormat="1" x14ac:dyDescent="0.3">
      <c r="B139" s="13"/>
      <c r="C139" s="13"/>
      <c r="D139" s="13"/>
      <c r="E139" s="13"/>
      <c r="F139" s="13"/>
      <c r="G139" s="13"/>
      <c r="H139" s="132"/>
    </row>
    <row r="140" spans="1:45" ht="15.5" x14ac:dyDescent="0.35">
      <c r="A140" s="28" t="s">
        <v>1553</v>
      </c>
      <c r="B140" s="13"/>
      <c r="C140" s="15"/>
      <c r="D140" s="15"/>
      <c r="E140" s="13"/>
      <c r="F140" s="15"/>
      <c r="G140" s="15"/>
      <c r="H140" s="9"/>
      <c r="I140" s="9"/>
      <c r="J140" s="9"/>
      <c r="K140" s="9"/>
      <c r="L140" s="9"/>
      <c r="M140" s="9"/>
      <c r="N140" s="9"/>
      <c r="O140" s="9"/>
      <c r="P140" s="9"/>
      <c r="Q140" s="9"/>
      <c r="R140" s="9"/>
    </row>
    <row r="141" spans="1:45" s="54" customFormat="1" ht="42" x14ac:dyDescent="0.35">
      <c r="A141" s="42"/>
      <c r="B141" s="7" t="s">
        <v>1554</v>
      </c>
      <c r="C141" s="7" t="s">
        <v>1550</v>
      </c>
      <c r="D141" s="7" t="s">
        <v>1551</v>
      </c>
      <c r="E141" s="7" t="s">
        <v>1549</v>
      </c>
      <c r="F141" s="7" t="s">
        <v>1555</v>
      </c>
      <c r="G141" s="7" t="s">
        <v>1552</v>
      </c>
      <c r="H141" s="7" t="s">
        <v>1557</v>
      </c>
      <c r="I141" s="7" t="s">
        <v>1099</v>
      </c>
      <c r="J141" s="92" t="s">
        <v>1100</v>
      </c>
      <c r="K141" s="35"/>
      <c r="L141" s="35"/>
      <c r="M141" s="35"/>
      <c r="N141" s="35"/>
      <c r="O141" s="35"/>
      <c r="P141" s="35"/>
      <c r="Q141" s="35"/>
      <c r="R141" s="35"/>
      <c r="S141" s="35"/>
      <c r="T141" s="35"/>
      <c r="U141" s="35"/>
      <c r="V141" s="35"/>
      <c r="W141" s="35"/>
      <c r="X141" s="35"/>
      <c r="Y141" s="35"/>
      <c r="Z141" s="35"/>
    </row>
    <row r="142" spans="1:45" x14ac:dyDescent="0.3">
      <c r="A142" s="3" t="s">
        <v>1101</v>
      </c>
      <c r="B142" s="3">
        <f>COUNTIF('BRIA_Cleaned Data'!KD:KD,"1")</f>
        <v>0</v>
      </c>
      <c r="C142" s="3">
        <f>COUNTIF('BRIA_Cleaned Data'!KE:KE,"1")</f>
        <v>0</v>
      </c>
      <c r="D142" s="3">
        <f>COUNTIF('BRIA_Cleaned Data'!KF:KF,"1")</f>
        <v>0</v>
      </c>
      <c r="E142" s="3">
        <f>COUNTIF('BRIA_Cleaned Data'!KG:KG,"1")</f>
        <v>0</v>
      </c>
      <c r="F142" s="3">
        <f>COUNTIF('BRIA_Cleaned Data'!KH:KH,"1")</f>
        <v>0</v>
      </c>
      <c r="G142" s="3">
        <f>COUNTIF('BRIA_Cleaned Data'!KI:KI,"1")</f>
        <v>0</v>
      </c>
      <c r="H142" s="3">
        <f>COUNTIF('BRIA_Cleaned Data'!KJ:KJ,"1")</f>
        <v>0</v>
      </c>
      <c r="I142" s="3">
        <f>COUNTIF('BRIA_Cleaned Data'!KK:KK,"1")</f>
        <v>0</v>
      </c>
      <c r="J142" s="93">
        <f>SUM(B142:I142)</f>
        <v>0</v>
      </c>
      <c r="K142" s="9"/>
      <c r="L142" s="9"/>
      <c r="M142" s="9"/>
      <c r="N142" s="9"/>
      <c r="O142" s="9"/>
      <c r="P142" s="9"/>
      <c r="Q142" s="9"/>
      <c r="R142" s="9"/>
    </row>
    <row r="143" spans="1:45" ht="26" x14ac:dyDescent="0.3">
      <c r="A143" s="51" t="s">
        <v>4601</v>
      </c>
      <c r="B143" s="6" t="e">
        <f>B142/$B$119</f>
        <v>#DIV/0!</v>
      </c>
      <c r="C143" s="6" t="e">
        <f t="shared" ref="C143:I143" si="11">C142/$B$119</f>
        <v>#DIV/0!</v>
      </c>
      <c r="D143" s="6" t="e">
        <f t="shared" si="11"/>
        <v>#DIV/0!</v>
      </c>
      <c r="E143" s="6" t="e">
        <f t="shared" si="11"/>
        <v>#DIV/0!</v>
      </c>
      <c r="F143" s="6" t="e">
        <f t="shared" si="11"/>
        <v>#DIV/0!</v>
      </c>
      <c r="G143" s="6" t="e">
        <f t="shared" si="11"/>
        <v>#DIV/0!</v>
      </c>
      <c r="H143" s="6" t="e">
        <f t="shared" si="11"/>
        <v>#DIV/0!</v>
      </c>
      <c r="I143" s="6" t="e">
        <f t="shared" si="11"/>
        <v>#DIV/0!</v>
      </c>
      <c r="J143" s="82" t="e">
        <f>SUM(B143:I143)</f>
        <v>#DIV/0!</v>
      </c>
      <c r="K143" s="9"/>
      <c r="L143" s="9"/>
      <c r="M143" s="9"/>
      <c r="N143" s="9"/>
      <c r="O143" s="9"/>
      <c r="P143" s="9"/>
      <c r="Q143" s="9"/>
      <c r="R143" s="9"/>
    </row>
    <row r="144" spans="1:45" s="9" customFormat="1" x14ac:dyDescent="0.3">
      <c r="A144" s="13"/>
      <c r="B144" s="14"/>
      <c r="C144" s="14"/>
      <c r="D144" s="14"/>
      <c r="E144" s="14"/>
      <c r="F144" s="14"/>
      <c r="G144" s="14"/>
      <c r="H144" s="14"/>
      <c r="I144" s="14"/>
      <c r="J144" s="68" t="s">
        <v>1910</v>
      </c>
    </row>
    <row r="145" spans="1:26" ht="15.5" x14ac:dyDescent="0.35">
      <c r="A145" s="55" t="s">
        <v>1556</v>
      </c>
      <c r="B145" s="14"/>
      <c r="C145" s="14"/>
      <c r="D145" s="14"/>
      <c r="E145" s="14"/>
      <c r="F145" s="14"/>
      <c r="G145" s="14"/>
      <c r="H145" s="14"/>
      <c r="I145" s="14"/>
      <c r="J145" s="9"/>
      <c r="K145" s="9"/>
      <c r="L145" s="9"/>
      <c r="M145" s="9"/>
      <c r="N145" s="9"/>
      <c r="O145" s="9"/>
      <c r="P145" s="9"/>
      <c r="Q145" s="9"/>
      <c r="R145" s="9"/>
    </row>
    <row r="146" spans="1:26" x14ac:dyDescent="0.3">
      <c r="A146" s="3"/>
      <c r="B146" s="7" t="s">
        <v>1104</v>
      </c>
      <c r="C146" s="7" t="s">
        <v>1103</v>
      </c>
      <c r="D146" s="7" t="s">
        <v>1557</v>
      </c>
      <c r="E146" s="92" t="s">
        <v>1100</v>
      </c>
      <c r="F146" s="9"/>
      <c r="G146" s="9"/>
      <c r="H146" s="9"/>
      <c r="I146" s="9"/>
      <c r="J146" s="9"/>
      <c r="K146" s="9"/>
      <c r="L146" s="9"/>
      <c r="M146" s="9"/>
      <c r="N146" s="9"/>
      <c r="O146" s="9"/>
      <c r="P146" s="9"/>
      <c r="Q146" s="9"/>
      <c r="R146" s="9"/>
    </row>
    <row r="147" spans="1:26" x14ac:dyDescent="0.3">
      <c r="A147" s="3" t="s">
        <v>1101</v>
      </c>
      <c r="B147" s="3">
        <f>COUNTIF('BRIA_Cleaned Data'!KM:KM,"OUI")</f>
        <v>0</v>
      </c>
      <c r="C147" s="3">
        <f>COUNTIF('BRIA_Cleaned Data'!KM:KM,"non")</f>
        <v>0</v>
      </c>
      <c r="D147" s="3">
        <f>COUNTIF('BRIA_Cleaned Data'!KM:KM,"nsp")</f>
        <v>0</v>
      </c>
      <c r="E147" s="93">
        <f>SUM(B147:D147)</f>
        <v>0</v>
      </c>
      <c r="F147" s="9"/>
      <c r="G147" s="9"/>
      <c r="H147" s="9"/>
      <c r="I147" s="9"/>
      <c r="J147" s="9"/>
      <c r="K147" s="9"/>
      <c r="L147" s="9"/>
      <c r="M147" s="9"/>
      <c r="N147" s="9"/>
      <c r="O147" s="9"/>
      <c r="P147" s="9"/>
      <c r="Q147" s="9"/>
      <c r="R147" s="9"/>
    </row>
    <row r="148" spans="1:26" ht="26" x14ac:dyDescent="0.3">
      <c r="A148" s="51" t="s">
        <v>4601</v>
      </c>
      <c r="B148" s="6" t="e">
        <f>(B147/$B$119)</f>
        <v>#DIV/0!</v>
      </c>
      <c r="C148" s="6" t="e">
        <f>(C147/$B$119)</f>
        <v>#DIV/0!</v>
      </c>
      <c r="D148" s="6" t="e">
        <f>(D147/$B$119)</f>
        <v>#DIV/0!</v>
      </c>
      <c r="E148" s="82" t="e">
        <f>SUM(B148:D148)</f>
        <v>#DIV/0!</v>
      </c>
      <c r="F148" s="68" t="s">
        <v>1910</v>
      </c>
      <c r="G148" s="9"/>
      <c r="H148" s="9"/>
      <c r="I148" s="9"/>
      <c r="J148" s="9"/>
      <c r="K148" s="9"/>
      <c r="L148" s="9"/>
      <c r="M148" s="9"/>
      <c r="N148" s="9"/>
      <c r="O148" s="9"/>
      <c r="P148" s="9"/>
      <c r="Q148" s="9"/>
      <c r="R148" s="9"/>
    </row>
    <row r="149" spans="1:26" s="9" customFormat="1" x14ac:dyDescent="0.3">
      <c r="A149" s="109"/>
      <c r="B149" s="14"/>
      <c r="C149" s="14"/>
      <c r="D149" s="14"/>
      <c r="E149" s="108"/>
    </row>
    <row r="150" spans="1:26" s="9" customFormat="1" x14ac:dyDescent="0.3">
      <c r="A150" s="109"/>
      <c r="B150" s="17" t="s">
        <v>1824</v>
      </c>
    </row>
    <row r="151" spans="1:26" s="9" customFormat="1" ht="56" x14ac:dyDescent="0.3">
      <c r="A151" s="109"/>
      <c r="B151" s="3"/>
      <c r="C151" s="11" t="s">
        <v>1827</v>
      </c>
      <c r="D151" s="11" t="s">
        <v>1825</v>
      </c>
      <c r="E151" s="11" t="s">
        <v>1826</v>
      </c>
      <c r="F151" s="11" t="s">
        <v>1761</v>
      </c>
      <c r="G151" s="11" t="s">
        <v>1114</v>
      </c>
    </row>
    <row r="152" spans="1:26" s="9" customFormat="1" x14ac:dyDescent="0.3">
      <c r="A152" s="109"/>
      <c r="B152" s="3" t="s">
        <v>1101</v>
      </c>
      <c r="C152" s="3">
        <f>COUNTIF('BRIA_Cleaned Data'!KN:KN,"amende")</f>
        <v>0</v>
      </c>
      <c r="D152" s="3">
        <f>COUNTIF('BRIA_Cleaned Data'!KN:KN,"fin_droits")</f>
        <v>0</v>
      </c>
      <c r="E152" s="3">
        <f>COUNTIF('BRIA_Cleaned Data'!KN:KN,"fin_droits_indefinie")</f>
        <v>0</v>
      </c>
      <c r="F152" s="3">
        <f>COUNTIF('BRIA_Cleaned Data'!KN:KN,"nsp")</f>
        <v>0</v>
      </c>
      <c r="G152" s="3">
        <f>COUNTIF('BRIA_Cleaned Data'!KN:KN,"autre")</f>
        <v>0</v>
      </c>
    </row>
    <row r="153" spans="1:26" s="9" customFormat="1" ht="49" x14ac:dyDescent="0.3">
      <c r="A153" s="109"/>
      <c r="B153" s="51" t="s">
        <v>1912</v>
      </c>
      <c r="C153" s="6" t="e">
        <f>(C152/$B$147)</f>
        <v>#DIV/0!</v>
      </c>
      <c r="D153" s="6" t="e">
        <f t="shared" ref="D153:G153" si="12">(D152/$B$147)</f>
        <v>#DIV/0!</v>
      </c>
      <c r="E153" s="6" t="e">
        <f t="shared" si="12"/>
        <v>#DIV/0!</v>
      </c>
      <c r="F153" s="6" t="e">
        <f t="shared" si="12"/>
        <v>#DIV/0!</v>
      </c>
      <c r="G153" s="6" t="e">
        <f t="shared" si="12"/>
        <v>#DIV/0!</v>
      </c>
      <c r="H153" s="68" t="s">
        <v>1910</v>
      </c>
    </row>
    <row r="154" spans="1:26" x14ac:dyDescent="0.3">
      <c r="A154" s="9"/>
      <c r="B154" s="9"/>
      <c r="C154" s="9"/>
      <c r="D154" s="9"/>
      <c r="E154" s="9"/>
      <c r="F154" s="9"/>
      <c r="G154" s="9"/>
      <c r="H154" s="9"/>
      <c r="I154" s="9"/>
      <c r="J154" s="9"/>
      <c r="K154" s="9"/>
      <c r="L154" s="9"/>
      <c r="M154" s="9"/>
      <c r="N154" s="9"/>
      <c r="O154" s="9"/>
      <c r="P154" s="9"/>
      <c r="Q154" s="9"/>
      <c r="R154" s="9"/>
    </row>
    <row r="155" spans="1:26" ht="15.5" x14ac:dyDescent="0.35">
      <c r="A155" s="28" t="s">
        <v>1186</v>
      </c>
      <c r="B155" s="9"/>
      <c r="C155" s="85" t="s">
        <v>1750</v>
      </c>
      <c r="D155" s="9"/>
      <c r="E155" s="9"/>
      <c r="F155" s="9"/>
      <c r="G155" s="9"/>
      <c r="H155" s="9"/>
      <c r="I155" s="9"/>
      <c r="J155" s="9"/>
      <c r="K155" s="9"/>
      <c r="L155" s="9"/>
      <c r="M155" s="9"/>
      <c r="N155" s="9"/>
      <c r="O155" s="9"/>
      <c r="P155" s="9"/>
      <c r="Q155" s="9"/>
      <c r="R155" s="9"/>
    </row>
    <row r="156" spans="1:26" s="81" customFormat="1" ht="56" x14ac:dyDescent="0.35">
      <c r="A156" s="7" t="s">
        <v>1141</v>
      </c>
      <c r="B156" s="7" t="s">
        <v>1558</v>
      </c>
      <c r="C156" s="7" t="s">
        <v>1559</v>
      </c>
      <c r="D156" s="7" t="s">
        <v>1347</v>
      </c>
      <c r="E156" s="7" t="s">
        <v>1142</v>
      </c>
      <c r="F156" s="7" t="s">
        <v>1143</v>
      </c>
      <c r="G156" s="7" t="s">
        <v>1560</v>
      </c>
      <c r="H156" s="7" t="s">
        <v>1561</v>
      </c>
      <c r="I156" s="7" t="s">
        <v>1562</v>
      </c>
      <c r="J156" s="7" t="s">
        <v>1563</v>
      </c>
      <c r="K156" s="7" t="s">
        <v>1557</v>
      </c>
      <c r="L156" s="7" t="s">
        <v>1099</v>
      </c>
      <c r="M156" s="94"/>
      <c r="N156" s="94"/>
      <c r="O156" s="80"/>
      <c r="P156" s="80"/>
      <c r="Q156" s="80"/>
      <c r="R156" s="80"/>
      <c r="S156" s="80"/>
      <c r="T156" s="80"/>
      <c r="U156" s="80"/>
      <c r="V156" s="80"/>
      <c r="W156" s="80"/>
      <c r="X156" s="80"/>
      <c r="Y156" s="80"/>
      <c r="Z156" s="80"/>
    </row>
    <row r="157" spans="1:26" x14ac:dyDescent="0.3">
      <c r="A157" s="3">
        <f>COUNTIF('BRIA_Cleaned Data'!KV:KV,"1")</f>
        <v>3</v>
      </c>
      <c r="B157" s="3">
        <f>COUNTIF('BRIA_Cleaned Data'!KW:KW,"1")</f>
        <v>6</v>
      </c>
      <c r="C157" s="3">
        <f>COUNTIF('BRIA_Cleaned Data'!KX:KX,"1")</f>
        <v>1</v>
      </c>
      <c r="D157" s="3">
        <f>COUNTIF('BRIA_Cleaned Data'!KY:KY,"1")</f>
        <v>0</v>
      </c>
      <c r="E157" s="3">
        <f>COUNTIF('BRIA_Cleaned Data'!KZ:KZ,"1")</f>
        <v>16</v>
      </c>
      <c r="F157" s="3">
        <f>COUNTIF('BRIA_Cleaned Data'!LA:LA,"1")</f>
        <v>15</v>
      </c>
      <c r="G157" s="3">
        <f>COUNTIF('BRIA_Cleaned Data'!LB:LB,"1")</f>
        <v>24</v>
      </c>
      <c r="H157" s="3">
        <f>COUNTIF('BRIA_Cleaned Data'!LC:LC,"1")</f>
        <v>0</v>
      </c>
      <c r="I157" s="3">
        <f>COUNTIF('BRIA_Cleaned Data'!LD:LD,"1")</f>
        <v>2</v>
      </c>
      <c r="J157" s="3">
        <f>COUNTIF('BRIA_Cleaned Data'!LE:LE,"1")</f>
        <v>4</v>
      </c>
      <c r="K157" s="3">
        <f>COUNTIF('BRIA_Cleaned Data'!LF:LF,"1")</f>
        <v>0</v>
      </c>
      <c r="L157" s="3">
        <f>COUNTIF('BRIA_Cleaned Data'!LG:LG,"1")</f>
        <v>2</v>
      </c>
      <c r="N157" s="9"/>
      <c r="O157" s="9"/>
      <c r="P157" s="9"/>
      <c r="Q157" s="9"/>
      <c r="R157" s="9"/>
    </row>
    <row r="158" spans="1:26" x14ac:dyDescent="0.3">
      <c r="A158" s="9"/>
      <c r="B158" s="9"/>
      <c r="C158" s="9"/>
      <c r="D158" s="9"/>
      <c r="E158" s="9"/>
      <c r="F158" s="9"/>
      <c r="G158" s="9"/>
      <c r="H158" s="9"/>
      <c r="I158" s="9"/>
      <c r="J158" s="9"/>
      <c r="K158" s="9"/>
      <c r="L158" s="68" t="s">
        <v>4599</v>
      </c>
      <c r="M158" s="9"/>
      <c r="N158" s="9"/>
      <c r="O158" s="9"/>
      <c r="P158" s="9"/>
      <c r="Q158" s="9"/>
      <c r="R158" s="9"/>
    </row>
    <row r="159" spans="1:26" ht="15.5" x14ac:dyDescent="0.35">
      <c r="A159" s="28" t="s">
        <v>1187</v>
      </c>
      <c r="B159" s="9"/>
      <c r="C159" s="85" t="s">
        <v>1750</v>
      </c>
      <c r="D159" s="9"/>
      <c r="E159" s="9"/>
      <c r="F159" s="9"/>
      <c r="G159" s="9"/>
      <c r="H159" s="9"/>
      <c r="I159" s="9"/>
      <c r="J159" s="9"/>
      <c r="K159" s="9"/>
      <c r="L159" s="9"/>
      <c r="M159" s="9"/>
      <c r="N159" s="9"/>
      <c r="O159" s="9"/>
      <c r="P159" s="9"/>
      <c r="Q159" s="9"/>
      <c r="R159" s="9"/>
    </row>
    <row r="160" spans="1:26" s="81" customFormat="1" ht="42" x14ac:dyDescent="0.35">
      <c r="A160" s="7" t="s">
        <v>1564</v>
      </c>
      <c r="B160" s="7" t="s">
        <v>1549</v>
      </c>
      <c r="C160" s="7" t="s">
        <v>1565</v>
      </c>
      <c r="D160" s="7" t="s">
        <v>1566</v>
      </c>
      <c r="E160" s="7" t="s">
        <v>1567</v>
      </c>
      <c r="F160" s="7" t="s">
        <v>1568</v>
      </c>
      <c r="G160" s="7" t="s">
        <v>1569</v>
      </c>
      <c r="H160" s="7" t="s">
        <v>1570</v>
      </c>
      <c r="I160" s="7" t="s">
        <v>1571</v>
      </c>
      <c r="J160" s="7" t="s">
        <v>1140</v>
      </c>
      <c r="K160" s="7" t="s">
        <v>1557</v>
      </c>
      <c r="L160" s="7" t="s">
        <v>1099</v>
      </c>
      <c r="M160" s="80"/>
      <c r="N160" s="80"/>
      <c r="O160" s="80"/>
      <c r="P160" s="80"/>
      <c r="Q160" s="80"/>
      <c r="R160" s="80"/>
      <c r="S160" s="80"/>
      <c r="T160" s="80"/>
      <c r="U160" s="80"/>
      <c r="V160" s="80"/>
      <c r="W160" s="80"/>
      <c r="X160" s="80"/>
      <c r="Y160" s="80"/>
      <c r="Z160" s="80"/>
    </row>
    <row r="161" spans="1:26" x14ac:dyDescent="0.3">
      <c r="A161" s="23">
        <f>COUNTIF('BRIA_Cleaned Data'!MA:MA,"1")</f>
        <v>0</v>
      </c>
      <c r="B161" s="23">
        <f>COUNTIF('BRIA_Cleaned Data'!MB:MB,"1")</f>
        <v>0</v>
      </c>
      <c r="C161" s="23">
        <f>COUNTIF('BRIA_Cleaned Data'!MC:MC,"1")</f>
        <v>0</v>
      </c>
      <c r="D161" s="23">
        <f>COUNTIF('BRIA_Cleaned Data'!MD:MD,"1")</f>
        <v>23</v>
      </c>
      <c r="E161" s="23">
        <f>COUNTIF('BRIA_Cleaned Data'!ME:ME,"1")</f>
        <v>0</v>
      </c>
      <c r="F161" s="23">
        <f>COUNTIF('BRIA_Cleaned Data'!MF:MF,"1")</f>
        <v>0</v>
      </c>
      <c r="G161" s="23">
        <f>COUNTIF('BRIA_Cleaned Data'!MG:MG,"1")</f>
        <v>0</v>
      </c>
      <c r="H161" s="23">
        <f>COUNTIF('BRIA_Cleaned Data'!MH:MH,"1")</f>
        <v>0</v>
      </c>
      <c r="I161" s="23">
        <f>COUNTIF('BRIA_Cleaned Data'!MI:MI,"1")</f>
        <v>0</v>
      </c>
      <c r="J161" s="23">
        <f>COUNTIF('BRIA_Cleaned Data'!MJ:MJ,"1")</f>
        <v>0</v>
      </c>
      <c r="K161" s="23">
        <f>COUNTIF('BRIA_Cleaned Data'!MK:MK,"1")</f>
        <v>18</v>
      </c>
      <c r="L161" s="23">
        <f>COUNTIF('BRIA_Cleaned Data'!ML:ML,"1")</f>
        <v>0</v>
      </c>
      <c r="M161" s="80"/>
      <c r="N161" s="9"/>
      <c r="O161" s="9"/>
      <c r="P161" s="9"/>
      <c r="Q161" s="9"/>
      <c r="R161" s="9"/>
    </row>
    <row r="162" spans="1:26" x14ac:dyDescent="0.3">
      <c r="A162" s="9"/>
      <c r="B162" s="9"/>
      <c r="C162" s="9"/>
      <c r="D162" s="9"/>
      <c r="E162" s="9"/>
      <c r="F162" s="9"/>
      <c r="G162" s="9"/>
      <c r="H162" s="9"/>
      <c r="I162" s="9"/>
      <c r="J162" s="9"/>
      <c r="K162" s="9"/>
      <c r="L162" s="9"/>
      <c r="M162" s="9"/>
      <c r="N162" s="9"/>
      <c r="O162" s="9"/>
      <c r="P162" s="9"/>
      <c r="Q162" s="9"/>
      <c r="R162" s="9"/>
    </row>
    <row r="163" spans="1:26" ht="15.5" x14ac:dyDescent="0.35">
      <c r="A163" s="28" t="s">
        <v>1219</v>
      </c>
      <c r="B163" s="9"/>
      <c r="C163" s="9"/>
      <c r="D163" s="9"/>
      <c r="E163" s="9"/>
      <c r="F163" s="9"/>
      <c r="G163" s="9"/>
      <c r="H163" s="9"/>
      <c r="I163" s="9"/>
      <c r="J163" s="9"/>
      <c r="K163" s="9"/>
      <c r="L163" s="9"/>
      <c r="M163" s="9"/>
      <c r="N163" s="9"/>
      <c r="O163" s="9"/>
      <c r="P163" s="9"/>
      <c r="Q163" s="9"/>
      <c r="R163" s="9"/>
    </row>
    <row r="164" spans="1:26" x14ac:dyDescent="0.3">
      <c r="A164" s="3"/>
      <c r="B164" s="7" t="s">
        <v>1104</v>
      </c>
      <c r="C164" s="7" t="s">
        <v>1103</v>
      </c>
      <c r="D164" s="7" t="s">
        <v>1761</v>
      </c>
      <c r="E164" s="92" t="s">
        <v>1100</v>
      </c>
      <c r="F164" s="9"/>
      <c r="G164" s="9"/>
      <c r="H164" s="9"/>
      <c r="I164" s="9"/>
      <c r="J164" s="9"/>
      <c r="K164" s="9"/>
      <c r="L164" s="9"/>
      <c r="M164" s="9"/>
      <c r="N164" s="9"/>
      <c r="O164" s="9"/>
      <c r="P164" s="9"/>
      <c r="Q164" s="9"/>
      <c r="R164" s="9"/>
    </row>
    <row r="165" spans="1:26" x14ac:dyDescent="0.3">
      <c r="A165" s="3" t="s">
        <v>1101</v>
      </c>
      <c r="B165" s="23">
        <f>COUNTIF('BRIA_Cleaned Data'!LX:LX,"OUI")</f>
        <v>23</v>
      </c>
      <c r="C165" s="23">
        <f>COUNTIF('BRIA_Cleaned Data'!LX:LX,"non")</f>
        <v>9</v>
      </c>
      <c r="D165" s="23">
        <f>COUNTIF('BRIA_Cleaned Data'!LX:LX,"nsp")</f>
        <v>5</v>
      </c>
      <c r="E165" s="93">
        <f>SUM(B165:D165)</f>
        <v>37</v>
      </c>
      <c r="F165" s="9"/>
      <c r="G165" s="9"/>
      <c r="H165" s="9"/>
      <c r="I165" s="9"/>
      <c r="J165" s="9"/>
      <c r="K165" s="9"/>
      <c r="L165" s="9"/>
      <c r="M165" s="9"/>
      <c r="N165" s="9"/>
      <c r="O165" s="9"/>
      <c r="P165" s="9"/>
      <c r="Q165" s="9"/>
      <c r="R165" s="9"/>
    </row>
    <row r="166" spans="1:26" ht="26" x14ac:dyDescent="0.3">
      <c r="A166" s="51" t="s">
        <v>1909</v>
      </c>
      <c r="B166" s="6">
        <f>(B165/$C$4)</f>
        <v>0.6216216216216216</v>
      </c>
      <c r="C166" s="6">
        <f>(C165/$C$4)</f>
        <v>0.24324324324324326</v>
      </c>
      <c r="D166" s="6">
        <f>(D165/$C$4)</f>
        <v>0.13513513513513514</v>
      </c>
      <c r="E166" s="82">
        <f>SUM(B166:D166)</f>
        <v>1</v>
      </c>
      <c r="F166" s="9"/>
      <c r="G166" s="9"/>
      <c r="H166" s="9"/>
      <c r="I166" s="9"/>
      <c r="J166" s="9"/>
      <c r="K166" s="9"/>
      <c r="L166" s="9"/>
      <c r="M166" s="9"/>
      <c r="N166" s="9"/>
      <c r="O166" s="9"/>
      <c r="P166" s="9"/>
      <c r="Q166" s="9"/>
      <c r="R166" s="9"/>
    </row>
    <row r="167" spans="1:26" x14ac:dyDescent="0.3">
      <c r="A167" s="9"/>
      <c r="B167" s="9"/>
      <c r="C167" s="9"/>
      <c r="D167" s="9"/>
      <c r="E167" s="9"/>
      <c r="F167" s="9"/>
      <c r="G167" s="9"/>
      <c r="H167" s="9"/>
      <c r="I167" s="9"/>
      <c r="J167" s="9"/>
      <c r="K167" s="9"/>
      <c r="L167" s="9"/>
      <c r="M167" s="9"/>
      <c r="N167" s="9"/>
      <c r="O167" s="9"/>
      <c r="P167" s="9"/>
      <c r="Q167" s="9"/>
      <c r="R167" s="9"/>
    </row>
    <row r="168" spans="1:26" x14ac:dyDescent="0.3">
      <c r="A168" s="9"/>
      <c r="B168" s="17" t="s">
        <v>1150</v>
      </c>
      <c r="C168" s="9"/>
      <c r="D168" s="85" t="s">
        <v>1750</v>
      </c>
      <c r="E168" s="9"/>
      <c r="F168" s="9"/>
      <c r="G168" s="9"/>
      <c r="H168" s="9"/>
      <c r="I168" s="9"/>
      <c r="J168" s="9"/>
      <c r="K168" s="9"/>
      <c r="L168" s="9"/>
      <c r="M168" s="9"/>
      <c r="N168" s="9"/>
      <c r="O168" s="9"/>
      <c r="P168" s="9"/>
      <c r="Q168" s="9"/>
      <c r="R168" s="9"/>
    </row>
    <row r="169" spans="1:26" s="54" customFormat="1" ht="28" x14ac:dyDescent="0.3">
      <c r="A169" s="35"/>
      <c r="B169" s="3"/>
      <c r="C169" s="10" t="s">
        <v>1574</v>
      </c>
      <c r="D169" s="10" t="s">
        <v>1254</v>
      </c>
      <c r="E169" s="10" t="s">
        <v>1575</v>
      </c>
      <c r="F169" s="10" t="s">
        <v>1576</v>
      </c>
      <c r="G169" s="10" t="s">
        <v>1577</v>
      </c>
      <c r="H169" s="10" t="s">
        <v>1557</v>
      </c>
      <c r="I169" s="10" t="s">
        <v>1099</v>
      </c>
      <c r="J169" s="9"/>
      <c r="K169" s="57"/>
      <c r="L169" s="35"/>
      <c r="M169" s="35"/>
      <c r="N169" s="35"/>
      <c r="O169" s="35"/>
      <c r="P169" s="35"/>
      <c r="Q169" s="35"/>
      <c r="R169" s="35"/>
      <c r="S169" s="35"/>
      <c r="T169" s="35"/>
      <c r="U169" s="35"/>
      <c r="V169" s="35"/>
      <c r="W169" s="35"/>
      <c r="X169" s="35"/>
      <c r="Y169" s="35"/>
      <c r="Z169" s="35"/>
    </row>
    <row r="170" spans="1:26" x14ac:dyDescent="0.3">
      <c r="A170" s="9"/>
      <c r="B170" s="3" t="s">
        <v>1101</v>
      </c>
      <c r="C170" s="23">
        <f>COUNTIF('BRIA_Cleaned Data'!LZ:LZ,"1")</f>
        <v>0</v>
      </c>
      <c r="D170" s="23">
        <f>COUNTIF('BRIA_Cleaned Data'!MA:MA,"1")</f>
        <v>0</v>
      </c>
      <c r="E170" s="23">
        <f>COUNTIF('BRIA_Cleaned Data'!MB:MB,"1")</f>
        <v>0</v>
      </c>
      <c r="F170" s="23">
        <f>COUNTIF('BRIA_Cleaned Data'!MC:MC,"1")</f>
        <v>0</v>
      </c>
      <c r="G170" s="23">
        <f>COUNTIF('BRIA_Cleaned Data'!MD:MD,"1")</f>
        <v>23</v>
      </c>
      <c r="H170" s="23">
        <f>COUNTIF('BRIA_Cleaned Data'!ME:ME,"1")</f>
        <v>0</v>
      </c>
      <c r="I170" s="23">
        <f>COUNTIF('BRIA_Cleaned Data'!MF:MF,"1")</f>
        <v>0</v>
      </c>
      <c r="J170" s="9"/>
      <c r="K170" s="9"/>
      <c r="L170" s="9"/>
      <c r="M170" s="9"/>
      <c r="N170" s="9"/>
      <c r="O170" s="9"/>
      <c r="P170" s="9"/>
      <c r="Q170" s="9"/>
      <c r="R170" s="9"/>
    </row>
    <row r="171" spans="1:26" ht="37.5" x14ac:dyDescent="0.3">
      <c r="A171" s="9"/>
      <c r="B171" s="51" t="s">
        <v>1915</v>
      </c>
      <c r="C171" s="6">
        <f>C170/$B$165</f>
        <v>0</v>
      </c>
      <c r="D171" s="6">
        <f t="shared" ref="D171:I171" si="13">D170/$B$165</f>
        <v>0</v>
      </c>
      <c r="E171" s="6">
        <f t="shared" si="13"/>
        <v>0</v>
      </c>
      <c r="F171" s="6">
        <f t="shared" si="13"/>
        <v>0</v>
      </c>
      <c r="G171" s="6">
        <f t="shared" si="13"/>
        <v>1</v>
      </c>
      <c r="H171" s="6">
        <f t="shared" si="13"/>
        <v>0</v>
      </c>
      <c r="I171" s="6">
        <f t="shared" si="13"/>
        <v>0</v>
      </c>
      <c r="J171" s="9"/>
      <c r="K171" s="9"/>
      <c r="L171" s="9"/>
      <c r="M171" s="9"/>
      <c r="N171" s="9"/>
      <c r="O171" s="9"/>
      <c r="P171" s="9"/>
      <c r="Q171" s="9"/>
      <c r="R171" s="9"/>
    </row>
    <row r="172" spans="1:26" x14ac:dyDescent="0.3">
      <c r="A172" s="9"/>
      <c r="B172" s="9"/>
      <c r="C172" s="9"/>
      <c r="D172" s="9"/>
      <c r="E172" s="9"/>
      <c r="F172" s="9"/>
      <c r="G172" s="9"/>
      <c r="H172" s="9"/>
      <c r="I172" s="9"/>
      <c r="J172" s="9"/>
      <c r="K172" s="9"/>
      <c r="L172" s="9"/>
      <c r="M172" s="9"/>
      <c r="N172" s="9"/>
      <c r="O172" s="9"/>
      <c r="P172" s="9"/>
      <c r="Q172" s="9"/>
      <c r="R172" s="9"/>
    </row>
    <row r="173" spans="1:26" x14ac:dyDescent="0.3">
      <c r="A173" s="9"/>
      <c r="B173" s="17" t="s">
        <v>1153</v>
      </c>
      <c r="C173" s="9"/>
      <c r="D173" s="85" t="s">
        <v>1750</v>
      </c>
      <c r="E173" s="9"/>
      <c r="F173" s="9"/>
      <c r="G173" s="9"/>
      <c r="H173" s="9"/>
      <c r="I173" s="9"/>
      <c r="J173" s="9"/>
      <c r="K173" s="9"/>
      <c r="L173" s="9"/>
      <c r="M173" s="9"/>
      <c r="N173" s="9"/>
      <c r="O173" s="9"/>
      <c r="P173" s="9"/>
      <c r="Q173" s="9"/>
      <c r="R173" s="9"/>
    </row>
    <row r="174" spans="1:26" s="54" customFormat="1" ht="56" x14ac:dyDescent="0.3">
      <c r="A174" s="35"/>
      <c r="B174" s="3"/>
      <c r="C174" s="10" t="s">
        <v>1580</v>
      </c>
      <c r="D174" s="10" t="s">
        <v>1578</v>
      </c>
      <c r="E174" s="10" t="s">
        <v>1156</v>
      </c>
      <c r="F174" s="10" t="s">
        <v>1157</v>
      </c>
      <c r="G174" s="10" t="s">
        <v>1579</v>
      </c>
      <c r="H174" s="10" t="s">
        <v>1154</v>
      </c>
      <c r="I174" s="10" t="s">
        <v>1155</v>
      </c>
      <c r="J174" s="10" t="s">
        <v>1581</v>
      </c>
      <c r="K174" s="10" t="s">
        <v>1582</v>
      </c>
      <c r="L174" s="10" t="s">
        <v>1583</v>
      </c>
      <c r="M174" s="10" t="s">
        <v>1584</v>
      </c>
      <c r="N174" s="10" t="s">
        <v>1557</v>
      </c>
      <c r="O174" s="10" t="s">
        <v>1114</v>
      </c>
      <c r="P174" s="57"/>
      <c r="Q174" s="57"/>
      <c r="S174" s="35"/>
      <c r="T174" s="35"/>
      <c r="U174" s="35"/>
      <c r="V174" s="35"/>
      <c r="W174" s="35"/>
      <c r="X174" s="35"/>
      <c r="Y174" s="35"/>
      <c r="Z174" s="35"/>
    </row>
    <row r="175" spans="1:26" x14ac:dyDescent="0.3">
      <c r="A175" s="9"/>
      <c r="B175" s="3" t="s">
        <v>1101</v>
      </c>
      <c r="C175" s="23">
        <f>COUNTIF('BRIA_Cleaned Data'!MI:MI,"1")</f>
        <v>0</v>
      </c>
      <c r="D175" s="23">
        <f>COUNTIF('BRIA_Cleaned Data'!MJ:MJ,"1")</f>
        <v>0</v>
      </c>
      <c r="E175" s="23">
        <f>COUNTIF('BRIA_Cleaned Data'!MK:MK,"1")</f>
        <v>18</v>
      </c>
      <c r="F175" s="23">
        <f>COUNTIF('BRIA_Cleaned Data'!ML:ML,"1")</f>
        <v>0</v>
      </c>
      <c r="G175" s="23">
        <f>COUNTIF('BRIA_Cleaned Data'!MM:MM,"1")</f>
        <v>0</v>
      </c>
      <c r="H175" s="23">
        <f>COUNTIF('BRIA_Cleaned Data'!MN:MN,"1")</f>
        <v>0</v>
      </c>
      <c r="I175" s="23">
        <f>COUNTIF('BRIA_Cleaned Data'!MO:MO,"1")</f>
        <v>0</v>
      </c>
      <c r="J175" s="23">
        <f>COUNTIF('BRIA_Cleaned Data'!MP:MP,"1")</f>
        <v>14</v>
      </c>
      <c r="K175" s="23">
        <f>COUNTIF('BRIA_Cleaned Data'!MQ:MQ,"1")</f>
        <v>0</v>
      </c>
      <c r="L175" s="23">
        <f>COUNTIF('BRIA_Cleaned Data'!MR:MR,"1")</f>
        <v>6</v>
      </c>
      <c r="M175" s="23">
        <f>COUNTIF('BRIA_Cleaned Data'!MS:MS,"1")</f>
        <v>0</v>
      </c>
      <c r="N175" s="23">
        <f>COUNTIF('BRIA_Cleaned Data'!MT:MT,"1")</f>
        <v>0</v>
      </c>
      <c r="O175" s="23">
        <f>COUNTIF('BRIA_Cleaned Data'!MU:MU,"1")</f>
        <v>0</v>
      </c>
      <c r="P175" s="9"/>
      <c r="Q175" s="9"/>
      <c r="R175" s="9"/>
    </row>
    <row r="176" spans="1:26" ht="37.5" x14ac:dyDescent="0.3">
      <c r="A176" s="9"/>
      <c r="B176" s="51" t="s">
        <v>1915</v>
      </c>
      <c r="C176" s="6">
        <f>C175/$B$165</f>
        <v>0</v>
      </c>
      <c r="D176" s="6">
        <f t="shared" ref="D176:O176" si="14">D175/$B$165</f>
        <v>0</v>
      </c>
      <c r="E176" s="6">
        <f t="shared" si="14"/>
        <v>0.78260869565217395</v>
      </c>
      <c r="F176" s="6">
        <f t="shared" si="14"/>
        <v>0</v>
      </c>
      <c r="G176" s="6">
        <f t="shared" si="14"/>
        <v>0</v>
      </c>
      <c r="H176" s="6">
        <f t="shared" si="14"/>
        <v>0</v>
      </c>
      <c r="I176" s="6">
        <f t="shared" si="14"/>
        <v>0</v>
      </c>
      <c r="J176" s="6">
        <f t="shared" si="14"/>
        <v>0.60869565217391308</v>
      </c>
      <c r="K176" s="6">
        <f t="shared" si="14"/>
        <v>0</v>
      </c>
      <c r="L176" s="6">
        <f t="shared" si="14"/>
        <v>0.2608695652173913</v>
      </c>
      <c r="M176" s="6">
        <f t="shared" si="14"/>
        <v>0</v>
      </c>
      <c r="N176" s="6">
        <f t="shared" si="14"/>
        <v>0</v>
      </c>
      <c r="O176" s="6">
        <f t="shared" si="14"/>
        <v>0</v>
      </c>
      <c r="P176" s="9"/>
      <c r="Q176" s="9"/>
      <c r="R176" s="9"/>
    </row>
    <row r="177" spans="1:45" s="9" customFormat="1" x14ac:dyDescent="0.3">
      <c r="B177" s="14"/>
      <c r="C177" s="14"/>
      <c r="D177" s="14"/>
      <c r="E177" s="75" t="s">
        <v>4604</v>
      </c>
      <c r="F177" s="14"/>
      <c r="G177" s="14"/>
      <c r="H177" s="14"/>
    </row>
    <row r="178" spans="1:45" x14ac:dyDescent="0.3">
      <c r="A178" s="9"/>
      <c r="B178" s="17" t="s">
        <v>1274</v>
      </c>
      <c r="C178" s="9"/>
      <c r="D178" s="9"/>
      <c r="E178" s="9"/>
      <c r="F178" s="9"/>
      <c r="G178" s="9"/>
      <c r="H178" s="9"/>
      <c r="I178" s="9"/>
      <c r="J178" s="9"/>
      <c r="K178" s="9"/>
      <c r="L178" s="9"/>
      <c r="M178" s="9"/>
      <c r="N178" s="9"/>
      <c r="O178" s="9"/>
      <c r="P178" s="9"/>
      <c r="Q178" s="9"/>
      <c r="R178" s="9"/>
    </row>
    <row r="179" spans="1:45" x14ac:dyDescent="0.3">
      <c r="A179" s="9"/>
      <c r="B179" s="3"/>
      <c r="C179" s="10" t="s">
        <v>1104</v>
      </c>
      <c r="D179" s="10" t="s">
        <v>1103</v>
      </c>
      <c r="E179" s="10" t="s">
        <v>1914</v>
      </c>
      <c r="F179" s="92" t="s">
        <v>1100</v>
      </c>
      <c r="G179" s="9"/>
      <c r="H179" s="9"/>
      <c r="I179" s="9"/>
      <c r="J179" s="9"/>
      <c r="K179" s="9"/>
      <c r="L179" s="9"/>
      <c r="M179" s="9"/>
      <c r="N179" s="9"/>
      <c r="O179" s="9"/>
      <c r="P179" s="9"/>
      <c r="Q179" s="9"/>
      <c r="R179" s="9"/>
    </row>
    <row r="180" spans="1:45" s="9" customFormat="1" x14ac:dyDescent="0.3">
      <c r="B180" s="3" t="s">
        <v>1101</v>
      </c>
      <c r="C180" s="23">
        <f>COUNTIF('BRIA_Cleaned Data'!MW:MW,"OUI")</f>
        <v>15</v>
      </c>
      <c r="D180" s="23">
        <f>COUNTIF('BRIA_Cleaned Data'!MW:MW,"non")</f>
        <v>7</v>
      </c>
      <c r="E180" s="23">
        <f>COUNTIF('BRIA_Cleaned Data'!MW:MW,"nsp")</f>
        <v>1</v>
      </c>
      <c r="F180" s="93">
        <f>SUM(C180:E180)</f>
        <v>23</v>
      </c>
      <c r="AA180" s="1"/>
      <c r="AB180" s="1"/>
      <c r="AC180" s="1"/>
      <c r="AD180" s="1"/>
      <c r="AE180" s="1"/>
      <c r="AF180" s="1"/>
      <c r="AG180" s="1"/>
      <c r="AH180" s="1"/>
      <c r="AI180" s="1"/>
      <c r="AJ180" s="1"/>
      <c r="AK180" s="1"/>
      <c r="AL180" s="1"/>
      <c r="AM180" s="1"/>
      <c r="AN180" s="1"/>
      <c r="AO180" s="1"/>
      <c r="AP180" s="1"/>
      <c r="AQ180" s="1"/>
      <c r="AR180" s="1"/>
      <c r="AS180" s="1"/>
    </row>
    <row r="181" spans="1:45" s="9" customFormat="1" ht="37.5" x14ac:dyDescent="0.3">
      <c r="B181" s="51" t="s">
        <v>1915</v>
      </c>
      <c r="C181" s="6">
        <f>(C180/$B$165)</f>
        <v>0.65217391304347827</v>
      </c>
      <c r="D181" s="6">
        <f>(D180/$B$165)</f>
        <v>0.30434782608695654</v>
      </c>
      <c r="E181" s="6">
        <f>(E180/$B$165)</f>
        <v>4.3478260869565216E-2</v>
      </c>
      <c r="F181" s="82">
        <f>SUM(C181:E181)</f>
        <v>1</v>
      </c>
      <c r="AA181" s="1"/>
      <c r="AB181" s="1"/>
      <c r="AC181" s="1"/>
      <c r="AD181" s="1"/>
      <c r="AE181" s="1"/>
      <c r="AF181" s="1"/>
      <c r="AG181" s="1"/>
      <c r="AH181" s="1"/>
      <c r="AI181" s="1"/>
      <c r="AJ181" s="1"/>
      <c r="AK181" s="1"/>
      <c r="AL181" s="1"/>
      <c r="AM181" s="1"/>
      <c r="AN181" s="1"/>
      <c r="AO181" s="1"/>
      <c r="AP181" s="1"/>
      <c r="AQ181" s="1"/>
      <c r="AR181" s="1"/>
      <c r="AS181" s="1"/>
    </row>
    <row r="182" spans="1:45" s="9" customFormat="1" x14ac:dyDescent="0.3">
      <c r="AA182" s="1"/>
      <c r="AB182" s="1"/>
      <c r="AC182" s="1"/>
      <c r="AD182" s="1"/>
      <c r="AE182" s="1"/>
      <c r="AF182" s="1"/>
      <c r="AG182" s="1"/>
      <c r="AH182" s="1"/>
      <c r="AI182" s="1"/>
      <c r="AJ182" s="1"/>
      <c r="AK182" s="1"/>
      <c r="AL182" s="1"/>
      <c r="AM182" s="1"/>
      <c r="AN182" s="1"/>
      <c r="AO182" s="1"/>
      <c r="AP182" s="1"/>
      <c r="AQ182" s="1"/>
      <c r="AR182" s="1"/>
      <c r="AS182" s="1"/>
    </row>
    <row r="183" spans="1:45" s="9" customFormat="1" x14ac:dyDescent="0.3">
      <c r="C183" s="17" t="s">
        <v>1158</v>
      </c>
      <c r="E183" s="85" t="s">
        <v>1750</v>
      </c>
      <c r="AA183" s="1"/>
      <c r="AB183" s="1"/>
      <c r="AC183" s="1"/>
      <c r="AD183" s="1"/>
      <c r="AE183" s="1"/>
      <c r="AF183" s="1"/>
      <c r="AG183" s="1"/>
      <c r="AH183" s="1"/>
      <c r="AI183" s="1"/>
      <c r="AJ183" s="1"/>
      <c r="AK183" s="1"/>
      <c r="AL183" s="1"/>
      <c r="AM183" s="1"/>
      <c r="AN183" s="1"/>
      <c r="AO183" s="1"/>
      <c r="AP183" s="1"/>
      <c r="AQ183" s="1"/>
      <c r="AR183" s="1"/>
      <c r="AS183" s="1"/>
    </row>
    <row r="184" spans="1:45" s="9" customFormat="1" x14ac:dyDescent="0.3">
      <c r="C184" s="3"/>
      <c r="D184" s="10" t="s">
        <v>1159</v>
      </c>
      <c r="E184" s="10" t="s">
        <v>1160</v>
      </c>
      <c r="F184" s="10" t="s">
        <v>1161</v>
      </c>
      <c r="G184" s="10" t="s">
        <v>1162</v>
      </c>
      <c r="H184" s="10" t="s">
        <v>1099</v>
      </c>
      <c r="AA184" s="1"/>
      <c r="AB184" s="1"/>
      <c r="AC184" s="1"/>
      <c r="AD184" s="1"/>
      <c r="AE184" s="1"/>
      <c r="AF184" s="1"/>
      <c r="AG184" s="1"/>
      <c r="AH184" s="1"/>
      <c r="AI184" s="1"/>
      <c r="AJ184" s="1"/>
      <c r="AK184" s="1"/>
      <c r="AL184" s="1"/>
      <c r="AM184" s="1"/>
      <c r="AN184" s="1"/>
      <c r="AO184" s="1"/>
      <c r="AP184" s="1"/>
      <c r="AQ184" s="1"/>
      <c r="AR184" s="1"/>
      <c r="AS184" s="1"/>
    </row>
    <row r="185" spans="1:45" s="9" customFormat="1" x14ac:dyDescent="0.3">
      <c r="C185" s="3" t="s">
        <v>1101</v>
      </c>
      <c r="D185" s="4">
        <f>COUNTIF('BRIA_Cleaned Data'!MY:MY,"1")</f>
        <v>6</v>
      </c>
      <c r="E185" s="4">
        <f>COUNTIF('BRIA_Cleaned Data'!MZ:MZ,"1")</f>
        <v>0</v>
      </c>
      <c r="F185" s="4">
        <f>COUNTIF('BRIA_Cleaned Data'!NA:NA,"1")</f>
        <v>1</v>
      </c>
      <c r="G185" s="4">
        <f>COUNTIF('BRIA_Cleaned Data'!NB:NB,"1")</f>
        <v>0</v>
      </c>
      <c r="H185" s="4">
        <f>COUNTIF('BRIA_Cleaned Data'!NC:NC,"1")</f>
        <v>0</v>
      </c>
      <c r="AA185" s="1"/>
      <c r="AB185" s="1"/>
      <c r="AC185" s="1"/>
      <c r="AD185" s="1"/>
      <c r="AE185" s="1"/>
      <c r="AF185" s="1"/>
      <c r="AG185" s="1"/>
      <c r="AH185" s="1"/>
      <c r="AI185" s="1"/>
      <c r="AJ185" s="1"/>
      <c r="AK185" s="1"/>
      <c r="AL185" s="1"/>
      <c r="AM185" s="1"/>
      <c r="AN185" s="1"/>
      <c r="AO185" s="1"/>
      <c r="AP185" s="1"/>
      <c r="AQ185" s="1"/>
      <c r="AR185" s="1"/>
      <c r="AS185" s="1"/>
    </row>
    <row r="186" spans="1:45" s="9" customFormat="1" ht="37.5" x14ac:dyDescent="0.3">
      <c r="C186" s="51" t="s">
        <v>1916</v>
      </c>
      <c r="D186" s="6">
        <f>D185/$D$180</f>
        <v>0.8571428571428571</v>
      </c>
      <c r="E186" s="6">
        <f t="shared" ref="E186:H186" si="15">E185/$D$180</f>
        <v>0</v>
      </c>
      <c r="F186" s="6">
        <f t="shared" si="15"/>
        <v>0.14285714285714285</v>
      </c>
      <c r="G186" s="6">
        <f t="shared" si="15"/>
        <v>0</v>
      </c>
      <c r="H186" s="6">
        <f t="shared" si="15"/>
        <v>0</v>
      </c>
      <c r="AA186" s="1"/>
      <c r="AB186" s="1"/>
      <c r="AC186" s="1"/>
      <c r="AD186" s="1"/>
      <c r="AE186" s="1"/>
      <c r="AF186" s="1"/>
      <c r="AG186" s="1"/>
      <c r="AH186" s="1"/>
      <c r="AI186" s="1"/>
      <c r="AJ186" s="1"/>
      <c r="AK186" s="1"/>
      <c r="AL186" s="1"/>
      <c r="AM186" s="1"/>
      <c r="AN186" s="1"/>
      <c r="AO186" s="1"/>
      <c r="AP186" s="1"/>
      <c r="AQ186" s="1"/>
      <c r="AR186" s="1"/>
      <c r="AS186" s="1"/>
    </row>
    <row r="187" spans="1:45" s="9" customFormat="1" x14ac:dyDescent="0.3">
      <c r="AA187" s="1"/>
      <c r="AB187" s="1"/>
      <c r="AC187" s="1"/>
      <c r="AD187" s="1"/>
      <c r="AE187" s="1"/>
      <c r="AF187" s="1"/>
      <c r="AG187" s="1"/>
      <c r="AH187" s="1"/>
      <c r="AI187" s="1"/>
      <c r="AJ187" s="1"/>
      <c r="AK187" s="1"/>
      <c r="AL187" s="1"/>
      <c r="AM187" s="1"/>
      <c r="AN187" s="1"/>
      <c r="AO187" s="1"/>
      <c r="AP187" s="1"/>
      <c r="AQ187" s="1"/>
      <c r="AR187" s="1"/>
      <c r="AS187" s="1"/>
    </row>
    <row r="188" spans="1:45" s="9" customFormat="1" x14ac:dyDescent="0.3">
      <c r="AA188" s="1"/>
      <c r="AB188" s="1"/>
      <c r="AC188" s="1"/>
      <c r="AD188" s="1"/>
      <c r="AE188" s="1"/>
      <c r="AF188" s="1"/>
      <c r="AG188" s="1"/>
      <c r="AH188" s="1"/>
      <c r="AI188" s="1"/>
      <c r="AJ188" s="1"/>
      <c r="AK188" s="1"/>
      <c r="AL188" s="1"/>
      <c r="AM188" s="1"/>
      <c r="AN188" s="1"/>
      <c r="AO188" s="1"/>
      <c r="AP188" s="1"/>
      <c r="AQ188" s="1"/>
      <c r="AR188" s="1"/>
      <c r="AS188" s="1"/>
    </row>
    <row r="189" spans="1:45" s="9" customFormat="1" ht="15.5" x14ac:dyDescent="0.35">
      <c r="A189" s="8" t="s">
        <v>1188</v>
      </c>
      <c r="C189" s="85" t="s">
        <v>1750</v>
      </c>
      <c r="AA189" s="1"/>
      <c r="AB189" s="1"/>
      <c r="AC189" s="1"/>
      <c r="AD189" s="1"/>
      <c r="AE189" s="1"/>
      <c r="AF189" s="1"/>
      <c r="AG189" s="1"/>
      <c r="AH189" s="1"/>
      <c r="AI189" s="1"/>
      <c r="AJ189" s="1"/>
      <c r="AK189" s="1"/>
      <c r="AL189" s="1"/>
      <c r="AM189" s="1"/>
      <c r="AN189" s="1"/>
      <c r="AO189" s="1"/>
      <c r="AP189" s="1"/>
      <c r="AQ189" s="1"/>
      <c r="AR189" s="1"/>
      <c r="AS189" s="1"/>
    </row>
    <row r="190" spans="1:45" s="9" customFormat="1" x14ac:dyDescent="0.3">
      <c r="AA190" s="1"/>
      <c r="AB190" s="1"/>
      <c r="AC190" s="1"/>
      <c r="AD190" s="1"/>
      <c r="AE190" s="1"/>
      <c r="AF190" s="1"/>
      <c r="AG190" s="1"/>
      <c r="AH190" s="1"/>
      <c r="AI190" s="1"/>
      <c r="AJ190" s="1"/>
      <c r="AK190" s="1"/>
      <c r="AL190" s="1"/>
      <c r="AM190" s="1"/>
      <c r="AN190" s="1"/>
      <c r="AO190" s="1"/>
      <c r="AP190" s="1"/>
      <c r="AQ190" s="1"/>
      <c r="AR190" s="1"/>
      <c r="AS190" s="1"/>
    </row>
    <row r="191" spans="1:45" s="9" customFormat="1" ht="42" x14ac:dyDescent="0.3">
      <c r="A191" s="7" t="s">
        <v>1580</v>
      </c>
      <c r="B191" s="7" t="s">
        <v>1578</v>
      </c>
      <c r="C191" s="7" t="s">
        <v>1156</v>
      </c>
      <c r="D191" s="7" t="s">
        <v>1157</v>
      </c>
      <c r="E191" s="7" t="s">
        <v>1579</v>
      </c>
      <c r="F191" s="7" t="s">
        <v>4606</v>
      </c>
      <c r="G191" s="7" t="s">
        <v>4605</v>
      </c>
      <c r="H191" s="7" t="s">
        <v>1581</v>
      </c>
      <c r="I191" s="7" t="s">
        <v>1582</v>
      </c>
      <c r="J191" s="7" t="s">
        <v>1583</v>
      </c>
      <c r="K191" s="7" t="s">
        <v>1584</v>
      </c>
      <c r="L191" s="7" t="s">
        <v>1557</v>
      </c>
      <c r="M191" s="7" t="s">
        <v>1114</v>
      </c>
      <c r="AA191" s="1"/>
      <c r="AB191" s="1"/>
      <c r="AC191" s="1"/>
      <c r="AD191" s="1"/>
      <c r="AE191" s="1"/>
      <c r="AF191" s="1"/>
      <c r="AG191" s="1"/>
      <c r="AH191" s="1"/>
      <c r="AI191" s="1"/>
      <c r="AJ191" s="1"/>
      <c r="AK191" s="1"/>
      <c r="AL191" s="1"/>
      <c r="AM191" s="1"/>
      <c r="AN191" s="1"/>
      <c r="AO191" s="1"/>
      <c r="AP191" s="1"/>
      <c r="AQ191" s="1"/>
      <c r="AR191" s="1"/>
      <c r="AS191" s="1"/>
    </row>
    <row r="192" spans="1:45" s="9" customFormat="1" x14ac:dyDescent="0.3">
      <c r="A192" s="23">
        <f>COUNTIF('BRIA_Cleaned Data'!NF:NF,"1")</f>
        <v>0</v>
      </c>
      <c r="B192" s="23">
        <f>COUNTIF('BRIA_Cleaned Data'!NG:NG,"1")</f>
        <v>2</v>
      </c>
      <c r="C192" s="23">
        <f>COUNTIF('BRIA_Cleaned Data'!NH:NH,"1")</f>
        <v>8</v>
      </c>
      <c r="D192" s="23">
        <f>COUNTIF('BRIA_Cleaned Data'!NI:NI,"1")</f>
        <v>1</v>
      </c>
      <c r="E192" s="23">
        <f>COUNTIF('BRIA_Cleaned Data'!NJ:NJ,"1")</f>
        <v>3</v>
      </c>
      <c r="F192" s="23">
        <f>COUNTIF('BRIA_Cleaned Data'!NK:NK,"1")</f>
        <v>3</v>
      </c>
      <c r="G192" s="23">
        <f>COUNTIF('BRIA_Cleaned Data'!NL:NL,"1")</f>
        <v>1</v>
      </c>
      <c r="H192" s="23">
        <f>COUNTIF('BRIA_Cleaned Data'!NM:NM,"1")</f>
        <v>18</v>
      </c>
      <c r="I192" s="23">
        <f>COUNTIF('BRIA_Cleaned Data'!NN:NN,"1")</f>
        <v>6</v>
      </c>
      <c r="J192" s="23">
        <f>COUNTIF('BRIA_Cleaned Data'!NO:NO,"1")</f>
        <v>11</v>
      </c>
      <c r="K192" s="23">
        <f>COUNTIF('BRIA_Cleaned Data'!NP:NP,"1")</f>
        <v>2</v>
      </c>
      <c r="L192" s="23">
        <f>COUNTIF('BRIA_Cleaned Data'!NQ:NQ,"1")</f>
        <v>2</v>
      </c>
      <c r="M192" s="23">
        <f>COUNTIF('BRIA_Cleaned Data'!NR:NR,"1")</f>
        <v>3</v>
      </c>
      <c r="AA192" s="1"/>
      <c r="AB192" s="1"/>
      <c r="AC192" s="1"/>
      <c r="AD192" s="1"/>
      <c r="AE192" s="1"/>
      <c r="AF192" s="1"/>
      <c r="AG192" s="1"/>
      <c r="AH192" s="1"/>
      <c r="AI192" s="1"/>
      <c r="AJ192" s="1"/>
      <c r="AK192" s="1"/>
      <c r="AL192" s="1"/>
      <c r="AM192" s="1"/>
      <c r="AN192" s="1"/>
      <c r="AO192" s="1"/>
      <c r="AP192" s="1"/>
      <c r="AQ192" s="1"/>
      <c r="AR192" s="1"/>
      <c r="AS192" s="1"/>
    </row>
    <row r="193" spans="5:45" s="9" customFormat="1" ht="56.5" customHeight="1" x14ac:dyDescent="0.3">
      <c r="E193" s="162" t="s">
        <v>4611</v>
      </c>
      <c r="M193" s="189" t="s">
        <v>4612</v>
      </c>
      <c r="N193" s="189"/>
      <c r="AA193" s="1"/>
      <c r="AB193" s="1"/>
      <c r="AC193" s="1"/>
      <c r="AD193" s="1"/>
      <c r="AE193" s="1"/>
      <c r="AF193" s="1"/>
      <c r="AG193" s="1"/>
      <c r="AH193" s="1"/>
      <c r="AI193" s="1"/>
      <c r="AJ193" s="1"/>
      <c r="AK193" s="1"/>
      <c r="AL193" s="1"/>
      <c r="AM193" s="1"/>
      <c r="AN193" s="1"/>
      <c r="AO193" s="1"/>
      <c r="AP193" s="1"/>
      <c r="AQ193" s="1"/>
      <c r="AR193" s="1"/>
      <c r="AS193" s="1"/>
    </row>
    <row r="194" spans="5:45" s="9" customFormat="1" x14ac:dyDescent="0.3">
      <c r="AA194" s="1"/>
      <c r="AB194" s="1"/>
      <c r="AC194" s="1"/>
      <c r="AD194" s="1"/>
      <c r="AE194" s="1"/>
      <c r="AF194" s="1"/>
      <c r="AG194" s="1"/>
      <c r="AH194" s="1"/>
      <c r="AI194" s="1"/>
      <c r="AJ194" s="1"/>
      <c r="AK194" s="1"/>
      <c r="AL194" s="1"/>
      <c r="AM194" s="1"/>
      <c r="AN194" s="1"/>
      <c r="AO194" s="1"/>
      <c r="AP194" s="1"/>
      <c r="AQ194" s="1"/>
      <c r="AR194" s="1"/>
      <c r="AS194" s="1"/>
    </row>
    <row r="195" spans="5:45" s="9" customFormat="1" x14ac:dyDescent="0.3">
      <c r="AA195" s="1"/>
      <c r="AB195" s="1"/>
      <c r="AC195" s="1"/>
      <c r="AD195" s="1"/>
      <c r="AE195" s="1"/>
      <c r="AF195" s="1"/>
      <c r="AG195" s="1"/>
      <c r="AH195" s="1"/>
      <c r="AI195" s="1"/>
      <c r="AJ195" s="1"/>
      <c r="AK195" s="1"/>
      <c r="AL195" s="1"/>
      <c r="AM195" s="1"/>
      <c r="AN195" s="1"/>
      <c r="AO195" s="1"/>
      <c r="AP195" s="1"/>
      <c r="AQ195" s="1"/>
      <c r="AR195" s="1"/>
      <c r="AS195" s="1"/>
    </row>
    <row r="196" spans="5:45" s="9" customFormat="1" x14ac:dyDescent="0.3">
      <c r="AA196" s="1"/>
      <c r="AB196" s="1"/>
      <c r="AC196" s="1"/>
      <c r="AD196" s="1"/>
      <c r="AE196" s="1"/>
      <c r="AF196" s="1"/>
      <c r="AG196" s="1"/>
      <c r="AH196" s="1"/>
      <c r="AI196" s="1"/>
      <c r="AJ196" s="1"/>
      <c r="AK196" s="1"/>
      <c r="AL196" s="1"/>
      <c r="AM196" s="1"/>
      <c r="AN196" s="1"/>
      <c r="AO196" s="1"/>
      <c r="AP196" s="1"/>
      <c r="AQ196" s="1"/>
      <c r="AR196" s="1"/>
      <c r="AS196" s="1"/>
    </row>
    <row r="197" spans="5:45" s="9" customFormat="1" x14ac:dyDescent="0.3">
      <c r="AA197" s="1"/>
      <c r="AB197" s="1"/>
      <c r="AC197" s="1"/>
      <c r="AD197" s="1"/>
      <c r="AE197" s="1"/>
      <c r="AF197" s="1"/>
      <c r="AG197" s="1"/>
      <c r="AH197" s="1"/>
      <c r="AI197" s="1"/>
      <c r="AJ197" s="1"/>
      <c r="AK197" s="1"/>
      <c r="AL197" s="1"/>
      <c r="AM197" s="1"/>
      <c r="AN197" s="1"/>
      <c r="AO197" s="1"/>
      <c r="AP197" s="1"/>
      <c r="AQ197" s="1"/>
      <c r="AR197" s="1"/>
      <c r="AS197" s="1"/>
    </row>
    <row r="198" spans="5:45" s="9" customFormat="1" x14ac:dyDescent="0.3">
      <c r="AA198" s="1"/>
      <c r="AB198" s="1"/>
      <c r="AC198" s="1"/>
      <c r="AD198" s="1"/>
      <c r="AE198" s="1"/>
      <c r="AF198" s="1"/>
      <c r="AG198" s="1"/>
      <c r="AH198" s="1"/>
      <c r="AI198" s="1"/>
      <c r="AJ198" s="1"/>
      <c r="AK198" s="1"/>
      <c r="AL198" s="1"/>
      <c r="AM198" s="1"/>
      <c r="AN198" s="1"/>
      <c r="AO198" s="1"/>
      <c r="AP198" s="1"/>
      <c r="AQ198" s="1"/>
      <c r="AR198" s="1"/>
      <c r="AS198" s="1"/>
    </row>
    <row r="199" spans="5:45" s="9" customFormat="1" x14ac:dyDescent="0.3">
      <c r="AA199" s="1"/>
      <c r="AB199" s="1"/>
      <c r="AC199" s="1"/>
      <c r="AD199" s="1"/>
      <c r="AE199" s="1"/>
      <c r="AF199" s="1"/>
      <c r="AG199" s="1"/>
      <c r="AH199" s="1"/>
      <c r="AI199" s="1"/>
      <c r="AJ199" s="1"/>
      <c r="AK199" s="1"/>
      <c r="AL199" s="1"/>
      <c r="AM199" s="1"/>
      <c r="AN199" s="1"/>
      <c r="AO199" s="1"/>
      <c r="AP199" s="1"/>
      <c r="AQ199" s="1"/>
      <c r="AR199" s="1"/>
      <c r="AS199" s="1"/>
    </row>
    <row r="200" spans="5:45" s="9" customFormat="1" x14ac:dyDescent="0.3">
      <c r="AA200" s="1"/>
      <c r="AB200" s="1"/>
      <c r="AC200" s="1"/>
      <c r="AD200" s="1"/>
      <c r="AE200" s="1"/>
      <c r="AF200" s="1"/>
      <c r="AG200" s="1"/>
      <c r="AH200" s="1"/>
      <c r="AI200" s="1"/>
      <c r="AJ200" s="1"/>
      <c r="AK200" s="1"/>
      <c r="AL200" s="1"/>
      <c r="AM200" s="1"/>
      <c r="AN200" s="1"/>
      <c r="AO200" s="1"/>
      <c r="AP200" s="1"/>
      <c r="AQ200" s="1"/>
      <c r="AR200" s="1"/>
      <c r="AS200" s="1"/>
    </row>
    <row r="201" spans="5:45" s="9" customFormat="1" x14ac:dyDescent="0.3">
      <c r="AA201" s="1"/>
      <c r="AB201" s="1"/>
      <c r="AC201" s="1"/>
      <c r="AD201" s="1"/>
      <c r="AE201" s="1"/>
      <c r="AF201" s="1"/>
      <c r="AG201" s="1"/>
      <c r="AH201" s="1"/>
      <c r="AI201" s="1"/>
      <c r="AJ201" s="1"/>
      <c r="AK201" s="1"/>
      <c r="AL201" s="1"/>
      <c r="AM201" s="1"/>
      <c r="AN201" s="1"/>
      <c r="AO201" s="1"/>
      <c r="AP201" s="1"/>
      <c r="AQ201" s="1"/>
      <c r="AR201" s="1"/>
      <c r="AS201" s="1"/>
    </row>
    <row r="202" spans="5:45" s="9" customFormat="1" x14ac:dyDescent="0.3">
      <c r="AA202" s="1"/>
      <c r="AB202" s="1"/>
      <c r="AC202" s="1"/>
      <c r="AD202" s="1"/>
      <c r="AE202" s="1"/>
      <c r="AF202" s="1"/>
      <c r="AG202" s="1"/>
      <c r="AH202" s="1"/>
      <c r="AI202" s="1"/>
      <c r="AJ202" s="1"/>
      <c r="AK202" s="1"/>
      <c r="AL202" s="1"/>
      <c r="AM202" s="1"/>
      <c r="AN202" s="1"/>
      <c r="AO202" s="1"/>
      <c r="AP202" s="1"/>
      <c r="AQ202" s="1"/>
      <c r="AR202" s="1"/>
      <c r="AS202" s="1"/>
    </row>
    <row r="203" spans="5:45" s="9" customFormat="1" x14ac:dyDescent="0.3">
      <c r="AA203" s="1"/>
      <c r="AB203" s="1"/>
      <c r="AC203" s="1"/>
      <c r="AD203" s="1"/>
      <c r="AE203" s="1"/>
      <c r="AF203" s="1"/>
      <c r="AG203" s="1"/>
      <c r="AH203" s="1"/>
      <c r="AI203" s="1"/>
      <c r="AJ203" s="1"/>
      <c r="AK203" s="1"/>
      <c r="AL203" s="1"/>
      <c r="AM203" s="1"/>
      <c r="AN203" s="1"/>
      <c r="AO203" s="1"/>
      <c r="AP203" s="1"/>
      <c r="AQ203" s="1"/>
      <c r="AR203" s="1"/>
      <c r="AS203" s="1"/>
    </row>
    <row r="204" spans="5:45" s="9" customFormat="1" x14ac:dyDescent="0.3">
      <c r="AA204" s="1"/>
      <c r="AB204" s="1"/>
      <c r="AC204" s="1"/>
      <c r="AD204" s="1"/>
      <c r="AE204" s="1"/>
      <c r="AF204" s="1"/>
      <c r="AG204" s="1"/>
      <c r="AH204" s="1"/>
      <c r="AI204" s="1"/>
      <c r="AJ204" s="1"/>
      <c r="AK204" s="1"/>
      <c r="AL204" s="1"/>
      <c r="AM204" s="1"/>
      <c r="AN204" s="1"/>
      <c r="AO204" s="1"/>
      <c r="AP204" s="1"/>
      <c r="AQ204" s="1"/>
      <c r="AR204" s="1"/>
      <c r="AS204" s="1"/>
    </row>
    <row r="205" spans="5:45" s="9" customFormat="1" x14ac:dyDescent="0.3">
      <c r="AA205" s="1"/>
      <c r="AB205" s="1"/>
      <c r="AC205" s="1"/>
      <c r="AD205" s="1"/>
      <c r="AE205" s="1"/>
      <c r="AF205" s="1"/>
      <c r="AG205" s="1"/>
      <c r="AH205" s="1"/>
      <c r="AI205" s="1"/>
      <c r="AJ205" s="1"/>
      <c r="AK205" s="1"/>
      <c r="AL205" s="1"/>
      <c r="AM205" s="1"/>
      <c r="AN205" s="1"/>
      <c r="AO205" s="1"/>
      <c r="AP205" s="1"/>
      <c r="AQ205" s="1"/>
      <c r="AR205" s="1"/>
      <c r="AS205" s="1"/>
    </row>
    <row r="206" spans="5:45" s="9" customFormat="1" x14ac:dyDescent="0.3">
      <c r="AA206" s="1"/>
      <c r="AB206" s="1"/>
      <c r="AC206" s="1"/>
      <c r="AD206" s="1"/>
      <c r="AE206" s="1"/>
      <c r="AF206" s="1"/>
      <c r="AG206" s="1"/>
      <c r="AH206" s="1"/>
      <c r="AI206" s="1"/>
      <c r="AJ206" s="1"/>
      <c r="AK206" s="1"/>
      <c r="AL206" s="1"/>
      <c r="AM206" s="1"/>
      <c r="AN206" s="1"/>
      <c r="AO206" s="1"/>
      <c r="AP206" s="1"/>
      <c r="AQ206" s="1"/>
      <c r="AR206" s="1"/>
      <c r="AS206" s="1"/>
    </row>
    <row r="207" spans="5:45" s="9" customFormat="1" x14ac:dyDescent="0.3">
      <c r="AA207" s="1"/>
      <c r="AB207" s="1"/>
      <c r="AC207" s="1"/>
      <c r="AD207" s="1"/>
      <c r="AE207" s="1"/>
      <c r="AF207" s="1"/>
      <c r="AG207" s="1"/>
      <c r="AH207" s="1"/>
      <c r="AI207" s="1"/>
      <c r="AJ207" s="1"/>
      <c r="AK207" s="1"/>
      <c r="AL207" s="1"/>
      <c r="AM207" s="1"/>
      <c r="AN207" s="1"/>
      <c r="AO207" s="1"/>
      <c r="AP207" s="1"/>
      <c r="AQ207" s="1"/>
      <c r="AR207" s="1"/>
      <c r="AS207" s="1"/>
    </row>
    <row r="208" spans="5:45" s="9" customFormat="1" x14ac:dyDescent="0.3">
      <c r="AA208" s="1"/>
      <c r="AB208" s="1"/>
      <c r="AC208" s="1"/>
      <c r="AD208" s="1"/>
      <c r="AE208" s="1"/>
      <c r="AF208" s="1"/>
      <c r="AG208" s="1"/>
      <c r="AH208" s="1"/>
      <c r="AI208" s="1"/>
      <c r="AJ208" s="1"/>
      <c r="AK208" s="1"/>
      <c r="AL208" s="1"/>
      <c r="AM208" s="1"/>
      <c r="AN208" s="1"/>
      <c r="AO208" s="1"/>
      <c r="AP208" s="1"/>
      <c r="AQ208" s="1"/>
      <c r="AR208" s="1"/>
      <c r="AS208" s="1"/>
    </row>
    <row r="209" spans="27:45" s="9" customFormat="1" x14ac:dyDescent="0.3">
      <c r="AA209" s="1"/>
      <c r="AB209" s="1"/>
      <c r="AC209" s="1"/>
      <c r="AD209" s="1"/>
      <c r="AE209" s="1"/>
      <c r="AF209" s="1"/>
      <c r="AG209" s="1"/>
      <c r="AH209" s="1"/>
      <c r="AI209" s="1"/>
      <c r="AJ209" s="1"/>
      <c r="AK209" s="1"/>
      <c r="AL209" s="1"/>
      <c r="AM209" s="1"/>
      <c r="AN209" s="1"/>
      <c r="AO209" s="1"/>
      <c r="AP209" s="1"/>
      <c r="AQ209" s="1"/>
      <c r="AR209" s="1"/>
      <c r="AS209" s="1"/>
    </row>
    <row r="210" spans="27:45" s="9" customFormat="1" x14ac:dyDescent="0.3">
      <c r="AA210" s="1"/>
      <c r="AB210" s="1"/>
      <c r="AC210" s="1"/>
      <c r="AD210" s="1"/>
      <c r="AE210" s="1"/>
      <c r="AF210" s="1"/>
      <c r="AG210" s="1"/>
      <c r="AH210" s="1"/>
      <c r="AI210" s="1"/>
      <c r="AJ210" s="1"/>
      <c r="AK210" s="1"/>
      <c r="AL210" s="1"/>
      <c r="AM210" s="1"/>
      <c r="AN210" s="1"/>
      <c r="AO210" s="1"/>
      <c r="AP210" s="1"/>
      <c r="AQ210" s="1"/>
      <c r="AR210" s="1"/>
      <c r="AS210" s="1"/>
    </row>
    <row r="211" spans="27:45" s="9" customFormat="1" x14ac:dyDescent="0.3">
      <c r="AA211" s="1"/>
      <c r="AB211" s="1"/>
      <c r="AC211" s="1"/>
      <c r="AD211" s="1"/>
      <c r="AE211" s="1"/>
      <c r="AF211" s="1"/>
      <c r="AG211" s="1"/>
      <c r="AH211" s="1"/>
      <c r="AI211" s="1"/>
      <c r="AJ211" s="1"/>
      <c r="AK211" s="1"/>
      <c r="AL211" s="1"/>
      <c r="AM211" s="1"/>
      <c r="AN211" s="1"/>
      <c r="AO211" s="1"/>
      <c r="AP211" s="1"/>
      <c r="AQ211" s="1"/>
      <c r="AR211" s="1"/>
      <c r="AS211" s="1"/>
    </row>
    <row r="212" spans="27:45" s="9" customFormat="1" x14ac:dyDescent="0.3">
      <c r="AA212" s="1"/>
      <c r="AB212" s="1"/>
      <c r="AC212" s="1"/>
      <c r="AD212" s="1"/>
      <c r="AE212" s="1"/>
      <c r="AF212" s="1"/>
      <c r="AG212" s="1"/>
      <c r="AH212" s="1"/>
      <c r="AI212" s="1"/>
      <c r="AJ212" s="1"/>
      <c r="AK212" s="1"/>
      <c r="AL212" s="1"/>
      <c r="AM212" s="1"/>
      <c r="AN212" s="1"/>
      <c r="AO212" s="1"/>
      <c r="AP212" s="1"/>
      <c r="AQ212" s="1"/>
      <c r="AR212" s="1"/>
      <c r="AS212" s="1"/>
    </row>
    <row r="213" spans="27:45" s="9" customFormat="1" x14ac:dyDescent="0.3">
      <c r="AA213" s="1"/>
      <c r="AB213" s="1"/>
      <c r="AC213" s="1"/>
      <c r="AD213" s="1"/>
      <c r="AE213" s="1"/>
      <c r="AF213" s="1"/>
      <c r="AG213" s="1"/>
      <c r="AH213" s="1"/>
      <c r="AI213" s="1"/>
      <c r="AJ213" s="1"/>
      <c r="AK213" s="1"/>
      <c r="AL213" s="1"/>
      <c r="AM213" s="1"/>
      <c r="AN213" s="1"/>
      <c r="AO213" s="1"/>
      <c r="AP213" s="1"/>
      <c r="AQ213" s="1"/>
      <c r="AR213" s="1"/>
      <c r="AS213" s="1"/>
    </row>
    <row r="214" spans="27:45" s="9" customFormat="1" x14ac:dyDescent="0.3">
      <c r="AA214" s="1"/>
      <c r="AB214" s="1"/>
      <c r="AC214" s="1"/>
      <c r="AD214" s="1"/>
      <c r="AE214" s="1"/>
      <c r="AF214" s="1"/>
      <c r="AG214" s="1"/>
      <c r="AH214" s="1"/>
      <c r="AI214" s="1"/>
      <c r="AJ214" s="1"/>
      <c r="AK214" s="1"/>
      <c r="AL214" s="1"/>
      <c r="AM214" s="1"/>
      <c r="AN214" s="1"/>
      <c r="AO214" s="1"/>
      <c r="AP214" s="1"/>
      <c r="AQ214" s="1"/>
      <c r="AR214" s="1"/>
      <c r="AS214" s="1"/>
    </row>
    <row r="215" spans="27:45" s="9" customFormat="1" x14ac:dyDescent="0.3">
      <c r="AA215" s="1"/>
      <c r="AB215" s="1"/>
      <c r="AC215" s="1"/>
      <c r="AD215" s="1"/>
      <c r="AE215" s="1"/>
      <c r="AF215" s="1"/>
      <c r="AG215" s="1"/>
      <c r="AH215" s="1"/>
      <c r="AI215" s="1"/>
      <c r="AJ215" s="1"/>
      <c r="AK215" s="1"/>
      <c r="AL215" s="1"/>
      <c r="AM215" s="1"/>
      <c r="AN215" s="1"/>
      <c r="AO215" s="1"/>
      <c r="AP215" s="1"/>
      <c r="AQ215" s="1"/>
      <c r="AR215" s="1"/>
      <c r="AS215" s="1"/>
    </row>
    <row r="216" spans="27:45" s="9" customFormat="1" x14ac:dyDescent="0.3">
      <c r="AA216" s="1"/>
      <c r="AB216" s="1"/>
      <c r="AC216" s="1"/>
      <c r="AD216" s="1"/>
      <c r="AE216" s="1"/>
      <c r="AF216" s="1"/>
      <c r="AG216" s="1"/>
      <c r="AH216" s="1"/>
      <c r="AI216" s="1"/>
      <c r="AJ216" s="1"/>
      <c r="AK216" s="1"/>
      <c r="AL216" s="1"/>
      <c r="AM216" s="1"/>
      <c r="AN216" s="1"/>
      <c r="AO216" s="1"/>
      <c r="AP216" s="1"/>
      <c r="AQ216" s="1"/>
      <c r="AR216" s="1"/>
      <c r="AS216" s="1"/>
    </row>
    <row r="217" spans="27:45" s="9" customFormat="1" x14ac:dyDescent="0.3">
      <c r="AA217" s="1"/>
      <c r="AB217" s="1"/>
      <c r="AC217" s="1"/>
      <c r="AD217" s="1"/>
      <c r="AE217" s="1"/>
      <c r="AF217" s="1"/>
      <c r="AG217" s="1"/>
      <c r="AH217" s="1"/>
      <c r="AI217" s="1"/>
      <c r="AJ217" s="1"/>
      <c r="AK217" s="1"/>
      <c r="AL217" s="1"/>
      <c r="AM217" s="1"/>
      <c r="AN217" s="1"/>
      <c r="AO217" s="1"/>
      <c r="AP217" s="1"/>
      <c r="AQ217" s="1"/>
      <c r="AR217" s="1"/>
      <c r="AS217" s="1"/>
    </row>
    <row r="218" spans="27:45" s="9" customFormat="1" x14ac:dyDescent="0.3">
      <c r="AA218" s="1"/>
      <c r="AB218" s="1"/>
      <c r="AC218" s="1"/>
      <c r="AD218" s="1"/>
      <c r="AE218" s="1"/>
      <c r="AF218" s="1"/>
      <c r="AG218" s="1"/>
      <c r="AH218" s="1"/>
      <c r="AI218" s="1"/>
      <c r="AJ218" s="1"/>
      <c r="AK218" s="1"/>
      <c r="AL218" s="1"/>
      <c r="AM218" s="1"/>
      <c r="AN218" s="1"/>
      <c r="AO218" s="1"/>
      <c r="AP218" s="1"/>
      <c r="AQ218" s="1"/>
      <c r="AR218" s="1"/>
      <c r="AS218" s="1"/>
    </row>
    <row r="219" spans="27:45" s="9" customFormat="1" x14ac:dyDescent="0.3">
      <c r="AA219" s="1"/>
      <c r="AB219" s="1"/>
      <c r="AC219" s="1"/>
      <c r="AD219" s="1"/>
      <c r="AE219" s="1"/>
      <c r="AF219" s="1"/>
      <c r="AG219" s="1"/>
      <c r="AH219" s="1"/>
      <c r="AI219" s="1"/>
      <c r="AJ219" s="1"/>
      <c r="AK219" s="1"/>
      <c r="AL219" s="1"/>
      <c r="AM219" s="1"/>
      <c r="AN219" s="1"/>
      <c r="AO219" s="1"/>
      <c r="AP219" s="1"/>
      <c r="AQ219" s="1"/>
      <c r="AR219" s="1"/>
      <c r="AS219" s="1"/>
    </row>
    <row r="220" spans="27:45" s="9" customFormat="1" x14ac:dyDescent="0.3">
      <c r="AA220" s="1"/>
      <c r="AB220" s="1"/>
      <c r="AC220" s="1"/>
      <c r="AD220" s="1"/>
      <c r="AE220" s="1"/>
      <c r="AF220" s="1"/>
      <c r="AG220" s="1"/>
      <c r="AH220" s="1"/>
      <c r="AI220" s="1"/>
      <c r="AJ220" s="1"/>
      <c r="AK220" s="1"/>
      <c r="AL220" s="1"/>
      <c r="AM220" s="1"/>
      <c r="AN220" s="1"/>
      <c r="AO220" s="1"/>
      <c r="AP220" s="1"/>
      <c r="AQ220" s="1"/>
      <c r="AR220" s="1"/>
      <c r="AS220" s="1"/>
    </row>
    <row r="221" spans="27:45" s="9" customFormat="1" x14ac:dyDescent="0.3">
      <c r="AA221" s="1"/>
      <c r="AB221" s="1"/>
      <c r="AC221" s="1"/>
      <c r="AD221" s="1"/>
      <c r="AE221" s="1"/>
      <c r="AF221" s="1"/>
      <c r="AG221" s="1"/>
      <c r="AH221" s="1"/>
      <c r="AI221" s="1"/>
      <c r="AJ221" s="1"/>
      <c r="AK221" s="1"/>
      <c r="AL221" s="1"/>
      <c r="AM221" s="1"/>
      <c r="AN221" s="1"/>
      <c r="AO221" s="1"/>
      <c r="AP221" s="1"/>
      <c r="AQ221" s="1"/>
      <c r="AR221" s="1"/>
      <c r="AS221" s="1"/>
    </row>
    <row r="222" spans="27:45" s="9" customFormat="1" x14ac:dyDescent="0.3">
      <c r="AA222" s="1"/>
      <c r="AB222" s="1"/>
      <c r="AC222" s="1"/>
      <c r="AD222" s="1"/>
      <c r="AE222" s="1"/>
      <c r="AF222" s="1"/>
      <c r="AG222" s="1"/>
      <c r="AH222" s="1"/>
      <c r="AI222" s="1"/>
      <c r="AJ222" s="1"/>
      <c r="AK222" s="1"/>
      <c r="AL222" s="1"/>
      <c r="AM222" s="1"/>
      <c r="AN222" s="1"/>
      <c r="AO222" s="1"/>
      <c r="AP222" s="1"/>
      <c r="AQ222" s="1"/>
      <c r="AR222" s="1"/>
      <c r="AS222" s="1"/>
    </row>
    <row r="223" spans="27:45" s="9" customFormat="1" x14ac:dyDescent="0.3">
      <c r="AA223" s="1"/>
      <c r="AB223" s="1"/>
      <c r="AC223" s="1"/>
      <c r="AD223" s="1"/>
      <c r="AE223" s="1"/>
      <c r="AF223" s="1"/>
      <c r="AG223" s="1"/>
      <c r="AH223" s="1"/>
      <c r="AI223" s="1"/>
      <c r="AJ223" s="1"/>
      <c r="AK223" s="1"/>
      <c r="AL223" s="1"/>
      <c r="AM223" s="1"/>
      <c r="AN223" s="1"/>
      <c r="AO223" s="1"/>
      <c r="AP223" s="1"/>
      <c r="AQ223" s="1"/>
      <c r="AR223" s="1"/>
      <c r="AS223" s="1"/>
    </row>
    <row r="224" spans="27:45" s="9" customFormat="1" x14ac:dyDescent="0.3">
      <c r="AA224" s="1"/>
      <c r="AB224" s="1"/>
      <c r="AC224" s="1"/>
      <c r="AD224" s="1"/>
      <c r="AE224" s="1"/>
      <c r="AF224" s="1"/>
      <c r="AG224" s="1"/>
      <c r="AH224" s="1"/>
      <c r="AI224" s="1"/>
      <c r="AJ224" s="1"/>
      <c r="AK224" s="1"/>
      <c r="AL224" s="1"/>
      <c r="AM224" s="1"/>
      <c r="AN224" s="1"/>
      <c r="AO224" s="1"/>
      <c r="AP224" s="1"/>
      <c r="AQ224" s="1"/>
      <c r="AR224" s="1"/>
      <c r="AS224" s="1"/>
    </row>
    <row r="225" spans="27:45" s="9" customFormat="1" x14ac:dyDescent="0.3">
      <c r="AA225" s="1"/>
      <c r="AB225" s="1"/>
      <c r="AC225" s="1"/>
      <c r="AD225" s="1"/>
      <c r="AE225" s="1"/>
      <c r="AF225" s="1"/>
      <c r="AG225" s="1"/>
      <c r="AH225" s="1"/>
      <c r="AI225" s="1"/>
      <c r="AJ225" s="1"/>
      <c r="AK225" s="1"/>
      <c r="AL225" s="1"/>
      <c r="AM225" s="1"/>
      <c r="AN225" s="1"/>
      <c r="AO225" s="1"/>
      <c r="AP225" s="1"/>
      <c r="AQ225" s="1"/>
      <c r="AR225" s="1"/>
      <c r="AS225" s="1"/>
    </row>
    <row r="226" spans="27:45" s="9" customFormat="1" x14ac:dyDescent="0.3">
      <c r="AA226" s="1"/>
      <c r="AB226" s="1"/>
      <c r="AC226" s="1"/>
      <c r="AD226" s="1"/>
      <c r="AE226" s="1"/>
      <c r="AF226" s="1"/>
      <c r="AG226" s="1"/>
      <c r="AH226" s="1"/>
      <c r="AI226" s="1"/>
      <c r="AJ226" s="1"/>
      <c r="AK226" s="1"/>
      <c r="AL226" s="1"/>
      <c r="AM226" s="1"/>
      <c r="AN226" s="1"/>
      <c r="AO226" s="1"/>
      <c r="AP226" s="1"/>
      <c r="AQ226" s="1"/>
      <c r="AR226" s="1"/>
      <c r="AS226" s="1"/>
    </row>
    <row r="227" spans="27:45" s="9" customFormat="1" x14ac:dyDescent="0.3">
      <c r="AA227" s="1"/>
      <c r="AB227" s="1"/>
      <c r="AC227" s="1"/>
      <c r="AD227" s="1"/>
      <c r="AE227" s="1"/>
      <c r="AF227" s="1"/>
      <c r="AG227" s="1"/>
      <c r="AH227" s="1"/>
      <c r="AI227" s="1"/>
      <c r="AJ227" s="1"/>
      <c r="AK227" s="1"/>
      <c r="AL227" s="1"/>
      <c r="AM227" s="1"/>
      <c r="AN227" s="1"/>
      <c r="AO227" s="1"/>
      <c r="AP227" s="1"/>
      <c r="AQ227" s="1"/>
      <c r="AR227" s="1"/>
      <c r="AS227" s="1"/>
    </row>
    <row r="228" spans="27:45" s="9" customFormat="1" x14ac:dyDescent="0.3">
      <c r="AA228" s="1"/>
      <c r="AB228" s="1"/>
      <c r="AC228" s="1"/>
      <c r="AD228" s="1"/>
      <c r="AE228" s="1"/>
      <c r="AF228" s="1"/>
      <c r="AG228" s="1"/>
      <c r="AH228" s="1"/>
      <c r="AI228" s="1"/>
      <c r="AJ228" s="1"/>
      <c r="AK228" s="1"/>
      <c r="AL228" s="1"/>
      <c r="AM228" s="1"/>
      <c r="AN228" s="1"/>
      <c r="AO228" s="1"/>
      <c r="AP228" s="1"/>
      <c r="AQ228" s="1"/>
      <c r="AR228" s="1"/>
      <c r="AS228" s="1"/>
    </row>
    <row r="229" spans="27:45" s="9" customFormat="1" x14ac:dyDescent="0.3">
      <c r="AA229" s="1"/>
      <c r="AB229" s="1"/>
      <c r="AC229" s="1"/>
      <c r="AD229" s="1"/>
      <c r="AE229" s="1"/>
      <c r="AF229" s="1"/>
      <c r="AG229" s="1"/>
      <c r="AH229" s="1"/>
      <c r="AI229" s="1"/>
      <c r="AJ229" s="1"/>
      <c r="AK229" s="1"/>
      <c r="AL229" s="1"/>
      <c r="AM229" s="1"/>
      <c r="AN229" s="1"/>
      <c r="AO229" s="1"/>
      <c r="AP229" s="1"/>
      <c r="AQ229" s="1"/>
      <c r="AR229" s="1"/>
      <c r="AS229" s="1"/>
    </row>
    <row r="230" spans="27:45" s="9" customFormat="1" x14ac:dyDescent="0.3">
      <c r="AA230" s="1"/>
      <c r="AB230" s="1"/>
      <c r="AC230" s="1"/>
      <c r="AD230" s="1"/>
      <c r="AE230" s="1"/>
      <c r="AF230" s="1"/>
      <c r="AG230" s="1"/>
      <c r="AH230" s="1"/>
      <c r="AI230" s="1"/>
      <c r="AJ230" s="1"/>
      <c r="AK230" s="1"/>
      <c r="AL230" s="1"/>
      <c r="AM230" s="1"/>
      <c r="AN230" s="1"/>
      <c r="AO230" s="1"/>
      <c r="AP230" s="1"/>
      <c r="AQ230" s="1"/>
      <c r="AR230" s="1"/>
      <c r="AS230" s="1"/>
    </row>
    <row r="231" spans="27:45" s="9" customFormat="1" x14ac:dyDescent="0.3">
      <c r="AA231" s="1"/>
      <c r="AB231" s="1"/>
      <c r="AC231" s="1"/>
      <c r="AD231" s="1"/>
      <c r="AE231" s="1"/>
      <c r="AF231" s="1"/>
      <c r="AG231" s="1"/>
      <c r="AH231" s="1"/>
      <c r="AI231" s="1"/>
      <c r="AJ231" s="1"/>
      <c r="AK231" s="1"/>
      <c r="AL231" s="1"/>
      <c r="AM231" s="1"/>
      <c r="AN231" s="1"/>
      <c r="AO231" s="1"/>
      <c r="AP231" s="1"/>
      <c r="AQ231" s="1"/>
      <c r="AR231" s="1"/>
      <c r="AS231" s="1"/>
    </row>
    <row r="232" spans="27:45" s="9" customFormat="1" x14ac:dyDescent="0.3">
      <c r="AA232" s="1"/>
      <c r="AB232" s="1"/>
      <c r="AC232" s="1"/>
      <c r="AD232" s="1"/>
      <c r="AE232" s="1"/>
      <c r="AF232" s="1"/>
      <c r="AG232" s="1"/>
      <c r="AH232" s="1"/>
      <c r="AI232" s="1"/>
      <c r="AJ232" s="1"/>
      <c r="AK232" s="1"/>
      <c r="AL232" s="1"/>
      <c r="AM232" s="1"/>
      <c r="AN232" s="1"/>
      <c r="AO232" s="1"/>
      <c r="AP232" s="1"/>
      <c r="AQ232" s="1"/>
      <c r="AR232" s="1"/>
      <c r="AS232" s="1"/>
    </row>
    <row r="233" spans="27:45" s="9" customFormat="1" x14ac:dyDescent="0.3">
      <c r="AA233" s="1"/>
      <c r="AB233" s="1"/>
      <c r="AC233" s="1"/>
      <c r="AD233" s="1"/>
      <c r="AE233" s="1"/>
      <c r="AF233" s="1"/>
      <c r="AG233" s="1"/>
      <c r="AH233" s="1"/>
      <c r="AI233" s="1"/>
      <c r="AJ233" s="1"/>
      <c r="AK233" s="1"/>
      <c r="AL233" s="1"/>
      <c r="AM233" s="1"/>
      <c r="AN233" s="1"/>
      <c r="AO233" s="1"/>
      <c r="AP233" s="1"/>
      <c r="AQ233" s="1"/>
      <c r="AR233" s="1"/>
      <c r="AS233" s="1"/>
    </row>
    <row r="234" spans="27:45" s="9" customFormat="1" x14ac:dyDescent="0.3">
      <c r="AA234" s="1"/>
      <c r="AB234" s="1"/>
      <c r="AC234" s="1"/>
      <c r="AD234" s="1"/>
      <c r="AE234" s="1"/>
      <c r="AF234" s="1"/>
      <c r="AG234" s="1"/>
      <c r="AH234" s="1"/>
      <c r="AI234" s="1"/>
      <c r="AJ234" s="1"/>
      <c r="AK234" s="1"/>
      <c r="AL234" s="1"/>
      <c r="AM234" s="1"/>
      <c r="AN234" s="1"/>
      <c r="AO234" s="1"/>
      <c r="AP234" s="1"/>
      <c r="AQ234" s="1"/>
      <c r="AR234" s="1"/>
      <c r="AS234" s="1"/>
    </row>
    <row r="235" spans="27:45" s="9" customFormat="1" x14ac:dyDescent="0.3">
      <c r="AA235" s="1"/>
      <c r="AB235" s="1"/>
      <c r="AC235" s="1"/>
      <c r="AD235" s="1"/>
      <c r="AE235" s="1"/>
      <c r="AF235" s="1"/>
      <c r="AG235" s="1"/>
      <c r="AH235" s="1"/>
      <c r="AI235" s="1"/>
      <c r="AJ235" s="1"/>
      <c r="AK235" s="1"/>
      <c r="AL235" s="1"/>
      <c r="AM235" s="1"/>
      <c r="AN235" s="1"/>
      <c r="AO235" s="1"/>
      <c r="AP235" s="1"/>
      <c r="AQ235" s="1"/>
      <c r="AR235" s="1"/>
      <c r="AS235" s="1"/>
    </row>
    <row r="236" spans="27:45" s="9" customFormat="1" x14ac:dyDescent="0.3">
      <c r="AA236" s="1"/>
      <c r="AB236" s="1"/>
      <c r="AC236" s="1"/>
      <c r="AD236" s="1"/>
      <c r="AE236" s="1"/>
      <c r="AF236" s="1"/>
      <c r="AG236" s="1"/>
      <c r="AH236" s="1"/>
      <c r="AI236" s="1"/>
      <c r="AJ236" s="1"/>
      <c r="AK236" s="1"/>
      <c r="AL236" s="1"/>
      <c r="AM236" s="1"/>
      <c r="AN236" s="1"/>
      <c r="AO236" s="1"/>
      <c r="AP236" s="1"/>
      <c r="AQ236" s="1"/>
      <c r="AR236" s="1"/>
      <c r="AS236" s="1"/>
    </row>
    <row r="237" spans="27:45" s="9" customFormat="1" x14ac:dyDescent="0.3">
      <c r="AA237" s="1"/>
      <c r="AB237" s="1"/>
      <c r="AC237" s="1"/>
      <c r="AD237" s="1"/>
      <c r="AE237" s="1"/>
      <c r="AF237" s="1"/>
      <c r="AG237" s="1"/>
      <c r="AH237" s="1"/>
      <c r="AI237" s="1"/>
      <c r="AJ237" s="1"/>
      <c r="AK237" s="1"/>
      <c r="AL237" s="1"/>
      <c r="AM237" s="1"/>
      <c r="AN237" s="1"/>
      <c r="AO237" s="1"/>
      <c r="AP237" s="1"/>
      <c r="AQ237" s="1"/>
      <c r="AR237" s="1"/>
      <c r="AS237" s="1"/>
    </row>
    <row r="238" spans="27:45" s="9" customFormat="1" x14ac:dyDescent="0.3">
      <c r="AA238" s="1"/>
      <c r="AB238" s="1"/>
      <c r="AC238" s="1"/>
      <c r="AD238" s="1"/>
      <c r="AE238" s="1"/>
      <c r="AF238" s="1"/>
      <c r="AG238" s="1"/>
      <c r="AH238" s="1"/>
      <c r="AI238" s="1"/>
      <c r="AJ238" s="1"/>
      <c r="AK238" s="1"/>
      <c r="AL238" s="1"/>
      <c r="AM238" s="1"/>
      <c r="AN238" s="1"/>
      <c r="AO238" s="1"/>
      <c r="AP238" s="1"/>
      <c r="AQ238" s="1"/>
      <c r="AR238" s="1"/>
      <c r="AS238" s="1"/>
    </row>
    <row r="239" spans="27:45" s="9" customFormat="1" x14ac:dyDescent="0.3">
      <c r="AA239" s="1"/>
      <c r="AB239" s="1"/>
      <c r="AC239" s="1"/>
      <c r="AD239" s="1"/>
      <c r="AE239" s="1"/>
      <c r="AF239" s="1"/>
      <c r="AG239" s="1"/>
      <c r="AH239" s="1"/>
      <c r="AI239" s="1"/>
      <c r="AJ239" s="1"/>
      <c r="AK239" s="1"/>
      <c r="AL239" s="1"/>
      <c r="AM239" s="1"/>
      <c r="AN239" s="1"/>
      <c r="AO239" s="1"/>
      <c r="AP239" s="1"/>
      <c r="AQ239" s="1"/>
      <c r="AR239" s="1"/>
      <c r="AS239" s="1"/>
    </row>
    <row r="240" spans="27:45" s="9" customFormat="1" x14ac:dyDescent="0.3">
      <c r="AA240" s="1"/>
      <c r="AB240" s="1"/>
      <c r="AC240" s="1"/>
      <c r="AD240" s="1"/>
      <c r="AE240" s="1"/>
      <c r="AF240" s="1"/>
      <c r="AG240" s="1"/>
      <c r="AH240" s="1"/>
      <c r="AI240" s="1"/>
      <c r="AJ240" s="1"/>
      <c r="AK240" s="1"/>
      <c r="AL240" s="1"/>
      <c r="AM240" s="1"/>
      <c r="AN240" s="1"/>
      <c r="AO240" s="1"/>
      <c r="AP240" s="1"/>
      <c r="AQ240" s="1"/>
      <c r="AR240" s="1"/>
      <c r="AS240" s="1"/>
    </row>
    <row r="241" spans="1:45" s="9" customFormat="1" x14ac:dyDescent="0.3">
      <c r="AA241" s="1"/>
      <c r="AB241" s="1"/>
      <c r="AC241" s="1"/>
      <c r="AD241" s="1"/>
      <c r="AE241" s="1"/>
      <c r="AF241" s="1"/>
      <c r="AG241" s="1"/>
      <c r="AH241" s="1"/>
      <c r="AI241" s="1"/>
      <c r="AJ241" s="1"/>
      <c r="AK241" s="1"/>
      <c r="AL241" s="1"/>
      <c r="AM241" s="1"/>
      <c r="AN241" s="1"/>
      <c r="AO241" s="1"/>
      <c r="AP241" s="1"/>
      <c r="AQ241" s="1"/>
      <c r="AR241" s="1"/>
      <c r="AS241" s="1"/>
    </row>
    <row r="242" spans="1:45" s="9" customFormat="1" x14ac:dyDescent="0.3">
      <c r="AA242" s="1"/>
      <c r="AB242" s="1"/>
      <c r="AC242" s="1"/>
      <c r="AD242" s="1"/>
      <c r="AE242" s="1"/>
      <c r="AF242" s="1"/>
      <c r="AG242" s="1"/>
      <c r="AH242" s="1"/>
      <c r="AI242" s="1"/>
      <c r="AJ242" s="1"/>
      <c r="AK242" s="1"/>
      <c r="AL242" s="1"/>
      <c r="AM242" s="1"/>
      <c r="AN242" s="1"/>
      <c r="AO242" s="1"/>
      <c r="AP242" s="1"/>
      <c r="AQ242" s="1"/>
      <c r="AR242" s="1"/>
      <c r="AS242" s="1"/>
    </row>
    <row r="243" spans="1:45" s="9" customFormat="1" x14ac:dyDescent="0.3">
      <c r="AA243" s="1"/>
      <c r="AB243" s="1"/>
      <c r="AC243" s="1"/>
      <c r="AD243" s="1"/>
      <c r="AE243" s="1"/>
      <c r="AF243" s="1"/>
      <c r="AG243" s="1"/>
      <c r="AH243" s="1"/>
      <c r="AI243" s="1"/>
      <c r="AJ243" s="1"/>
      <c r="AK243" s="1"/>
      <c r="AL243" s="1"/>
      <c r="AM243" s="1"/>
      <c r="AN243" s="1"/>
      <c r="AO243" s="1"/>
      <c r="AP243" s="1"/>
      <c r="AQ243" s="1"/>
      <c r="AR243" s="1"/>
      <c r="AS243" s="1"/>
    </row>
    <row r="244" spans="1:45" s="9" customFormat="1" x14ac:dyDescent="0.3">
      <c r="AA244" s="1"/>
      <c r="AB244" s="1"/>
      <c r="AC244" s="1"/>
      <c r="AD244" s="1"/>
      <c r="AE244" s="1"/>
      <c r="AF244" s="1"/>
      <c r="AG244" s="1"/>
      <c r="AH244" s="1"/>
      <c r="AI244" s="1"/>
      <c r="AJ244" s="1"/>
      <c r="AK244" s="1"/>
      <c r="AL244" s="1"/>
      <c r="AM244" s="1"/>
      <c r="AN244" s="1"/>
      <c r="AO244" s="1"/>
      <c r="AP244" s="1"/>
      <c r="AQ244" s="1"/>
      <c r="AR244" s="1"/>
      <c r="AS244" s="1"/>
    </row>
    <row r="245" spans="1:45" s="9" customFormat="1" x14ac:dyDescent="0.3">
      <c r="AA245" s="1"/>
      <c r="AB245" s="1"/>
      <c r="AC245" s="1"/>
      <c r="AD245" s="1"/>
      <c r="AE245" s="1"/>
      <c r="AF245" s="1"/>
      <c r="AG245" s="1"/>
      <c r="AH245" s="1"/>
      <c r="AI245" s="1"/>
      <c r="AJ245" s="1"/>
      <c r="AK245" s="1"/>
      <c r="AL245" s="1"/>
      <c r="AM245" s="1"/>
      <c r="AN245" s="1"/>
      <c r="AO245" s="1"/>
      <c r="AP245" s="1"/>
      <c r="AQ245" s="1"/>
      <c r="AR245" s="1"/>
      <c r="AS245" s="1"/>
    </row>
    <row r="246" spans="1:45" s="9" customFormat="1" x14ac:dyDescent="0.3">
      <c r="AA246" s="1"/>
      <c r="AB246" s="1"/>
      <c r="AC246" s="1"/>
      <c r="AD246" s="1"/>
      <c r="AE246" s="1"/>
      <c r="AF246" s="1"/>
      <c r="AG246" s="1"/>
      <c r="AH246" s="1"/>
      <c r="AI246" s="1"/>
      <c r="AJ246" s="1"/>
      <c r="AK246" s="1"/>
      <c r="AL246" s="1"/>
      <c r="AM246" s="1"/>
      <c r="AN246" s="1"/>
      <c r="AO246" s="1"/>
      <c r="AP246" s="1"/>
      <c r="AQ246" s="1"/>
      <c r="AR246" s="1"/>
      <c r="AS246" s="1"/>
    </row>
    <row r="247" spans="1:45" s="9" customFormat="1" x14ac:dyDescent="0.3">
      <c r="AA247" s="1"/>
      <c r="AB247" s="1"/>
      <c r="AC247" s="1"/>
      <c r="AD247" s="1"/>
      <c r="AE247" s="1"/>
      <c r="AF247" s="1"/>
      <c r="AG247" s="1"/>
      <c r="AH247" s="1"/>
      <c r="AI247" s="1"/>
      <c r="AJ247" s="1"/>
      <c r="AK247" s="1"/>
      <c r="AL247" s="1"/>
      <c r="AM247" s="1"/>
      <c r="AN247" s="1"/>
      <c r="AO247" s="1"/>
      <c r="AP247" s="1"/>
      <c r="AQ247" s="1"/>
      <c r="AR247" s="1"/>
      <c r="AS247" s="1"/>
    </row>
    <row r="248" spans="1:45" s="9" customFormat="1" x14ac:dyDescent="0.3">
      <c r="A248" s="1"/>
      <c r="B248" s="1"/>
      <c r="C248" s="1"/>
      <c r="D248" s="1"/>
      <c r="E248" s="1"/>
      <c r="F248" s="1"/>
      <c r="G248" s="1"/>
      <c r="H248" s="1"/>
      <c r="I248" s="1"/>
      <c r="J248" s="1"/>
      <c r="AA248" s="1"/>
      <c r="AB248" s="1"/>
      <c r="AC248" s="1"/>
      <c r="AD248" s="1"/>
      <c r="AE248" s="1"/>
      <c r="AF248" s="1"/>
      <c r="AG248" s="1"/>
      <c r="AH248" s="1"/>
      <c r="AI248" s="1"/>
      <c r="AJ248" s="1"/>
      <c r="AK248" s="1"/>
      <c r="AL248" s="1"/>
      <c r="AM248" s="1"/>
      <c r="AN248" s="1"/>
      <c r="AO248" s="1"/>
      <c r="AP248" s="1"/>
      <c r="AQ248" s="1"/>
      <c r="AR248" s="1"/>
      <c r="AS248" s="1"/>
    </row>
  </sheetData>
  <mergeCells count="3">
    <mergeCell ref="A3:B3"/>
    <mergeCell ref="A4:B4"/>
    <mergeCell ref="M193:N193"/>
  </mergeCells>
  <conditionalFormatting sqref="A157:L157">
    <cfRule type="colorScale" priority="43">
      <colorScale>
        <cfvo type="min"/>
        <cfvo type="max"/>
        <color theme="6" tint="0.79998168889431442"/>
        <color theme="5" tint="0.39997558519241921"/>
      </colorScale>
    </cfRule>
  </conditionalFormatting>
  <conditionalFormatting sqref="A161:L161">
    <cfRule type="colorScale" priority="42">
      <colorScale>
        <cfvo type="min"/>
        <cfvo type="max"/>
        <color theme="6" tint="0.79998168889431442"/>
        <color theme="5" tint="0.39997558519241921"/>
      </colorScale>
    </cfRule>
  </conditionalFormatting>
  <conditionalFormatting sqref="C175:O175">
    <cfRule type="colorScale" priority="41">
      <colorScale>
        <cfvo type="min"/>
        <cfvo type="max"/>
        <color theme="6" tint="0.79998168889431442"/>
        <color theme="5" tint="0.39997558519241921"/>
      </colorScale>
    </cfRule>
  </conditionalFormatting>
  <conditionalFormatting sqref="D185:H185">
    <cfRule type="colorScale" priority="40">
      <colorScale>
        <cfvo type="min"/>
        <cfvo type="max"/>
        <color theme="6" tint="0.79998168889431442"/>
        <color theme="5" tint="0.39997558519241921"/>
      </colorScale>
    </cfRule>
  </conditionalFormatting>
  <conditionalFormatting sqref="A192:M192">
    <cfRule type="colorScale" priority="39">
      <colorScale>
        <cfvo type="min"/>
        <cfvo type="max"/>
        <color theme="6" tint="0.79998168889431442"/>
        <color theme="5" tint="0.39997558519241921"/>
      </colorScale>
    </cfRule>
  </conditionalFormatting>
  <conditionalFormatting sqref="B92:D92">
    <cfRule type="colorScale" priority="37">
      <colorScale>
        <cfvo type="min"/>
        <cfvo type="max"/>
        <color theme="6" tint="0.79998168889431442"/>
        <color theme="5" tint="0.39997558519241921"/>
      </colorScale>
    </cfRule>
  </conditionalFormatting>
  <conditionalFormatting sqref="C102:J102">
    <cfRule type="colorScale" priority="36">
      <colorScale>
        <cfvo type="min"/>
        <cfvo type="max"/>
        <color theme="6" tint="0.79998168889431442"/>
        <color theme="5" tint="0.39997558519241921"/>
      </colorScale>
    </cfRule>
  </conditionalFormatting>
  <conditionalFormatting sqref="B73:L73">
    <cfRule type="colorScale" priority="35">
      <colorScale>
        <cfvo type="min"/>
        <cfvo type="max"/>
        <color theme="6" tint="0.79998168889431442"/>
        <color theme="5" tint="0.39997558519241921"/>
      </colorScale>
    </cfRule>
  </conditionalFormatting>
  <conditionalFormatting sqref="B114:D114">
    <cfRule type="colorScale" priority="33">
      <colorScale>
        <cfvo type="min"/>
        <cfvo type="max"/>
        <color theme="6" tint="0.79998168889431442"/>
        <color theme="5" tint="0.39997558519241921"/>
      </colorScale>
    </cfRule>
  </conditionalFormatting>
  <conditionalFormatting sqref="A86:A87">
    <cfRule type="duplicateValues" dxfId="1" priority="28"/>
  </conditionalFormatting>
  <conditionalFormatting sqref="C107:I107">
    <cfRule type="colorScale" priority="26">
      <colorScale>
        <cfvo type="min"/>
        <cfvo type="max"/>
        <color theme="6" tint="0.79998168889431442"/>
        <color theme="5" tint="0.39997558519241921"/>
      </colorScale>
    </cfRule>
  </conditionalFormatting>
  <conditionalFormatting sqref="A72:A73">
    <cfRule type="duplicateValues" dxfId="0" priority="25"/>
  </conditionalFormatting>
  <conditionalFormatting sqref="B119:C119">
    <cfRule type="colorScale" priority="24">
      <colorScale>
        <cfvo type="min"/>
        <cfvo type="max"/>
        <color theme="6" tint="0.79998168889431442"/>
        <color theme="5" tint="0.39997558519241921"/>
      </colorScale>
    </cfRule>
  </conditionalFormatting>
  <conditionalFormatting sqref="C127:E127">
    <cfRule type="colorScale" priority="23">
      <colorScale>
        <cfvo type="min"/>
        <cfvo type="max"/>
        <color theme="6" tint="0.79998168889431442"/>
        <color theme="5" tint="0.39997558519241921"/>
      </colorScale>
    </cfRule>
  </conditionalFormatting>
  <conditionalFormatting sqref="C132:F132">
    <cfRule type="colorScale" priority="22">
      <colorScale>
        <cfvo type="min"/>
        <cfvo type="max"/>
        <color theme="6" tint="0.79998168889431442"/>
        <color theme="5" tint="0.39997558519241921"/>
      </colorScale>
    </cfRule>
  </conditionalFormatting>
  <conditionalFormatting sqref="B142:I142">
    <cfRule type="colorScale" priority="21">
      <colorScale>
        <cfvo type="min"/>
        <cfvo type="max"/>
        <color theme="6" tint="0.79998168889431442"/>
        <color theme="5" tint="0.39997558519241921"/>
      </colorScale>
    </cfRule>
  </conditionalFormatting>
  <conditionalFormatting sqref="B147:D147">
    <cfRule type="colorScale" priority="20">
      <colorScale>
        <cfvo type="min"/>
        <cfvo type="max"/>
        <color theme="6" tint="0.79998168889431442"/>
        <color theme="5" tint="0.39997558519241921"/>
      </colorScale>
    </cfRule>
  </conditionalFormatting>
  <conditionalFormatting sqref="B165:D165">
    <cfRule type="colorScale" priority="19">
      <colorScale>
        <cfvo type="min"/>
        <cfvo type="max"/>
        <color theme="6" tint="0.79998168889431442"/>
        <color theme="5" tint="0.39997558519241921"/>
      </colorScale>
    </cfRule>
  </conditionalFormatting>
  <conditionalFormatting sqref="C170:I170">
    <cfRule type="colorScale" priority="18">
      <colorScale>
        <cfvo type="min"/>
        <cfvo type="max"/>
        <color theme="6" tint="0.79998168889431442"/>
        <color theme="5" tint="0.39997558519241921"/>
      </colorScale>
    </cfRule>
  </conditionalFormatting>
  <conditionalFormatting sqref="C180:E180">
    <cfRule type="colorScale" priority="17">
      <colorScale>
        <cfvo type="min"/>
        <cfvo type="max"/>
        <color theme="6" tint="0.79998168889431442"/>
        <color theme="5" tint="0.39997558519241921"/>
      </colorScale>
    </cfRule>
  </conditionalFormatting>
  <conditionalFormatting sqref="D30:H30">
    <cfRule type="colorScale" priority="16">
      <colorScale>
        <cfvo type="min"/>
        <cfvo type="max"/>
        <color theme="6" tint="0.79998168889431442"/>
        <color theme="5" tint="0.39997558519241921"/>
      </colorScale>
    </cfRule>
  </conditionalFormatting>
  <conditionalFormatting sqref="D35:J35">
    <cfRule type="colorScale" priority="15">
      <colorScale>
        <cfvo type="min"/>
        <cfvo type="max"/>
        <color theme="6" tint="0.79998168889431442"/>
        <color theme="5" tint="0.39997558519241921"/>
      </colorScale>
    </cfRule>
  </conditionalFormatting>
  <conditionalFormatting sqref="C97:F97">
    <cfRule type="colorScale" priority="14">
      <colorScale>
        <cfvo type="min"/>
        <cfvo type="max"/>
        <color theme="6" tint="0.79998168889431442"/>
        <color theme="5" tint="0.39997558519241921"/>
      </colorScale>
    </cfRule>
  </conditionalFormatting>
  <conditionalFormatting sqref="D40:H40">
    <cfRule type="colorScale" priority="13">
      <colorScale>
        <cfvo type="min"/>
        <cfvo type="max"/>
        <color theme="6" tint="0.79998168889431442"/>
        <color theme="5" tint="0.39997558519241921"/>
      </colorScale>
    </cfRule>
  </conditionalFormatting>
  <conditionalFormatting sqref="B82:H82">
    <cfRule type="colorScale" priority="12">
      <colorScale>
        <cfvo type="min"/>
        <cfvo type="max"/>
        <color theme="6" tint="0.79998168889431442"/>
        <color theme="5" tint="0.39997558519241921"/>
      </colorScale>
    </cfRule>
  </conditionalFormatting>
  <conditionalFormatting sqref="C152:G152">
    <cfRule type="colorScale" priority="10">
      <colorScale>
        <cfvo type="min"/>
        <cfvo type="max"/>
        <color theme="6" tint="0.79998168889431442"/>
        <color theme="5" tint="0.39997558519241921"/>
      </colorScale>
    </cfRule>
  </conditionalFormatting>
  <conditionalFormatting sqref="B7:F7">
    <cfRule type="colorScale" priority="61">
      <colorScale>
        <cfvo type="min"/>
        <cfvo type="max"/>
        <color theme="6" tint="0.79998168889431442"/>
        <color theme="5" tint="0.39997558519241921"/>
      </colorScale>
    </cfRule>
  </conditionalFormatting>
  <conditionalFormatting sqref="B13:E13">
    <cfRule type="colorScale" priority="62">
      <colorScale>
        <cfvo type="min"/>
        <cfvo type="max"/>
        <color theme="6" tint="0.79998168889431442"/>
        <color theme="5" tint="0.39997558519241921"/>
      </colorScale>
    </cfRule>
  </conditionalFormatting>
  <conditionalFormatting sqref="B20:D20">
    <cfRule type="colorScale" priority="7">
      <colorScale>
        <cfvo type="min"/>
        <cfvo type="max"/>
        <color theme="6" tint="0.79998168889431442"/>
        <color theme="5" tint="0.39997558519241921"/>
      </colorScale>
    </cfRule>
  </conditionalFormatting>
  <conditionalFormatting sqref="D25:G25">
    <cfRule type="colorScale" priority="6">
      <colorScale>
        <cfvo type="min"/>
        <cfvo type="max"/>
        <color theme="6" tint="0.79998168889431442"/>
        <color theme="5" tint="0.39997558519241921"/>
      </colorScale>
    </cfRule>
  </conditionalFormatting>
  <conditionalFormatting sqref="D45:E45">
    <cfRule type="colorScale" priority="5">
      <colorScale>
        <cfvo type="min"/>
        <cfvo type="max"/>
        <color theme="6" tint="0.79998168889431442"/>
        <color theme="5" tint="0.39997558519241921"/>
      </colorScale>
    </cfRule>
  </conditionalFormatting>
  <conditionalFormatting sqref="B50:C50">
    <cfRule type="colorScale" priority="4">
      <colorScale>
        <cfvo type="min"/>
        <cfvo type="max"/>
        <color theme="6" tint="0.79998168889431442"/>
        <color theme="5" tint="0.39997558519241921"/>
      </colorScale>
    </cfRule>
  </conditionalFormatting>
  <conditionalFormatting sqref="B63:C63">
    <cfRule type="colorScale" priority="2">
      <colorScale>
        <cfvo type="min"/>
        <cfvo type="max"/>
        <color theme="6" tint="0.79998168889431442"/>
        <color theme="5" tint="0.39997558519241921"/>
      </colorScale>
    </cfRule>
  </conditionalFormatting>
  <conditionalFormatting sqref="B68:C68">
    <cfRule type="colorScale" priority="1">
      <colorScale>
        <cfvo type="min"/>
        <cfvo type="max"/>
        <color theme="6" tint="0.79998168889431442"/>
        <color theme="5" tint="0.39997558519241921"/>
      </colorScale>
    </cfRule>
  </conditionalFormatting>
  <conditionalFormatting sqref="D80:F80 B87:H87">
    <cfRule type="colorScale" priority="63">
      <colorScale>
        <cfvo type="min"/>
        <cfvo type="max"/>
        <color theme="6" tint="0.79998168889431442"/>
        <color theme="5" tint="0.39997558519241921"/>
      </colorScale>
    </cfRule>
  </conditionalFormatting>
  <conditionalFormatting sqref="B58:D58">
    <cfRule type="colorScale" priority="71">
      <colorScale>
        <cfvo type="min"/>
        <cfvo type="max"/>
        <color theme="6" tint="0.79998168889431442"/>
        <color theme="5" tint="0.39997558519241921"/>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Z204"/>
  <sheetViews>
    <sheetView topLeftCell="A115" zoomScale="90" zoomScaleNormal="90" workbookViewId="0">
      <selection activeCell="F118" sqref="F118"/>
    </sheetView>
  </sheetViews>
  <sheetFormatPr defaultColWidth="8.81640625" defaultRowHeight="14" x14ac:dyDescent="0.3"/>
  <cols>
    <col min="1" max="1" width="15.1796875" style="9" customWidth="1"/>
    <col min="2" max="2" width="12.6328125" style="9" customWidth="1"/>
    <col min="3" max="3" width="13.90625" style="9" customWidth="1"/>
    <col min="4" max="4" width="16.36328125" style="9" customWidth="1"/>
    <col min="5" max="5" width="16.81640625" style="9" customWidth="1"/>
    <col min="6" max="6" width="12.6328125" style="9" customWidth="1"/>
    <col min="7" max="7" width="12.36328125" style="9" customWidth="1"/>
    <col min="8" max="8" width="14.7265625" style="9" customWidth="1"/>
    <col min="9" max="9" width="11.90625" style="9" customWidth="1"/>
    <col min="10" max="10" width="11.81640625" style="9" customWidth="1"/>
    <col min="11" max="11" width="16.453125" style="9" customWidth="1"/>
    <col min="12" max="12" width="19.453125" style="9" customWidth="1"/>
    <col min="13" max="16384" width="8.81640625" style="9"/>
  </cols>
  <sheetData>
    <row r="2" spans="1:8" ht="15.5" x14ac:dyDescent="0.35">
      <c r="A2" s="8" t="s">
        <v>1182</v>
      </c>
    </row>
    <row r="3" spans="1:8" ht="18.5" customHeight="1" x14ac:dyDescent="0.3">
      <c r="A3" s="190" t="s">
        <v>4586</v>
      </c>
      <c r="B3" s="190"/>
      <c r="C3" s="35">
        <f>COUNTIFS('BRIA_Cleaned Data'!N:N,"Education",'BRIA_Cleaned Data'!K:K,"bria")</f>
        <v>14</v>
      </c>
      <c r="D3" s="137"/>
    </row>
    <row r="4" spans="1:8" ht="18" customHeight="1" x14ac:dyDescent="0.3">
      <c r="A4" s="191" t="s">
        <v>4583</v>
      </c>
      <c r="B4" s="191"/>
      <c r="C4" s="171">
        <f>COUNTIFS('BRIA_Cleaned Data'!N:N,"education",'BRIA_Cleaned Data'!K:K,"bria",'BRIA_Cleaned Data'!U:U,"oui")</f>
        <v>14</v>
      </c>
      <c r="D4" s="137"/>
    </row>
    <row r="6" spans="1:8" ht="15.5" x14ac:dyDescent="0.35">
      <c r="A6" s="28" t="s">
        <v>1585</v>
      </c>
    </row>
    <row r="7" spans="1:8" ht="28" x14ac:dyDescent="0.3">
      <c r="A7" s="3"/>
      <c r="B7" s="7" t="s">
        <v>1163</v>
      </c>
      <c r="C7" s="7" t="s">
        <v>1164</v>
      </c>
      <c r="D7" s="7" t="s">
        <v>1165</v>
      </c>
      <c r="E7" s="7" t="s">
        <v>1810</v>
      </c>
      <c r="F7" s="7" t="s">
        <v>1828</v>
      </c>
      <c r="G7" s="7" t="s">
        <v>1114</v>
      </c>
      <c r="H7" s="49" t="s">
        <v>1763</v>
      </c>
    </row>
    <row r="8" spans="1:8" x14ac:dyDescent="0.3">
      <c r="A8" s="3" t="s">
        <v>1101</v>
      </c>
      <c r="B8" s="4">
        <f>COUNTIF('BRIA_Cleaned Data'!YP:YP,"public")</f>
        <v>9</v>
      </c>
      <c r="C8" s="4">
        <f>COUNTIF('BRIA_Cleaned Data'!YP:YP,"prive")</f>
        <v>4</v>
      </c>
      <c r="D8" s="4">
        <f>COUNTIF('BRIA_Cleaned Data'!YP:YP,"religieux")</f>
        <v>0</v>
      </c>
      <c r="E8" s="4">
        <f>COUNTIF('BRIA_Cleaned Data'!YP:YP,"communautaire")</f>
        <v>0</v>
      </c>
      <c r="F8" s="4">
        <f>COUNTIF('BRIA_Cleaned Data'!YP:YP,"ecac")</f>
        <v>1</v>
      </c>
      <c r="G8" s="4">
        <f>COUNTIF('BRIA_Cleaned Data'!YP:YP,"autre")</f>
        <v>0</v>
      </c>
      <c r="H8" s="50">
        <f>SUM(B8:G8)</f>
        <v>14</v>
      </c>
    </row>
    <row r="9" spans="1:8" ht="26" x14ac:dyDescent="0.3">
      <c r="A9" s="51" t="s">
        <v>1762</v>
      </c>
      <c r="B9" s="6">
        <f t="shared" ref="B9:G9" si="0">(B8/$C$3)</f>
        <v>0.6428571428571429</v>
      </c>
      <c r="C9" s="6">
        <f t="shared" si="0"/>
        <v>0.2857142857142857</v>
      </c>
      <c r="D9" s="6">
        <f t="shared" si="0"/>
        <v>0</v>
      </c>
      <c r="E9" s="6">
        <f t="shared" si="0"/>
        <v>0</v>
      </c>
      <c r="F9" s="6">
        <f t="shared" si="0"/>
        <v>7.1428571428571425E-2</v>
      </c>
      <c r="G9" s="6">
        <f t="shared" si="0"/>
        <v>0</v>
      </c>
      <c r="H9" s="95">
        <f>SUM(B9:G9)</f>
        <v>1</v>
      </c>
    </row>
    <row r="10" spans="1:8" x14ac:dyDescent="0.3">
      <c r="A10" s="13"/>
      <c r="B10" s="14"/>
      <c r="C10" s="14"/>
      <c r="D10" s="14"/>
      <c r="G10" s="68"/>
    </row>
    <row r="11" spans="1:8" ht="15.5" x14ac:dyDescent="0.35">
      <c r="A11" s="43" t="s">
        <v>1609</v>
      </c>
      <c r="B11" s="14"/>
      <c r="C11" s="14"/>
      <c r="D11" s="13"/>
      <c r="E11" s="13"/>
    </row>
    <row r="12" spans="1:8" ht="42" x14ac:dyDescent="0.3">
      <c r="A12" s="3"/>
      <c r="B12" s="7" t="s">
        <v>1610</v>
      </c>
      <c r="C12" s="7" t="s">
        <v>1611</v>
      </c>
      <c r="D12" s="7" t="s">
        <v>1612</v>
      </c>
      <c r="E12" s="7" t="s">
        <v>1613</v>
      </c>
      <c r="F12" s="7" t="s">
        <v>1099</v>
      </c>
      <c r="G12" s="96" t="s">
        <v>1100</v>
      </c>
    </row>
    <row r="13" spans="1:8" x14ac:dyDescent="0.3">
      <c r="A13" s="3" t="s">
        <v>1101</v>
      </c>
      <c r="B13" s="4">
        <f>COUNTIF('BRIA_Cleaned Data'!AAA:AAA,"f1")</f>
        <v>10</v>
      </c>
      <c r="C13" s="4">
        <f>COUNTIF('BRIA_Cleaned Data'!AAA:AAA,"f2")+COUNTIF('BRIA_Cleaned Data'!AAA:AAA,"f1 f2")</f>
        <v>4</v>
      </c>
      <c r="D13" s="4">
        <f>COUNTIF('BRIA_Cleaned Data'!AAA:AAA,"etp")</f>
        <v>0</v>
      </c>
      <c r="E13" s="4">
        <f>COUNTIF('BRIA_Cleaned Data'!AAA:AAA,"coranique")</f>
        <v>0</v>
      </c>
      <c r="F13" s="4">
        <f>COUNTIF('BRIA_Cleaned Data'!AAA:AAA,"autre")</f>
        <v>0</v>
      </c>
      <c r="G13" s="93">
        <f>SUM(B13:F13)</f>
        <v>14</v>
      </c>
    </row>
    <row r="14" spans="1:8" ht="26" x14ac:dyDescent="0.3">
      <c r="A14" s="51" t="s">
        <v>1762</v>
      </c>
      <c r="B14" s="6">
        <f>(B13/$C$3)</f>
        <v>0.7142857142857143</v>
      </c>
      <c r="C14" s="6">
        <f>(C13/$C$3)</f>
        <v>0.2857142857142857</v>
      </c>
      <c r="D14" s="6">
        <f>(D13/$C$3)</f>
        <v>0</v>
      </c>
      <c r="E14" s="6">
        <f>(E13/$C$3)</f>
        <v>0</v>
      </c>
      <c r="F14" s="6">
        <f>(F13/$C$3)</f>
        <v>0</v>
      </c>
      <c r="G14" s="97">
        <f>SUM(B14:F14)</f>
        <v>1</v>
      </c>
    </row>
    <row r="16" spans="1:8" ht="15.5" x14ac:dyDescent="0.35">
      <c r="A16" s="8" t="s">
        <v>1173</v>
      </c>
    </row>
    <row r="17" spans="1:26" ht="15.5" x14ac:dyDescent="0.35">
      <c r="A17" s="28" t="s">
        <v>1586</v>
      </c>
      <c r="D17" s="85"/>
    </row>
    <row r="18" spans="1:26" x14ac:dyDescent="0.3">
      <c r="A18" s="3"/>
      <c r="B18" s="7" t="s">
        <v>1166</v>
      </c>
      <c r="C18" s="7" t="s">
        <v>1167</v>
      </c>
      <c r="D18" s="7" t="s">
        <v>1168</v>
      </c>
      <c r="E18" s="7" t="s">
        <v>4560</v>
      </c>
      <c r="F18" s="7" t="s">
        <v>1114</v>
      </c>
      <c r="G18" s="96" t="s">
        <v>1100</v>
      </c>
    </row>
    <row r="19" spans="1:26" x14ac:dyDescent="0.3">
      <c r="A19" s="3" t="s">
        <v>1101</v>
      </c>
      <c r="B19" s="4">
        <f>COUNTIF('BRIA_Cleaned Data'!YR:YR,"durable")</f>
        <v>8</v>
      </c>
      <c r="C19" s="4">
        <f>COUNTIF('BRIA_Cleaned Data'!YR:YR,"hangar")</f>
        <v>4</v>
      </c>
      <c r="D19" s="4">
        <f>COUNTIF('BRIA_Cleaned Data'!YR:YR,"hangar_traditionnel")</f>
        <v>0</v>
      </c>
      <c r="E19" s="4">
        <f>COUNTIF('BRIA_Cleaned Data'!YR:YR,"etape_tente")</f>
        <v>1</v>
      </c>
      <c r="F19" s="4">
        <f>COUNTIF('BRIA_Cleaned Data'!YR:YR,"autre")</f>
        <v>1</v>
      </c>
      <c r="G19" s="93">
        <f>SUM(B19:F19)</f>
        <v>14</v>
      </c>
    </row>
    <row r="20" spans="1:26" ht="26" x14ac:dyDescent="0.3">
      <c r="A20" s="51" t="s">
        <v>1762</v>
      </c>
      <c r="B20" s="6">
        <f>B19/$C$3</f>
        <v>0.5714285714285714</v>
      </c>
      <c r="C20" s="6">
        <f>C19/$C$3</f>
        <v>0.2857142857142857</v>
      </c>
      <c r="D20" s="6">
        <f>D19/$C$3</f>
        <v>0</v>
      </c>
      <c r="E20" s="6">
        <f>E19/$C$3</f>
        <v>7.1428571428571425E-2</v>
      </c>
      <c r="F20" s="6">
        <f>F19/$C$3</f>
        <v>7.1428571428571425E-2</v>
      </c>
      <c r="G20" s="97">
        <f>SUM(B20:F20)</f>
        <v>0.99999999999999989</v>
      </c>
    </row>
    <row r="21" spans="1:26" x14ac:dyDescent="0.3">
      <c r="A21" s="13"/>
      <c r="B21" s="14"/>
      <c r="C21" s="14"/>
      <c r="D21" s="14"/>
      <c r="E21" s="25"/>
      <c r="F21" s="68" t="s">
        <v>4561</v>
      </c>
    </row>
    <row r="22" spans="1:26" ht="15.5" x14ac:dyDescent="0.35">
      <c r="A22" s="43" t="s">
        <v>1587</v>
      </c>
      <c r="B22" s="14"/>
      <c r="C22" s="14"/>
      <c r="D22" s="14"/>
      <c r="E22" s="25"/>
    </row>
    <row r="23" spans="1:26" ht="28" x14ac:dyDescent="0.3">
      <c r="A23" s="3"/>
      <c r="B23" s="7" t="s">
        <v>1104</v>
      </c>
      <c r="C23" s="7" t="s">
        <v>1103</v>
      </c>
      <c r="D23" s="7" t="s">
        <v>1588</v>
      </c>
      <c r="E23" s="66" t="s">
        <v>1626</v>
      </c>
    </row>
    <row r="24" spans="1:26" x14ac:dyDescent="0.3">
      <c r="A24" s="3" t="s">
        <v>1101</v>
      </c>
      <c r="B24" s="4">
        <f>COUNTIF('BRIA_Cleaned Data'!YT:YT,"Oui")</f>
        <v>14</v>
      </c>
      <c r="C24" s="4">
        <f>COUNTIF('BRIA_Cleaned Data'!YT:YT,"non")</f>
        <v>0</v>
      </c>
      <c r="D24" s="4">
        <f>COUNTIF('BRIA_Cleaned Data'!YT:YT,"partiel")</f>
        <v>0</v>
      </c>
      <c r="E24" s="67">
        <f>B24+D24</f>
        <v>14</v>
      </c>
    </row>
    <row r="25" spans="1:26" ht="26" x14ac:dyDescent="0.3">
      <c r="A25" s="51" t="s">
        <v>1762</v>
      </c>
      <c r="B25" s="6">
        <f>B24/$C$3</f>
        <v>1</v>
      </c>
      <c r="C25" s="6">
        <f>C24/$C$3</f>
        <v>0</v>
      </c>
      <c r="D25" s="6">
        <f>D24/$C$3</f>
        <v>0</v>
      </c>
      <c r="E25" s="99">
        <f>B25+D25</f>
        <v>1</v>
      </c>
    </row>
    <row r="26" spans="1:26" x14ac:dyDescent="0.3">
      <c r="A26" s="13"/>
      <c r="B26" s="14"/>
      <c r="C26" s="14"/>
      <c r="D26" s="14"/>
      <c r="E26" s="25"/>
    </row>
    <row r="27" spans="1:26" x14ac:dyDescent="0.3">
      <c r="B27" s="17" t="s">
        <v>1604</v>
      </c>
      <c r="D27" s="85" t="s">
        <v>1750</v>
      </c>
    </row>
    <row r="28" spans="1:26" s="35" customFormat="1" ht="77.5" customHeight="1" x14ac:dyDescent="0.3">
      <c r="B28" s="3"/>
      <c r="C28" s="11" t="s">
        <v>1589</v>
      </c>
      <c r="D28" s="11" t="s">
        <v>1590</v>
      </c>
      <c r="E28" s="11" t="s">
        <v>1591</v>
      </c>
      <c r="F28" s="11" t="s">
        <v>1592</v>
      </c>
      <c r="G28" s="11" t="s">
        <v>1593</v>
      </c>
      <c r="H28" s="11" t="s">
        <v>1594</v>
      </c>
      <c r="I28" s="11" t="s">
        <v>1595</v>
      </c>
      <c r="J28" s="11" t="s">
        <v>1557</v>
      </c>
      <c r="K28" s="11" t="s">
        <v>1114</v>
      </c>
    </row>
    <row r="29" spans="1:26" x14ac:dyDescent="0.3">
      <c r="B29" s="3" t="s">
        <v>1101</v>
      </c>
      <c r="C29" s="3">
        <f>COUNTIF('BRIA_Cleaned Data'!ZG:ZG,"1")</f>
        <v>0</v>
      </c>
      <c r="D29" s="3">
        <f>COUNTIF('BRIA_Cleaned Data'!ZH:ZH,"1")</f>
        <v>0</v>
      </c>
      <c r="E29" s="3">
        <f>COUNTIF('BRIA_Cleaned Data'!ZI:ZI,"1")</f>
        <v>0</v>
      </c>
      <c r="F29" s="3">
        <f>COUNTIF('BRIA_Cleaned Data'!ZJ:ZJ,"1")</f>
        <v>0</v>
      </c>
      <c r="G29" s="3">
        <f>COUNTIF('BRIA_Cleaned Data'!ZK:ZK,"1")</f>
        <v>0</v>
      </c>
      <c r="H29" s="3">
        <f>COUNTIF('BRIA_Cleaned Data'!ZL:ZL,"1")</f>
        <v>0</v>
      </c>
      <c r="I29" s="3">
        <f>COUNTIF('BRIA_Cleaned Data'!ZM:ZM,"1")</f>
        <v>0</v>
      </c>
      <c r="J29" s="3">
        <f>COUNTIF('BRIA_Cleaned Data'!ZN:ZN,"1")</f>
        <v>0</v>
      </c>
      <c r="K29" s="3">
        <f>COUNTIF('BRIA_Cleaned Data'!ZO:ZO,"1")</f>
        <v>0</v>
      </c>
    </row>
    <row r="30" spans="1:26" ht="37.5" x14ac:dyDescent="0.3">
      <c r="B30" s="51" t="s">
        <v>1764</v>
      </c>
      <c r="C30" s="146" t="e">
        <f>C29/$C$24</f>
        <v>#DIV/0!</v>
      </c>
      <c r="D30" s="6" t="e">
        <f t="shared" ref="D30:K30" si="1">D29/$C$24</f>
        <v>#DIV/0!</v>
      </c>
      <c r="E30" s="6" t="e">
        <f t="shared" si="1"/>
        <v>#DIV/0!</v>
      </c>
      <c r="F30" s="6" t="e">
        <f t="shared" si="1"/>
        <v>#DIV/0!</v>
      </c>
      <c r="G30" s="6" t="e">
        <f t="shared" si="1"/>
        <v>#DIV/0!</v>
      </c>
      <c r="H30" s="6" t="e">
        <f t="shared" si="1"/>
        <v>#DIV/0!</v>
      </c>
      <c r="I30" s="6" t="e">
        <f t="shared" si="1"/>
        <v>#DIV/0!</v>
      </c>
      <c r="J30" s="6" t="e">
        <f t="shared" si="1"/>
        <v>#DIV/0!</v>
      </c>
      <c r="K30" s="6" t="e">
        <f t="shared" si="1"/>
        <v>#DIV/0!</v>
      </c>
    </row>
    <row r="32" spans="1:26" s="1" customFormat="1" x14ac:dyDescent="0.3">
      <c r="A32" s="9"/>
      <c r="B32" s="16" t="s">
        <v>1603</v>
      </c>
      <c r="C32" s="13"/>
      <c r="D32" s="9"/>
      <c r="E32" s="9"/>
      <c r="F32" s="9"/>
      <c r="G32" s="9"/>
      <c r="I32" s="9"/>
      <c r="J32" s="9"/>
      <c r="K32" s="9"/>
      <c r="L32" s="9"/>
      <c r="M32" s="9"/>
      <c r="N32" s="9"/>
      <c r="O32" s="9"/>
      <c r="P32" s="9"/>
      <c r="Q32" s="9"/>
      <c r="R32" s="9"/>
      <c r="S32" s="9"/>
      <c r="T32" s="9"/>
      <c r="U32" s="9"/>
      <c r="V32" s="9"/>
      <c r="W32" s="9"/>
      <c r="X32" s="9"/>
      <c r="Y32" s="9"/>
      <c r="Z32" s="9"/>
    </row>
    <row r="33" spans="1:26" s="1" customFormat="1" x14ac:dyDescent="0.3">
      <c r="A33" s="9"/>
      <c r="B33" s="3"/>
      <c r="C33" s="98" t="s">
        <v>1515</v>
      </c>
      <c r="D33" s="98" t="s">
        <v>1516</v>
      </c>
      <c r="E33" s="98" t="s">
        <v>1517</v>
      </c>
      <c r="F33" s="98" t="s">
        <v>1518</v>
      </c>
      <c r="G33" s="98" t="s">
        <v>1557</v>
      </c>
      <c r="H33" s="96" t="s">
        <v>1100</v>
      </c>
      <c r="I33" s="9"/>
      <c r="J33" s="9"/>
      <c r="K33" s="9"/>
      <c r="L33" s="9"/>
      <c r="M33" s="9"/>
      <c r="N33" s="9"/>
      <c r="O33" s="9"/>
      <c r="P33" s="9"/>
      <c r="Q33" s="9"/>
      <c r="R33" s="9"/>
      <c r="S33" s="9"/>
      <c r="T33" s="9"/>
      <c r="U33" s="9"/>
      <c r="V33" s="9"/>
      <c r="W33" s="9"/>
      <c r="X33" s="9"/>
      <c r="Y33" s="9"/>
      <c r="Z33" s="9"/>
    </row>
    <row r="34" spans="1:26" s="1" customFormat="1" ht="14.5" customHeight="1" x14ac:dyDescent="0.3">
      <c r="A34" s="9"/>
      <c r="B34" s="3" t="s">
        <v>1101</v>
      </c>
      <c r="C34" s="3">
        <f>COUNTIF('BRIA_Cleaned Data'!ZQ:ZQ,"moins_six_mois")</f>
        <v>0</v>
      </c>
      <c r="D34" s="3">
        <f>COUNTIF('BRIA_Cleaned Data'!ZQ:ZQ,"six_mois_un_an ")</f>
        <v>0</v>
      </c>
      <c r="E34" s="3">
        <f>COUNTIF('BRIA_Cleaned Data'!ZQ:ZQ,"un_an_trois_ans")</f>
        <v>0</v>
      </c>
      <c r="F34" s="3">
        <f>COUNTIF('BRIA_Cleaned Data'!ZQ:ZQ,"plus_trois_ans")</f>
        <v>0</v>
      </c>
      <c r="G34" s="3">
        <f>COUNTIF('BRIA_Cleaned Data'!ZQ:ZQ,"nsp")</f>
        <v>0</v>
      </c>
      <c r="H34" s="93">
        <f>SUM(C34:G34)</f>
        <v>0</v>
      </c>
      <c r="I34" s="9"/>
      <c r="J34" s="121" t="s">
        <v>4690</v>
      </c>
      <c r="K34" s="68"/>
      <c r="L34" s="9"/>
      <c r="M34" s="9"/>
      <c r="N34" s="9"/>
      <c r="O34" s="9"/>
      <c r="P34" s="9"/>
      <c r="Q34" s="9"/>
      <c r="R34" s="9"/>
      <c r="S34" s="9"/>
      <c r="T34" s="9"/>
      <c r="U34" s="9"/>
      <c r="V34" s="9"/>
      <c r="W34" s="9"/>
      <c r="X34" s="9"/>
      <c r="Y34" s="9"/>
      <c r="Z34" s="9"/>
    </row>
    <row r="35" spans="1:26" ht="37.5" x14ac:dyDescent="0.3">
      <c r="B35" s="51" t="s">
        <v>1764</v>
      </c>
      <c r="C35" s="6" t="e">
        <f>C34/$C$24</f>
        <v>#DIV/0!</v>
      </c>
      <c r="D35" s="6" t="e">
        <f t="shared" ref="D35:G35" si="2">D34/$C$24</f>
        <v>#DIV/0!</v>
      </c>
      <c r="E35" s="6" t="e">
        <f t="shared" si="2"/>
        <v>#DIV/0!</v>
      </c>
      <c r="F35" s="6" t="e">
        <f t="shared" si="2"/>
        <v>#DIV/0!</v>
      </c>
      <c r="G35" s="6" t="e">
        <f t="shared" si="2"/>
        <v>#DIV/0!</v>
      </c>
      <c r="H35" s="97" t="e">
        <f>SUM(C35:G35)</f>
        <v>#DIV/0!</v>
      </c>
    </row>
    <row r="36" spans="1:26" x14ac:dyDescent="0.3">
      <c r="A36" s="13"/>
      <c r="B36" s="14"/>
      <c r="C36" s="14"/>
      <c r="D36" s="14"/>
      <c r="E36" s="25"/>
    </row>
    <row r="37" spans="1:26" x14ac:dyDescent="0.3">
      <c r="B37" s="17" t="s">
        <v>1605</v>
      </c>
      <c r="E37" s="85" t="s">
        <v>1750</v>
      </c>
    </row>
    <row r="38" spans="1:26" ht="77.5" customHeight="1" x14ac:dyDescent="0.3">
      <c r="B38" s="3"/>
      <c r="C38" s="11" t="s">
        <v>1596</v>
      </c>
      <c r="D38" s="11" t="s">
        <v>1601</v>
      </c>
      <c r="E38" s="11" t="s">
        <v>1597</v>
      </c>
      <c r="F38" s="11" t="s">
        <v>1598</v>
      </c>
      <c r="G38" s="11" t="s">
        <v>1599</v>
      </c>
      <c r="H38" s="11" t="s">
        <v>1600</v>
      </c>
      <c r="I38" s="11" t="s">
        <v>1557</v>
      </c>
      <c r="J38" s="11" t="s">
        <v>1114</v>
      </c>
    </row>
    <row r="39" spans="1:26" x14ac:dyDescent="0.3">
      <c r="B39" s="3" t="s">
        <v>1101</v>
      </c>
      <c r="C39" s="3">
        <f>COUNTIF('BRIA_Cleaned Data'!YV:YV,"1")</f>
        <v>0</v>
      </c>
      <c r="D39" s="3">
        <f>COUNTIF('BRIA_Cleaned Data'!YW:YW,"1")</f>
        <v>0</v>
      </c>
      <c r="E39" s="3">
        <f>COUNTIF('BRIA_Cleaned Data'!YX:YX,"1")</f>
        <v>0</v>
      </c>
      <c r="F39" s="3">
        <f>COUNTIF('BRIA_Cleaned Data'!YY:YY,"1")</f>
        <v>0</v>
      </c>
      <c r="G39" s="3">
        <f>COUNTIF('BRIA_Cleaned Data'!YZ:YZ,"1")</f>
        <v>0</v>
      </c>
      <c r="H39" s="3">
        <f>COUNTIF('BRIA_Cleaned Data'!ZA:ZA,"1")</f>
        <v>0</v>
      </c>
      <c r="I39" s="3">
        <f>COUNTIF('BRIA_Cleaned Data'!ZB:ZB,"1")</f>
        <v>0</v>
      </c>
      <c r="J39" s="3">
        <f>COUNTIF('BRIA_Cleaned Data'!ZC:ZC,"1")</f>
        <v>0</v>
      </c>
    </row>
    <row r="40" spans="1:26" ht="49" x14ac:dyDescent="0.3">
      <c r="B40" s="51" t="s">
        <v>1765</v>
      </c>
      <c r="C40" s="6" t="e">
        <f>C39/$D$24</f>
        <v>#DIV/0!</v>
      </c>
      <c r="D40" s="6" t="e">
        <f t="shared" ref="D40:J40" si="3">D39/$D$24</f>
        <v>#DIV/0!</v>
      </c>
      <c r="E40" s="6" t="e">
        <f t="shared" si="3"/>
        <v>#DIV/0!</v>
      </c>
      <c r="F40" s="6" t="e">
        <f t="shared" si="3"/>
        <v>#DIV/0!</v>
      </c>
      <c r="G40" s="6" t="e">
        <f t="shared" si="3"/>
        <v>#DIV/0!</v>
      </c>
      <c r="H40" s="6" t="e">
        <f t="shared" si="3"/>
        <v>#DIV/0!</v>
      </c>
      <c r="I40" s="6" t="e">
        <f t="shared" si="3"/>
        <v>#DIV/0!</v>
      </c>
      <c r="J40" s="6" t="e">
        <f t="shared" si="3"/>
        <v>#DIV/0!</v>
      </c>
    </row>
    <row r="41" spans="1:26" x14ac:dyDescent="0.3">
      <c r="B41" s="48"/>
    </row>
    <row r="42" spans="1:26" s="1" customFormat="1" x14ac:dyDescent="0.3">
      <c r="A42" s="9"/>
      <c r="B42" s="16" t="s">
        <v>1602</v>
      </c>
      <c r="D42" s="13"/>
      <c r="E42" s="9"/>
      <c r="F42" s="9"/>
      <c r="G42" s="9"/>
      <c r="H42" s="9"/>
      <c r="I42" s="9"/>
      <c r="J42" s="9"/>
      <c r="K42" s="9"/>
      <c r="L42" s="9"/>
      <c r="M42" s="9"/>
      <c r="N42" s="9"/>
      <c r="O42" s="9"/>
      <c r="P42" s="9"/>
      <c r="Q42" s="9"/>
      <c r="R42" s="9"/>
      <c r="S42" s="9"/>
      <c r="T42" s="9"/>
      <c r="U42" s="9"/>
      <c r="V42" s="9"/>
      <c r="W42" s="9"/>
      <c r="X42" s="9"/>
      <c r="Y42" s="9"/>
      <c r="Z42" s="9"/>
    </row>
    <row r="43" spans="1:26" s="1" customFormat="1" x14ac:dyDescent="0.3">
      <c r="A43" s="9"/>
      <c r="B43" s="3"/>
      <c r="C43" s="5" t="s">
        <v>1515</v>
      </c>
      <c r="D43" s="5" t="s">
        <v>1516</v>
      </c>
      <c r="E43" s="5" t="s">
        <v>1517</v>
      </c>
      <c r="F43" s="5" t="s">
        <v>1518</v>
      </c>
      <c r="G43" s="5" t="s">
        <v>1557</v>
      </c>
      <c r="H43" s="96" t="s">
        <v>1100</v>
      </c>
      <c r="I43" s="9"/>
      <c r="J43" s="9"/>
      <c r="K43" s="9"/>
      <c r="L43" s="9"/>
      <c r="M43" s="9"/>
      <c r="N43" s="9"/>
      <c r="O43" s="9"/>
      <c r="P43" s="9"/>
      <c r="Q43" s="9"/>
      <c r="R43" s="9"/>
      <c r="S43" s="9"/>
      <c r="T43" s="9"/>
      <c r="U43" s="9"/>
      <c r="V43" s="9"/>
      <c r="W43" s="9"/>
      <c r="X43" s="9"/>
      <c r="Y43" s="9"/>
      <c r="Z43" s="9"/>
    </row>
    <row r="44" spans="1:26" s="1" customFormat="1" x14ac:dyDescent="0.3">
      <c r="A44" s="9"/>
      <c r="B44" s="3" t="s">
        <v>1101</v>
      </c>
      <c r="C44" s="3">
        <f>COUNTIF('BRIA_Cleaned Data'!ZE:ZE,"moins_six_mois")</f>
        <v>0</v>
      </c>
      <c r="D44" s="3">
        <f>COUNTIF('BRIA_Cleaned Data'!ZE:ZE,"six_mois_un_an ")</f>
        <v>0</v>
      </c>
      <c r="E44" s="3">
        <f>COUNTIF('BRIA_Cleaned Data'!ZE:ZE,"un_an_trois_ans")</f>
        <v>0</v>
      </c>
      <c r="F44" s="3">
        <f>COUNTIF('BRIA_Cleaned Data'!ZE:ZE,"plus_trois_ans")</f>
        <v>0</v>
      </c>
      <c r="G44" s="3">
        <f>COUNTIF('BRIA_Cleaned Data'!ZE:ZE,"nsp")</f>
        <v>0</v>
      </c>
      <c r="H44" s="93">
        <f>SUM(C44:G44)</f>
        <v>0</v>
      </c>
      <c r="I44" s="9"/>
      <c r="J44" s="121" t="s">
        <v>4690</v>
      </c>
      <c r="K44" s="9"/>
      <c r="L44" s="9"/>
      <c r="M44" s="9"/>
      <c r="N44" s="9"/>
      <c r="O44" s="9"/>
      <c r="P44" s="9"/>
      <c r="Q44" s="9"/>
      <c r="R44" s="9"/>
      <c r="S44" s="9"/>
      <c r="T44" s="9"/>
      <c r="U44" s="9"/>
      <c r="V44" s="9"/>
      <c r="W44" s="9"/>
      <c r="X44" s="9"/>
      <c r="Y44" s="9"/>
      <c r="Z44" s="9"/>
    </row>
    <row r="45" spans="1:26" s="1" customFormat="1" ht="53" customHeight="1" x14ac:dyDescent="0.3">
      <c r="A45" s="9"/>
      <c r="B45" s="51" t="s">
        <v>1765</v>
      </c>
      <c r="C45" s="6" t="e">
        <f>C44/$D$24</f>
        <v>#DIV/0!</v>
      </c>
      <c r="D45" s="6" t="e">
        <f t="shared" ref="D45:G45" si="4">D44/$D$24</f>
        <v>#DIV/0!</v>
      </c>
      <c r="E45" s="6" t="e">
        <f t="shared" si="4"/>
        <v>#DIV/0!</v>
      </c>
      <c r="F45" s="6" t="e">
        <f t="shared" si="4"/>
        <v>#DIV/0!</v>
      </c>
      <c r="G45" s="6" t="e">
        <f t="shared" si="4"/>
        <v>#DIV/0!</v>
      </c>
      <c r="H45" s="97" t="e">
        <f>SUM(C45:G45)</f>
        <v>#DIV/0!</v>
      </c>
      <c r="I45" s="9"/>
      <c r="J45" s="9"/>
      <c r="K45" s="9"/>
      <c r="L45" s="9"/>
      <c r="M45" s="9"/>
      <c r="N45" s="9"/>
      <c r="O45" s="9"/>
      <c r="P45" s="9"/>
      <c r="Q45" s="9"/>
      <c r="R45" s="9"/>
      <c r="S45" s="9"/>
      <c r="T45" s="9"/>
      <c r="U45" s="9"/>
      <c r="V45" s="9"/>
      <c r="W45" s="9"/>
      <c r="X45" s="9"/>
      <c r="Y45" s="9"/>
      <c r="Z45" s="9"/>
    </row>
    <row r="46" spans="1:26" ht="14.5" customHeight="1" x14ac:dyDescent="0.3">
      <c r="B46" s="13"/>
      <c r="C46" s="14"/>
      <c r="D46" s="14"/>
      <c r="E46" s="14"/>
      <c r="F46" s="14"/>
      <c r="G46" s="14"/>
    </row>
    <row r="47" spans="1:26" ht="14.5" customHeight="1" x14ac:dyDescent="0.35">
      <c r="A47" s="28" t="s">
        <v>1606</v>
      </c>
      <c r="B47" s="13"/>
      <c r="C47" s="14"/>
      <c r="D47" s="14"/>
      <c r="E47" s="85" t="s">
        <v>1750</v>
      </c>
      <c r="F47" s="14"/>
      <c r="G47" s="14"/>
    </row>
    <row r="48" spans="1:26" s="59" customFormat="1" ht="63.5" customHeight="1" x14ac:dyDescent="0.35">
      <c r="A48" s="52"/>
      <c r="B48" s="34" t="s">
        <v>1169</v>
      </c>
      <c r="C48" s="34" t="s">
        <v>1607</v>
      </c>
      <c r="D48" s="34" t="s">
        <v>1170</v>
      </c>
      <c r="E48" s="34" t="s">
        <v>1171</v>
      </c>
      <c r="F48" s="34" t="s">
        <v>1172</v>
      </c>
      <c r="G48" s="34" t="s">
        <v>1099</v>
      </c>
      <c r="H48" s="34" t="s">
        <v>1557</v>
      </c>
    </row>
    <row r="49" spans="1:12" ht="14.5" customHeight="1" x14ac:dyDescent="0.3">
      <c r="A49" s="3" t="s">
        <v>1101</v>
      </c>
      <c r="B49" s="4">
        <f>COUNTIF('BRIA_Cleaned Data'!ZS:ZS,"1")</f>
        <v>0</v>
      </c>
      <c r="C49" s="4">
        <f>COUNTIF('BRIA_Cleaned Data'!ZT:ZT,"1")</f>
        <v>0</v>
      </c>
      <c r="D49" s="4">
        <f>COUNTIF('BRIA_Cleaned Data'!ZU:ZU,"1")</f>
        <v>0</v>
      </c>
      <c r="E49" s="4">
        <f>COUNTIF('BRIA_Cleaned Data'!ZV:ZV,"1")</f>
        <v>0</v>
      </c>
      <c r="F49" s="4">
        <f>COUNTIF('BRIA_Cleaned Data'!ZW:ZW,"1")</f>
        <v>0</v>
      </c>
      <c r="G49" s="4">
        <f>COUNTIF('BRIA_Cleaned Data'!ZX:ZX,"1")</f>
        <v>0</v>
      </c>
      <c r="H49" s="4">
        <f>COUNTIF('BRIA_Cleaned Data'!ZY:ZY,"1")</f>
        <v>0</v>
      </c>
      <c r="J49" s="75"/>
    </row>
    <row r="50" spans="1:12" ht="40" customHeight="1" x14ac:dyDescent="0.3">
      <c r="A50" s="52" t="s">
        <v>1608</v>
      </c>
      <c r="B50" s="6" t="e">
        <f>B49/SUM(C29,C39)</f>
        <v>#DIV/0!</v>
      </c>
      <c r="C50" s="6" t="e">
        <f>C49/SUM(C29,C39)</f>
        <v>#DIV/0!</v>
      </c>
      <c r="D50" s="6" t="e">
        <f>D49/SUM(C29,C39)</f>
        <v>#DIV/0!</v>
      </c>
      <c r="E50" s="6" t="e">
        <f>E49/SUM(C29,C39)</f>
        <v>#DIV/0!</v>
      </c>
      <c r="F50" s="6" t="e">
        <f>F49/SUM(C29,C39)</f>
        <v>#DIV/0!</v>
      </c>
      <c r="G50" s="6" t="e">
        <f>G49/SUM(C29,C39)</f>
        <v>#DIV/0!</v>
      </c>
      <c r="H50" s="6" t="e">
        <f>H49/SUM(C29,C39)</f>
        <v>#DIV/0!</v>
      </c>
      <c r="J50" s="121" t="s">
        <v>4690</v>
      </c>
    </row>
    <row r="51" spans="1:12" ht="18.5" customHeight="1" x14ac:dyDescent="0.3">
      <c r="A51" s="60"/>
      <c r="B51" s="14"/>
      <c r="C51" s="14"/>
      <c r="D51" s="14"/>
      <c r="E51" s="14"/>
      <c r="F51" s="14"/>
      <c r="G51" s="14"/>
    </row>
    <row r="52" spans="1:12" ht="15.5" x14ac:dyDescent="0.35">
      <c r="A52" s="28" t="s">
        <v>1190</v>
      </c>
      <c r="C52" s="85" t="s">
        <v>1750</v>
      </c>
    </row>
    <row r="53" spans="1:12" ht="84" x14ac:dyDescent="0.3">
      <c r="A53" s="52"/>
      <c r="B53" s="7" t="s">
        <v>4565</v>
      </c>
      <c r="C53" s="7" t="s">
        <v>1542</v>
      </c>
      <c r="D53" s="7" t="s">
        <v>1543</v>
      </c>
      <c r="E53" s="7" t="s">
        <v>1544</v>
      </c>
      <c r="F53" s="7" t="s">
        <v>1545</v>
      </c>
      <c r="G53" s="7" t="s">
        <v>1546</v>
      </c>
      <c r="H53" s="7" t="s">
        <v>1130</v>
      </c>
      <c r="I53" s="7" t="s">
        <v>1547</v>
      </c>
      <c r="J53" s="7" t="s">
        <v>1548</v>
      </c>
      <c r="K53" s="7" t="s">
        <v>1863</v>
      </c>
      <c r="L53" s="7" t="s">
        <v>1884</v>
      </c>
    </row>
    <row r="54" spans="1:12" x14ac:dyDescent="0.3">
      <c r="A54" s="3" t="s">
        <v>1101</v>
      </c>
      <c r="B54" s="4">
        <f>COUNTIF('BRIA_Cleaned Data'!AAI:AAI,"1")</f>
        <v>1</v>
      </c>
      <c r="C54" s="4">
        <f>COUNTIF('BRIA_Cleaned Data'!AAJ:AAJ,"1")</f>
        <v>0</v>
      </c>
      <c r="D54" s="4">
        <f>COUNTIF('BRIA_Cleaned Data'!AAK:AAK,"1")</f>
        <v>2</v>
      </c>
      <c r="E54" s="4">
        <f>COUNTIF('BRIA_Cleaned Data'!AAL:AAL,"1")</f>
        <v>0</v>
      </c>
      <c r="F54" s="4">
        <f>COUNTIF('BRIA_Cleaned Data'!AAM:AAM,"1")</f>
        <v>0</v>
      </c>
      <c r="G54" s="4">
        <f>COUNTIF('BRIA_Cleaned Data'!AAN:AAN,"1")</f>
        <v>1</v>
      </c>
      <c r="H54" s="4">
        <f>COUNTIF('BRIA_Cleaned Data'!AAO:AAO,"1")</f>
        <v>1</v>
      </c>
      <c r="I54" s="4">
        <f>COUNTIF('BRIA_Cleaned Data'!AAP:AAP,"1")</f>
        <v>7</v>
      </c>
      <c r="J54" s="4">
        <f>COUNTIF('BRIA_Cleaned Data'!AAQ:AAQ,"1")</f>
        <v>3</v>
      </c>
      <c r="K54" s="4">
        <f>COUNTIF('BRIA_Cleaned Data'!AAR:AAR,"1")</f>
        <v>0</v>
      </c>
      <c r="L54" s="4">
        <f>COUNTIF('BRIA_Cleaned Data'!AAS:AAS,"1")</f>
        <v>3</v>
      </c>
    </row>
    <row r="55" spans="1:12" ht="26" x14ac:dyDescent="0.3">
      <c r="A55" s="51" t="s">
        <v>1762</v>
      </c>
      <c r="B55" s="6">
        <f t="shared" ref="B55:L55" si="5">B54/$C$3</f>
        <v>7.1428571428571425E-2</v>
      </c>
      <c r="C55" s="6">
        <f t="shared" si="5"/>
        <v>0</v>
      </c>
      <c r="D55" s="6">
        <f t="shared" si="5"/>
        <v>0.14285714285714285</v>
      </c>
      <c r="E55" s="6">
        <f t="shared" si="5"/>
        <v>0</v>
      </c>
      <c r="F55" s="6">
        <f t="shared" si="5"/>
        <v>0</v>
      </c>
      <c r="G55" s="6">
        <f t="shared" si="5"/>
        <v>7.1428571428571425E-2</v>
      </c>
      <c r="H55" s="6">
        <f t="shared" si="5"/>
        <v>7.1428571428571425E-2</v>
      </c>
      <c r="I55" s="6">
        <f t="shared" si="5"/>
        <v>0.5</v>
      </c>
      <c r="J55" s="6">
        <f t="shared" si="5"/>
        <v>0.21428571428571427</v>
      </c>
      <c r="K55" s="6">
        <f t="shared" si="5"/>
        <v>0</v>
      </c>
      <c r="L55" s="6">
        <f t="shared" si="5"/>
        <v>0.21428571428571427</v>
      </c>
    </row>
    <row r="56" spans="1:12" x14ac:dyDescent="0.3">
      <c r="A56" s="60"/>
      <c r="J56" s="68"/>
      <c r="L56" s="68" t="s">
        <v>4566</v>
      </c>
    </row>
    <row r="57" spans="1:12" x14ac:dyDescent="0.3">
      <c r="A57" s="17" t="s">
        <v>1174</v>
      </c>
    </row>
    <row r="58" spans="1:12" x14ac:dyDescent="0.3">
      <c r="A58" s="3"/>
      <c r="B58" s="7" t="s">
        <v>1104</v>
      </c>
      <c r="C58" s="7" t="s">
        <v>1103</v>
      </c>
      <c r="D58" s="96" t="s">
        <v>1100</v>
      </c>
    </row>
    <row r="59" spans="1:12" x14ac:dyDescent="0.3">
      <c r="A59" s="3" t="s">
        <v>1101</v>
      </c>
      <c r="B59" s="4">
        <f>COUNTIF('BRIA_Cleaned Data'!AAV:AAV,"Oui")</f>
        <v>13</v>
      </c>
      <c r="C59" s="4">
        <f>COUNTIF('BRIA_Cleaned Data'!AAV:AAV,"non")</f>
        <v>1</v>
      </c>
      <c r="D59" s="93">
        <f>SUM(B59:C59)</f>
        <v>14</v>
      </c>
    </row>
    <row r="60" spans="1:12" ht="26" x14ac:dyDescent="0.3">
      <c r="A60" s="51" t="s">
        <v>1762</v>
      </c>
      <c r="B60" s="6">
        <f>B59/$C$3</f>
        <v>0.9285714285714286</v>
      </c>
      <c r="C60" s="6">
        <f>C59/$C$3</f>
        <v>7.1428571428571425E-2</v>
      </c>
      <c r="D60" s="97">
        <f>SUM(B60:C60)</f>
        <v>1</v>
      </c>
    </row>
    <row r="62" spans="1:12" x14ac:dyDescent="0.3">
      <c r="B62" s="17" t="s">
        <v>1175</v>
      </c>
    </row>
    <row r="63" spans="1:12" x14ac:dyDescent="0.3">
      <c r="B63" s="123">
        <f>AVERAGE('BRIA_Cleaned Data'!AAW:AAW)</f>
        <v>5.3076923076923075</v>
      </c>
    </row>
    <row r="64" spans="1:12" x14ac:dyDescent="0.3">
      <c r="B64" s="20"/>
    </row>
    <row r="65" spans="1:5" x14ac:dyDescent="0.3">
      <c r="B65" s="17" t="s">
        <v>1176</v>
      </c>
    </row>
    <row r="66" spans="1:5" x14ac:dyDescent="0.3">
      <c r="B66" s="3"/>
      <c r="C66" s="10" t="s">
        <v>1104</v>
      </c>
      <c r="D66" s="10" t="s">
        <v>1103</v>
      </c>
      <c r="E66" s="96" t="s">
        <v>1100</v>
      </c>
    </row>
    <row r="67" spans="1:5" x14ac:dyDescent="0.3">
      <c r="B67" s="3" t="s">
        <v>1101</v>
      </c>
      <c r="C67" s="4">
        <f>COUNTIF('BRIA_Cleaned Data'!AAX:AAX,"Oui")</f>
        <v>13</v>
      </c>
      <c r="D67" s="4">
        <f>COUNTIF('BRIA_Cleaned Data'!AAX:AAX,"non")</f>
        <v>0</v>
      </c>
      <c r="E67" s="93">
        <f>SUM(C67:D67)</f>
        <v>13</v>
      </c>
    </row>
    <row r="68" spans="1:5" ht="49" x14ac:dyDescent="0.3">
      <c r="B68" s="51" t="s">
        <v>1766</v>
      </c>
      <c r="C68" s="6">
        <f>C67/$B$59</f>
        <v>1</v>
      </c>
      <c r="D68" s="6">
        <f>D67/$B$59</f>
        <v>0</v>
      </c>
      <c r="E68" s="97">
        <f>SUM(C68:D68)</f>
        <v>1</v>
      </c>
    </row>
    <row r="69" spans="1:5" x14ac:dyDescent="0.3">
      <c r="B69" s="13"/>
      <c r="C69" s="14"/>
      <c r="D69" s="14"/>
    </row>
    <row r="70" spans="1:5" x14ac:dyDescent="0.3">
      <c r="C70" s="17" t="s">
        <v>1177</v>
      </c>
    </row>
    <row r="71" spans="1:5" x14ac:dyDescent="0.3">
      <c r="C71" s="123">
        <f>AVERAGE('BRIA_Cleaned Data'!AAY:AAY)</f>
        <v>2.4615384615384617</v>
      </c>
    </row>
    <row r="72" spans="1:5" x14ac:dyDescent="0.3">
      <c r="C72" s="17" t="s">
        <v>1178</v>
      </c>
    </row>
    <row r="73" spans="1:5" x14ac:dyDescent="0.3">
      <c r="C73" s="123">
        <f>AVERAGE('BRIA_Cleaned Data'!ABA:ABA)</f>
        <v>2.8461538461538463</v>
      </c>
    </row>
    <row r="74" spans="1:5" x14ac:dyDescent="0.3">
      <c r="B74" s="20"/>
    </row>
    <row r="75" spans="1:5" x14ac:dyDescent="0.3">
      <c r="B75" s="17" t="s">
        <v>1180</v>
      </c>
    </row>
    <row r="76" spans="1:5" x14ac:dyDescent="0.3">
      <c r="B76" s="3"/>
      <c r="C76" s="10" t="s">
        <v>1104</v>
      </c>
      <c r="D76" s="10" t="s">
        <v>1103</v>
      </c>
      <c r="E76" s="96" t="s">
        <v>1100</v>
      </c>
    </row>
    <row r="77" spans="1:5" x14ac:dyDescent="0.3">
      <c r="B77" s="3" t="s">
        <v>1101</v>
      </c>
      <c r="C77" s="4">
        <f>COUNTIF('BRIA_Cleaned Data'!ABD:ABD,"Oui")</f>
        <v>8</v>
      </c>
      <c r="D77" s="4">
        <f>COUNTIF('BRIA_Cleaned Data'!ABD:ABD,"non")</f>
        <v>5</v>
      </c>
      <c r="E77" s="93">
        <f>SUM(C77:D77)</f>
        <v>13</v>
      </c>
    </row>
    <row r="78" spans="1:5" ht="49" x14ac:dyDescent="0.3">
      <c r="B78" s="51" t="s">
        <v>1766</v>
      </c>
      <c r="C78" s="6">
        <f>C77/$B$59</f>
        <v>0.61538461538461542</v>
      </c>
      <c r="D78" s="6">
        <f>D77/$B$59</f>
        <v>0.38461538461538464</v>
      </c>
      <c r="E78" s="97">
        <f>SUM(C78:D78)</f>
        <v>1</v>
      </c>
    </row>
    <row r="79" spans="1:5" x14ac:dyDescent="0.3">
      <c r="B79" s="17"/>
    </row>
    <row r="80" spans="1:5" x14ac:dyDescent="0.3">
      <c r="A80" s="17" t="s">
        <v>1179</v>
      </c>
    </row>
    <row r="81" spans="1:12" x14ac:dyDescent="0.3">
      <c r="A81" s="3"/>
      <c r="B81" s="7" t="s">
        <v>1104</v>
      </c>
      <c r="C81" s="7" t="s">
        <v>1103</v>
      </c>
      <c r="D81" s="96" t="s">
        <v>1100</v>
      </c>
    </row>
    <row r="82" spans="1:12" x14ac:dyDescent="0.3">
      <c r="A82" s="3" t="s">
        <v>1101</v>
      </c>
      <c r="B82" s="4">
        <f>COUNTIF('BRIA_Cleaned Data'!ABE:ABE,"Oui")</f>
        <v>6</v>
      </c>
      <c r="C82" s="4">
        <f>COUNTIF('BRIA_Cleaned Data'!ABE:ABE,"non")</f>
        <v>8</v>
      </c>
      <c r="D82" s="93">
        <f>SUM(B82:C82)</f>
        <v>14</v>
      </c>
    </row>
    <row r="83" spans="1:12" ht="26" x14ac:dyDescent="0.3">
      <c r="A83" s="51" t="s">
        <v>1762</v>
      </c>
      <c r="B83" s="6">
        <f>B82/$C$3</f>
        <v>0.42857142857142855</v>
      </c>
      <c r="C83" s="6">
        <f>C82/$C$3</f>
        <v>0.5714285714285714</v>
      </c>
      <c r="D83" s="97">
        <f>SUM(B83:C83)</f>
        <v>1</v>
      </c>
    </row>
    <row r="84" spans="1:12" x14ac:dyDescent="0.3">
      <c r="A84" s="13"/>
      <c r="B84" s="14"/>
      <c r="C84" s="14"/>
    </row>
    <row r="85" spans="1:12" x14ac:dyDescent="0.3">
      <c r="A85" s="13"/>
      <c r="B85" s="14" t="s">
        <v>1738</v>
      </c>
      <c r="C85" s="14"/>
    </row>
    <row r="86" spans="1:12" ht="45.5" customHeight="1" x14ac:dyDescent="0.3">
      <c r="A86" s="13"/>
      <c r="B86" s="3"/>
      <c r="C86" s="10" t="s">
        <v>1745</v>
      </c>
      <c r="D86" s="10" t="s">
        <v>1739</v>
      </c>
      <c r="E86" s="10" t="s">
        <v>1740</v>
      </c>
      <c r="F86" s="10" t="s">
        <v>1097</v>
      </c>
      <c r="G86" s="10" t="s">
        <v>1744</v>
      </c>
      <c r="H86" s="10" t="s">
        <v>1743</v>
      </c>
      <c r="I86" s="10" t="s">
        <v>1742</v>
      </c>
      <c r="J86" s="10" t="s">
        <v>1741</v>
      </c>
      <c r="K86" s="10" t="s">
        <v>1099</v>
      </c>
      <c r="L86" s="96" t="s">
        <v>1100</v>
      </c>
    </row>
    <row r="87" spans="1:12" x14ac:dyDescent="0.3">
      <c r="A87" s="13"/>
      <c r="B87" s="3" t="s">
        <v>1101</v>
      </c>
      <c r="C87" s="4">
        <f>COUNTIF('BRIA_Cleaned Data'!ABF:ABF,"fontaine")</f>
        <v>0</v>
      </c>
      <c r="D87" s="4">
        <f>COUNTIF('BRIA_Cleaned Data'!ABF:ABF,"pompe_main")</f>
        <v>3</v>
      </c>
      <c r="E87" s="4">
        <f>COUNTIF('BRIA_Cleaned Data'!ABF:ABF,"pompe_pied")</f>
        <v>0</v>
      </c>
      <c r="F87" s="4">
        <f>COUNTIF('BRIA_Cleaned Data'!ABF:ABF,"puits_protege")</f>
        <v>2</v>
      </c>
      <c r="G87" s="4">
        <f>COUNTIF('BRIA_Cleaned Data'!ABF:ABF,"puits_non_protege")</f>
        <v>0</v>
      </c>
      <c r="H87" s="4">
        <f>COUNTIF('BRIA_Cleaned Data'!ABF:ABF,"source_amenagee")</f>
        <v>0</v>
      </c>
      <c r="I87" s="4">
        <f>COUNTIF('BRIA_Cleaned Data'!ABF:ABF,"source_non_amenagee")</f>
        <v>0</v>
      </c>
      <c r="J87" s="4">
        <f>COUNTIF('BRIA_Cleaned Data'!ABF:ABF,"camion")</f>
        <v>1</v>
      </c>
      <c r="K87" s="4">
        <f>COUNTIF('BRIA_Cleaned Data'!ABF:ABF,"autre")</f>
        <v>0</v>
      </c>
      <c r="L87" s="93">
        <f>SUM(C87:K87)</f>
        <v>6</v>
      </c>
    </row>
    <row r="88" spans="1:12" ht="49" x14ac:dyDescent="0.3">
      <c r="A88" s="13"/>
      <c r="B88" s="51" t="s">
        <v>1767</v>
      </c>
      <c r="C88" s="6">
        <f>C87/$B$82</f>
        <v>0</v>
      </c>
      <c r="D88" s="6">
        <f t="shared" ref="D88:K88" si="6">D87/$B$82</f>
        <v>0.5</v>
      </c>
      <c r="E88" s="6">
        <f t="shared" si="6"/>
        <v>0</v>
      </c>
      <c r="F88" s="6">
        <f t="shared" si="6"/>
        <v>0.33333333333333331</v>
      </c>
      <c r="G88" s="6">
        <f t="shared" si="6"/>
        <v>0</v>
      </c>
      <c r="H88" s="6">
        <f t="shared" si="6"/>
        <v>0</v>
      </c>
      <c r="I88" s="6">
        <f t="shared" si="6"/>
        <v>0</v>
      </c>
      <c r="J88" s="6">
        <f t="shared" si="6"/>
        <v>0.16666666666666666</v>
      </c>
      <c r="K88" s="6">
        <f t="shared" si="6"/>
        <v>0</v>
      </c>
      <c r="L88" s="97">
        <f>SUM(C88:K88)</f>
        <v>0.99999999999999989</v>
      </c>
    </row>
    <row r="90" spans="1:12" x14ac:dyDescent="0.3">
      <c r="A90" s="20" t="s">
        <v>1189</v>
      </c>
    </row>
    <row r="91" spans="1:12" ht="15.5" x14ac:dyDescent="0.35">
      <c r="A91" s="62" t="s">
        <v>1616</v>
      </c>
      <c r="E91" s="28" t="s">
        <v>1615</v>
      </c>
    </row>
    <row r="92" spans="1:12" x14ac:dyDescent="0.3">
      <c r="A92" s="61">
        <f>AVERAGEIF('BRIA_Cleaned Data'!YT:YT,"oui",'BRIA_Cleaned Data'!AAU:AAU)</f>
        <v>7.615384615384615</v>
      </c>
      <c r="E92" s="61">
        <f>AVERAGEIF('BRIA_Cleaned Data'!YT:YT,"oui",'BRIA_Cleaned Data'!ABM:ABM)</f>
        <v>829.33333333333337</v>
      </c>
    </row>
    <row r="93" spans="1:12" x14ac:dyDescent="0.3">
      <c r="A93" s="61"/>
    </row>
    <row r="94" spans="1:12" x14ac:dyDescent="0.3">
      <c r="A94" s="61"/>
      <c r="D94" s="65">
        <f>E92/A92</f>
        <v>108.90235690235691</v>
      </c>
      <c r="E94" s="63" t="s">
        <v>1617</v>
      </c>
    </row>
    <row r="95" spans="1:12" x14ac:dyDescent="0.3">
      <c r="A95" s="61"/>
    </row>
    <row r="96" spans="1:12" ht="15.5" x14ac:dyDescent="0.35">
      <c r="A96" s="17" t="s">
        <v>1619</v>
      </c>
      <c r="E96" s="28" t="s">
        <v>1618</v>
      </c>
    </row>
    <row r="97" spans="1:7" x14ac:dyDescent="0.3">
      <c r="A97" s="64">
        <f>AVERAGEIFS('BRIA_Cleaned Data'!AAU:AAU,'BRIA_Cleaned Data'!YT:YT,"OUI",'BRIA_Cleaned Data'!YP:YP,"public")</f>
        <v>8.75</v>
      </c>
      <c r="E97" s="64">
        <f>AVERAGEIFS('BRIA_Cleaned Data'!ABM:ABM,'BRIA_Cleaned Data'!YT:YT,"OUI",'BRIA_Cleaned Data'!YP:YP,"public")</f>
        <v>1201.7142857142858</v>
      </c>
    </row>
    <row r="99" spans="1:7" x14ac:dyDescent="0.3">
      <c r="D99" s="65">
        <f>E97/A97</f>
        <v>137.3387755102041</v>
      </c>
      <c r="E99" s="63" t="s">
        <v>1617</v>
      </c>
    </row>
    <row r="101" spans="1:7" ht="15.5" x14ac:dyDescent="0.35">
      <c r="A101" s="17" t="s">
        <v>1621</v>
      </c>
      <c r="E101" s="17"/>
    </row>
    <row r="102" spans="1:7" x14ac:dyDescent="0.3">
      <c r="A102" s="77">
        <f>AVERAGE('BRIA_Cleaned Data'!ABJ:ABJ)</f>
        <v>393.66666666666669</v>
      </c>
      <c r="E102" s="17"/>
    </row>
    <row r="103" spans="1:7" ht="15.5" x14ac:dyDescent="0.35">
      <c r="A103" s="28" t="s">
        <v>1620</v>
      </c>
      <c r="E103" s="17"/>
    </row>
    <row r="104" spans="1:7" x14ac:dyDescent="0.3">
      <c r="A104" s="77">
        <f>AVERAGE('BRIA_Cleaned Data'!ABL:ABL)</f>
        <v>435.66666666666669</v>
      </c>
      <c r="E104" s="18"/>
    </row>
    <row r="106" spans="1:7" x14ac:dyDescent="0.3">
      <c r="A106" s="30" t="s">
        <v>1627</v>
      </c>
    </row>
    <row r="107" spans="1:7" x14ac:dyDescent="0.3">
      <c r="A107" s="3"/>
      <c r="B107" s="7" t="s">
        <v>1104</v>
      </c>
      <c r="C107" s="7" t="s">
        <v>1103</v>
      </c>
      <c r="D107" s="7" t="s">
        <v>1761</v>
      </c>
      <c r="E107" s="96" t="s">
        <v>1100</v>
      </c>
    </row>
    <row r="108" spans="1:7" x14ac:dyDescent="0.3">
      <c r="A108" s="3" t="s">
        <v>1101</v>
      </c>
      <c r="B108" s="23">
        <f>COUNTIF('BRIA_Cleaned Data'!ABQ:ABQ,"oui")</f>
        <v>12</v>
      </c>
      <c r="C108" s="23">
        <f>COUNTIF('BRIA_Cleaned Data'!ABQ:ABQ,"non")</f>
        <v>0</v>
      </c>
      <c r="D108" s="23">
        <f>COUNTIF('BRIA_Cleaned Data'!ABQ:ABQ,"nsp")</f>
        <v>2</v>
      </c>
      <c r="E108" s="175">
        <f>SUM(B108:D108)</f>
        <v>14</v>
      </c>
    </row>
    <row r="109" spans="1:7" ht="37.5" x14ac:dyDescent="0.3">
      <c r="A109" s="51" t="s">
        <v>1768</v>
      </c>
      <c r="B109" s="6">
        <f>B108/$E$24</f>
        <v>0.8571428571428571</v>
      </c>
      <c r="C109" s="6">
        <f>C108/$E$24</f>
        <v>0</v>
      </c>
      <c r="D109" s="6">
        <f>D108/$E$24</f>
        <v>0.14285714285714285</v>
      </c>
      <c r="E109" s="97">
        <f>SUM(B109:D109)</f>
        <v>1</v>
      </c>
    </row>
    <row r="110" spans="1:7" x14ac:dyDescent="0.3">
      <c r="A110" s="29"/>
    </row>
    <row r="111" spans="1:7" x14ac:dyDescent="0.3">
      <c r="A111" s="29"/>
      <c r="B111" s="17" t="s">
        <v>1193</v>
      </c>
    </row>
    <row r="112" spans="1:7" ht="28" x14ac:dyDescent="0.3">
      <c r="B112" s="3"/>
      <c r="C112" s="10" t="s">
        <v>1194</v>
      </c>
      <c r="D112" s="10" t="s">
        <v>1195</v>
      </c>
      <c r="E112" s="10" t="s">
        <v>1196</v>
      </c>
      <c r="F112" s="10" t="s">
        <v>1119</v>
      </c>
      <c r="G112" s="96" t="s">
        <v>1100</v>
      </c>
    </row>
    <row r="113" spans="1:10" x14ac:dyDescent="0.3">
      <c r="B113" s="3" t="s">
        <v>1101</v>
      </c>
      <c r="C113" s="23">
        <f>COUNTIF('BRIA_Cleaned Data'!ABR:ABR,"peu_diminue")</f>
        <v>2</v>
      </c>
      <c r="D113" s="23">
        <f>COUNTIF('BRIA_Cleaned Data'!ABR:ABR,"bcp_diminue")</f>
        <v>0</v>
      </c>
      <c r="E113" s="23">
        <f>COUNTIF('BRIA_Cleaned Data'!ABR:ABR,"peu_augmente")</f>
        <v>5</v>
      </c>
      <c r="F113" s="23">
        <f>COUNTIF('BRIA_Cleaned Data'!ABR:ABR,"bcp_augmente")</f>
        <v>5</v>
      </c>
      <c r="G113" s="93">
        <f>SUM(C113:F113)</f>
        <v>12</v>
      </c>
    </row>
    <row r="114" spans="1:10" ht="49" x14ac:dyDescent="0.3">
      <c r="B114" s="51" t="s">
        <v>1769</v>
      </c>
      <c r="C114" s="6">
        <f>C113/$B$108</f>
        <v>0.16666666666666666</v>
      </c>
      <c r="D114" s="6">
        <f t="shared" ref="D114:F114" si="7">D113/$B$108</f>
        <v>0</v>
      </c>
      <c r="E114" s="6">
        <f t="shared" si="7"/>
        <v>0.41666666666666669</v>
      </c>
      <c r="F114" s="6">
        <f t="shared" si="7"/>
        <v>0.41666666666666669</v>
      </c>
      <c r="G114" s="6">
        <f>SUM(C114:F114)</f>
        <v>1</v>
      </c>
    </row>
    <row r="116" spans="1:10" x14ac:dyDescent="0.3">
      <c r="B116" s="17" t="s">
        <v>1121</v>
      </c>
      <c r="D116" s="85" t="s">
        <v>1750</v>
      </c>
    </row>
    <row r="117" spans="1:10" ht="44" customHeight="1" x14ac:dyDescent="0.3">
      <c r="B117" s="3"/>
      <c r="C117" s="10" t="s">
        <v>1198</v>
      </c>
      <c r="D117" s="10" t="s">
        <v>1199</v>
      </c>
      <c r="E117" s="10" t="s">
        <v>1200</v>
      </c>
      <c r="F117" s="10" t="s">
        <v>1201</v>
      </c>
      <c r="G117" s="10" t="s">
        <v>1622</v>
      </c>
      <c r="H117" s="10" t="s">
        <v>1557</v>
      </c>
      <c r="I117" s="10" t="s">
        <v>1099</v>
      </c>
    </row>
    <row r="118" spans="1:10" x14ac:dyDescent="0.3">
      <c r="B118" s="3" t="s">
        <v>1101</v>
      </c>
      <c r="C118" s="23">
        <f>COUNTIF('BRIA_Cleaned Data'!ABT:ABT,"1")</f>
        <v>4</v>
      </c>
      <c r="D118" s="23">
        <f>COUNTIF('BRIA_Cleaned Data'!ABU:ABU,"1")</f>
        <v>2</v>
      </c>
      <c r="E118" s="23">
        <f>COUNTIF('BRIA_Cleaned Data'!ABV:ABV,"1")</f>
        <v>1</v>
      </c>
      <c r="F118" s="23">
        <f>COUNTIF('BRIA_Cleaned Data'!ABW:ABW,"1")</f>
        <v>2</v>
      </c>
      <c r="G118" s="23">
        <f>COUNTIF('BRIA_Cleaned Data'!ABX:ABX,"1")</f>
        <v>3</v>
      </c>
      <c r="H118" s="23">
        <f>COUNTIF('BRIA_Cleaned Data'!ABY:ABY,"1")</f>
        <v>0</v>
      </c>
      <c r="I118" s="23">
        <f>COUNTIF('BRIA_Cleaned Data'!ABZ:ABZ,"1")</f>
        <v>2</v>
      </c>
    </row>
    <row r="119" spans="1:10" ht="49" x14ac:dyDescent="0.3">
      <c r="B119" s="51" t="s">
        <v>1770</v>
      </c>
      <c r="C119" s="6">
        <f>C118/SUM($E$113,$F$113)</f>
        <v>0.4</v>
      </c>
      <c r="D119" s="6">
        <f t="shared" ref="D119:I119" si="8">D118/SUM($E$113,$F$113)</f>
        <v>0.2</v>
      </c>
      <c r="E119" s="6">
        <f t="shared" si="8"/>
        <v>0.1</v>
      </c>
      <c r="F119" s="6">
        <f t="shared" si="8"/>
        <v>0.2</v>
      </c>
      <c r="G119" s="6">
        <f t="shared" si="8"/>
        <v>0.3</v>
      </c>
      <c r="H119" s="6">
        <f t="shared" si="8"/>
        <v>0</v>
      </c>
      <c r="I119" s="6">
        <f t="shared" si="8"/>
        <v>0.2</v>
      </c>
    </row>
    <row r="120" spans="1:10" x14ac:dyDescent="0.3">
      <c r="B120" s="48"/>
      <c r="I120" s="68" t="s">
        <v>4568</v>
      </c>
    </row>
    <row r="121" spans="1:10" x14ac:dyDescent="0.3">
      <c r="B121" s="17" t="s">
        <v>1197</v>
      </c>
      <c r="D121" s="85" t="s">
        <v>1750</v>
      </c>
    </row>
    <row r="122" spans="1:10" s="35" customFormat="1" ht="70" x14ac:dyDescent="0.35">
      <c r="B122" s="42"/>
      <c r="C122" s="10" t="s">
        <v>1202</v>
      </c>
      <c r="D122" s="10" t="s">
        <v>1203</v>
      </c>
      <c r="E122" s="10" t="s">
        <v>1623</v>
      </c>
      <c r="F122" s="10" t="s">
        <v>1204</v>
      </c>
      <c r="G122" s="10" t="s">
        <v>1205</v>
      </c>
      <c r="H122" s="10" t="s">
        <v>1624</v>
      </c>
      <c r="I122" s="10" t="s">
        <v>1557</v>
      </c>
      <c r="J122" s="10" t="s">
        <v>1099</v>
      </c>
    </row>
    <row r="123" spans="1:10" x14ac:dyDescent="0.3">
      <c r="B123" s="3" t="s">
        <v>1101</v>
      </c>
      <c r="C123" s="23">
        <f>COUNTIF('BRIA_Cleaned Data'!ACC:ACC,"1")</f>
        <v>0</v>
      </c>
      <c r="D123" s="23">
        <f>COUNTIF('BRIA_Cleaned Data'!ACD:ACD,"1")</f>
        <v>1</v>
      </c>
      <c r="E123" s="23">
        <f>COUNTIF('BRIA_Cleaned Data'!ACE:ACE,"1")</f>
        <v>1</v>
      </c>
      <c r="F123" s="23">
        <f>COUNTIF('BRIA_Cleaned Data'!ACF:ACF,"1")</f>
        <v>1</v>
      </c>
      <c r="G123" s="23">
        <f>COUNTIF('BRIA_Cleaned Data'!ACG:ACG,"1")</f>
        <v>1</v>
      </c>
      <c r="H123" s="23">
        <f>COUNTIF('BRIA_Cleaned Data'!ACH:ACH,"1")</f>
        <v>1</v>
      </c>
      <c r="I123" s="23">
        <f>COUNTIF('BRIA_Cleaned Data'!ACI:ACI,"1")</f>
        <v>0</v>
      </c>
      <c r="J123" s="23">
        <f>COUNTIF('BRIA_Cleaned Data'!ACJ:ACJ,"1")</f>
        <v>0</v>
      </c>
    </row>
    <row r="124" spans="1:10" ht="49" x14ac:dyDescent="0.3">
      <c r="B124" s="51" t="s">
        <v>1771</v>
      </c>
      <c r="C124" s="6">
        <f>C123/SUM($C$113,$D$113)</f>
        <v>0</v>
      </c>
      <c r="D124" s="6">
        <f t="shared" ref="D124:J124" si="9">D123/SUM($C$113,$D$113)</f>
        <v>0.5</v>
      </c>
      <c r="E124" s="6">
        <f t="shared" si="9"/>
        <v>0.5</v>
      </c>
      <c r="F124" s="6">
        <f t="shared" si="9"/>
        <v>0.5</v>
      </c>
      <c r="G124" s="6">
        <f t="shared" si="9"/>
        <v>0.5</v>
      </c>
      <c r="H124" s="6">
        <f t="shared" si="9"/>
        <v>0.5</v>
      </c>
      <c r="I124" s="6">
        <f t="shared" si="9"/>
        <v>0</v>
      </c>
      <c r="J124" s="6">
        <f t="shared" si="9"/>
        <v>0</v>
      </c>
    </row>
    <row r="126" spans="1:10" x14ac:dyDescent="0.3">
      <c r="A126" s="17" t="s">
        <v>1209</v>
      </c>
    </row>
    <row r="127" spans="1:10" x14ac:dyDescent="0.3">
      <c r="A127" s="27">
        <f>AVERAGE('BRIA_Cleaned Data'!ACL:ACL)</f>
        <v>2.6428571428571428</v>
      </c>
    </row>
    <row r="128" spans="1:10" x14ac:dyDescent="0.3">
      <c r="A128" s="27"/>
    </row>
    <row r="129" spans="1:5" x14ac:dyDescent="0.3">
      <c r="A129" s="17" t="s">
        <v>1206</v>
      </c>
    </row>
    <row r="130" spans="1:5" x14ac:dyDescent="0.3">
      <c r="A130" s="27">
        <f>AVERAGE('BRIA_Cleaned Data'!ADJ:ADJ)</f>
        <v>2.3571428571428572</v>
      </c>
    </row>
    <row r="131" spans="1:5" x14ac:dyDescent="0.3">
      <c r="A131" s="26"/>
    </row>
    <row r="132" spans="1:5" x14ac:dyDescent="0.3">
      <c r="A132" s="17" t="s">
        <v>4684</v>
      </c>
    </row>
    <row r="133" spans="1:5" x14ac:dyDescent="0.3">
      <c r="A133" s="18">
        <f>AVERAGE('BRIA_Cleaned Data'!AEG:AEG)</f>
        <v>7.384615384615385</v>
      </c>
    </row>
    <row r="134" spans="1:5" x14ac:dyDescent="0.3">
      <c r="A134" s="18"/>
    </row>
    <row r="135" spans="1:5" x14ac:dyDescent="0.3">
      <c r="A135" s="30" t="s">
        <v>1207</v>
      </c>
    </row>
    <row r="136" spans="1:5" ht="42" x14ac:dyDescent="0.3">
      <c r="A136" s="3"/>
      <c r="B136" s="7" t="s">
        <v>1104</v>
      </c>
      <c r="C136" s="7" t="s">
        <v>1208</v>
      </c>
      <c r="D136" s="7" t="s">
        <v>1103</v>
      </c>
      <c r="E136" s="96" t="s">
        <v>1100</v>
      </c>
    </row>
    <row r="137" spans="1:5" x14ac:dyDescent="0.3">
      <c r="A137" s="3" t="s">
        <v>1101</v>
      </c>
      <c r="B137" s="23">
        <f>COUNTIF('BRIA_Cleaned Data'!AFC:AFC,"Oui")</f>
        <v>5</v>
      </c>
      <c r="C137" s="23">
        <f>COUNTIF('BRIA_Cleaned Data'!AFC:AFC,"oui_rc")</f>
        <v>8</v>
      </c>
      <c r="D137" s="23">
        <f>COUNTIF('BRIA_Cleaned Data'!AFC:AFC,"non_rc")</f>
        <v>1</v>
      </c>
      <c r="E137" s="93">
        <f>SUM(B137:D137)</f>
        <v>14</v>
      </c>
    </row>
    <row r="138" spans="1:5" ht="37.5" x14ac:dyDescent="0.3">
      <c r="A138" s="51" t="s">
        <v>1625</v>
      </c>
      <c r="B138" s="6">
        <f>B137/$E$24</f>
        <v>0.35714285714285715</v>
      </c>
      <c r="C138" s="6">
        <f t="shared" ref="C138:D138" si="10">C137/$E$24</f>
        <v>0.5714285714285714</v>
      </c>
      <c r="D138" s="6">
        <f t="shared" si="10"/>
        <v>7.1428571428571425E-2</v>
      </c>
      <c r="E138" s="6">
        <f>SUM(B138:D138)</f>
        <v>1</v>
      </c>
    </row>
    <row r="139" spans="1:5" x14ac:dyDescent="0.3">
      <c r="A139" s="18"/>
    </row>
    <row r="140" spans="1:5" x14ac:dyDescent="0.3">
      <c r="A140" s="30" t="s">
        <v>1748</v>
      </c>
    </row>
    <row r="141" spans="1:5" ht="42" x14ac:dyDescent="0.3">
      <c r="A141" s="3"/>
      <c r="B141" s="7" t="s">
        <v>1104</v>
      </c>
      <c r="C141" s="7" t="s">
        <v>1208</v>
      </c>
      <c r="D141" s="7" t="s">
        <v>1103</v>
      </c>
      <c r="E141" s="96" t="s">
        <v>1100</v>
      </c>
    </row>
    <row r="142" spans="1:5" x14ac:dyDescent="0.3">
      <c r="A142" s="3" t="s">
        <v>1101</v>
      </c>
      <c r="B142" s="23">
        <f>COUNTIF('BRIA_Cleaned Data'!AFD:AFD,"Oui")</f>
        <v>2</v>
      </c>
      <c r="C142" s="23">
        <f>COUNTIF('BRIA_Cleaned Data'!AFD:AFD,"oui_rc")</f>
        <v>2</v>
      </c>
      <c r="D142" s="23">
        <f>COUNTIF('BRIA_Cleaned Data'!AFD:AFD,"non_rc")</f>
        <v>10</v>
      </c>
      <c r="E142" s="93">
        <f>SUM(B142:D142)</f>
        <v>14</v>
      </c>
    </row>
    <row r="143" spans="1:5" ht="37.5" x14ac:dyDescent="0.3">
      <c r="A143" s="51" t="s">
        <v>1772</v>
      </c>
      <c r="B143" s="6">
        <f>B142/$E$24</f>
        <v>0.14285714285714285</v>
      </c>
      <c r="C143" s="6">
        <f t="shared" ref="C143:D143" si="11">C142/$E$24</f>
        <v>0.14285714285714285</v>
      </c>
      <c r="D143" s="6">
        <f t="shared" si="11"/>
        <v>0.7142857142857143</v>
      </c>
      <c r="E143" s="6">
        <f>SUM(B143:D143)</f>
        <v>1</v>
      </c>
    </row>
    <row r="144" spans="1:5" x14ac:dyDescent="0.3">
      <c r="A144" s="18"/>
    </row>
    <row r="146" spans="1:8" ht="15.5" x14ac:dyDescent="0.35">
      <c r="A146" s="8" t="s">
        <v>1181</v>
      </c>
    </row>
    <row r="147" spans="1:8" x14ac:dyDescent="0.3">
      <c r="A147" s="17" t="s">
        <v>1614</v>
      </c>
    </row>
    <row r="148" spans="1:8" x14ac:dyDescent="0.3">
      <c r="A148" s="3"/>
      <c r="B148" s="7" t="s">
        <v>1104</v>
      </c>
      <c r="C148" s="7" t="s">
        <v>1103</v>
      </c>
      <c r="D148" s="7" t="s">
        <v>1720</v>
      </c>
      <c r="E148" s="96" t="s">
        <v>1100</v>
      </c>
    </row>
    <row r="149" spans="1:8" x14ac:dyDescent="0.3">
      <c r="A149" s="3" t="s">
        <v>1101</v>
      </c>
      <c r="B149" s="23">
        <f>COUNTIF('BRIA_Cleaned Data'!ABH:ABH,"Oui")</f>
        <v>9</v>
      </c>
      <c r="C149" s="23">
        <f>COUNTIF('BRIA_Cleaned Data'!ABH:ABH,"non")</f>
        <v>2</v>
      </c>
      <c r="D149" s="23">
        <f>COUNTIF('BRIA_Cleaned Data'!ABH:ABH,"difficilement")</f>
        <v>3</v>
      </c>
      <c r="E149" s="93">
        <f>SUM(B149:D149)</f>
        <v>14</v>
      </c>
    </row>
    <row r="150" spans="1:8" s="35" customFormat="1" ht="39" customHeight="1" x14ac:dyDescent="0.3">
      <c r="A150" s="51" t="s">
        <v>1772</v>
      </c>
      <c r="B150" s="53">
        <f>B149/$E$24</f>
        <v>0.6428571428571429</v>
      </c>
      <c r="C150" s="53">
        <f>C149/$E$24</f>
        <v>0.14285714285714285</v>
      </c>
      <c r="D150" s="53">
        <f>D149/$E$24</f>
        <v>0.21428571428571427</v>
      </c>
      <c r="E150" s="6">
        <f>SUM(B150:D150)</f>
        <v>1</v>
      </c>
    </row>
    <row r="151" spans="1:8" ht="15.5" x14ac:dyDescent="0.35">
      <c r="A151" s="8"/>
    </row>
    <row r="152" spans="1:8" x14ac:dyDescent="0.3">
      <c r="A152" s="17" t="s">
        <v>1210</v>
      </c>
    </row>
    <row r="153" spans="1:8" x14ac:dyDescent="0.3">
      <c r="A153" s="3"/>
      <c r="B153" s="7" t="s">
        <v>1104</v>
      </c>
      <c r="C153" s="7" t="s">
        <v>1103</v>
      </c>
      <c r="D153" s="96" t="s">
        <v>1100</v>
      </c>
    </row>
    <row r="154" spans="1:8" x14ac:dyDescent="0.3">
      <c r="A154" s="3" t="s">
        <v>1101</v>
      </c>
      <c r="B154" s="23">
        <f>COUNTIF('BRIA_Cleaned Data'!AFE:AFE,"Oui")</f>
        <v>10</v>
      </c>
      <c r="C154" s="23">
        <f>COUNTIF('BRIA_Cleaned Data'!AFE:AFE,"non")</f>
        <v>4</v>
      </c>
      <c r="D154" s="93">
        <f>SUM(B154:C154)</f>
        <v>14</v>
      </c>
    </row>
    <row r="155" spans="1:8" s="35" customFormat="1" ht="37.5" x14ac:dyDescent="0.3">
      <c r="A155" s="51" t="s">
        <v>1772</v>
      </c>
      <c r="B155" s="53">
        <f>B154/$E$24</f>
        <v>0.7142857142857143</v>
      </c>
      <c r="C155" s="53">
        <f>C154/$E$24</f>
        <v>0.2857142857142857</v>
      </c>
      <c r="D155" s="6">
        <f>SUM(B155:C155)</f>
        <v>1</v>
      </c>
    </row>
    <row r="156" spans="1:8" x14ac:dyDescent="0.3">
      <c r="A156" s="13"/>
      <c r="B156" s="14"/>
      <c r="C156" s="14"/>
    </row>
    <row r="157" spans="1:8" x14ac:dyDescent="0.3">
      <c r="A157" s="33" t="s">
        <v>1746</v>
      </c>
      <c r="B157" s="14"/>
      <c r="C157" s="14"/>
      <c r="E157" s="17" t="s">
        <v>1628</v>
      </c>
    </row>
    <row r="158" spans="1:8" x14ac:dyDescent="0.3">
      <c r="A158" s="31">
        <f>AVERAGEIF('BRIA_Cleaned Data'!YP:YP,"public",'BRIA_Cleaned Data'!AFF:AFF)</f>
        <v>3860</v>
      </c>
      <c r="B158" s="32" t="s">
        <v>1211</v>
      </c>
      <c r="C158" s="14"/>
      <c r="E158" s="3"/>
      <c r="F158" s="10" t="s">
        <v>1104</v>
      </c>
      <c r="G158" s="10" t="s">
        <v>1103</v>
      </c>
      <c r="H158" s="96" t="s">
        <v>1100</v>
      </c>
    </row>
    <row r="159" spans="1:8" x14ac:dyDescent="0.3">
      <c r="A159" s="31"/>
      <c r="B159" s="32"/>
      <c r="C159" s="14"/>
      <c r="E159" s="3" t="s">
        <v>1101</v>
      </c>
      <c r="F159" s="23">
        <f>COUNTIF('BRIA_Cleaned Data'!AFQ:AFQ,"Oui")</f>
        <v>1</v>
      </c>
      <c r="G159" s="23">
        <f>COUNTIF('BRIA_Cleaned Data'!AFQ:AFQ,"non")</f>
        <v>9</v>
      </c>
      <c r="H159" s="93">
        <f>SUM(F159:G159)</f>
        <v>10</v>
      </c>
    </row>
    <row r="160" spans="1:8" ht="26" x14ac:dyDescent="0.3">
      <c r="A160" s="33" t="s">
        <v>1747</v>
      </c>
      <c r="B160" s="32"/>
      <c r="C160" s="14"/>
      <c r="E160" s="51" t="s">
        <v>1773</v>
      </c>
      <c r="F160" s="6">
        <f>F159/$B$154</f>
        <v>0.1</v>
      </c>
      <c r="G160" s="6">
        <f>G159/$B$154</f>
        <v>0.9</v>
      </c>
      <c r="H160" s="6">
        <f>SUM(F160:G160)</f>
        <v>1</v>
      </c>
    </row>
    <row r="161" spans="1:13" x14ac:dyDescent="0.3">
      <c r="A161" s="31">
        <f>AVERAGEIF('BRIA_Cleaned Data'!YP:YP,"prive",'BRIA_Cleaned Data'!AFF:AFF)</f>
        <v>41875</v>
      </c>
      <c r="B161" s="32" t="s">
        <v>1211</v>
      </c>
      <c r="C161" s="14"/>
    </row>
    <row r="162" spans="1:13" x14ac:dyDescent="0.3">
      <c r="A162" s="31"/>
      <c r="B162" s="32"/>
      <c r="C162" s="14"/>
    </row>
    <row r="163" spans="1:13" x14ac:dyDescent="0.3">
      <c r="A163" s="16" t="s">
        <v>1212</v>
      </c>
      <c r="B163" s="32"/>
      <c r="C163" s="85" t="s">
        <v>1750</v>
      </c>
    </row>
    <row r="164" spans="1:13" s="35" customFormat="1" ht="59.5" customHeight="1" x14ac:dyDescent="0.35">
      <c r="A164" s="7" t="s">
        <v>1213</v>
      </c>
      <c r="B164" s="7" t="s">
        <v>1214</v>
      </c>
      <c r="C164" s="7" t="s">
        <v>1215</v>
      </c>
      <c r="D164" s="7" t="s">
        <v>1216</v>
      </c>
      <c r="E164" s="7" t="s">
        <v>1557</v>
      </c>
      <c r="F164" s="7" t="s">
        <v>1099</v>
      </c>
    </row>
    <row r="165" spans="1:13" x14ac:dyDescent="0.3">
      <c r="A165" s="3">
        <f>COUNTIF('BRIA_Cleaned Data'!AFJ:AFJ,"1")</f>
        <v>5</v>
      </c>
      <c r="B165" s="3">
        <f>COUNTIF('BRIA_Cleaned Data'!AFK:AFK,"1")</f>
        <v>9</v>
      </c>
      <c r="C165" s="3">
        <f>COUNTIF('BRIA_Cleaned Data'!AFL:AFL,"1")</f>
        <v>5</v>
      </c>
      <c r="D165" s="3">
        <f>COUNTIF('BRIA_Cleaned Data'!AFM:AFM,"1")</f>
        <v>6</v>
      </c>
      <c r="E165" s="3">
        <f>COUNTIF('BRIA_Cleaned Data'!AFN:AFN,"1")</f>
        <v>0</v>
      </c>
      <c r="F165" s="3">
        <f>COUNTIF('BRIA_Cleaned Data'!AFO:AFO,"1")</f>
        <v>3</v>
      </c>
    </row>
    <row r="166" spans="1:13" x14ac:dyDescent="0.3">
      <c r="A166" s="13"/>
      <c r="B166" s="13"/>
      <c r="C166" s="13"/>
      <c r="D166" s="13"/>
      <c r="E166" s="13"/>
      <c r="F166" s="70" t="s">
        <v>4570</v>
      </c>
    </row>
    <row r="167" spans="1:13" ht="15.5" x14ac:dyDescent="0.35">
      <c r="A167" s="28" t="s">
        <v>1186</v>
      </c>
      <c r="C167" s="85" t="s">
        <v>1750</v>
      </c>
    </row>
    <row r="168" spans="1:13" ht="70" x14ac:dyDescent="0.3">
      <c r="A168" s="7" t="s">
        <v>1341</v>
      </c>
      <c r="B168" s="7" t="s">
        <v>1217</v>
      </c>
      <c r="C168" s="7" t="s">
        <v>1218</v>
      </c>
      <c r="D168" s="7" t="s">
        <v>1629</v>
      </c>
      <c r="E168" s="7" t="s">
        <v>1630</v>
      </c>
      <c r="F168" s="7" t="s">
        <v>1631</v>
      </c>
      <c r="G168" s="7" t="s">
        <v>1632</v>
      </c>
      <c r="H168" s="7" t="s">
        <v>1509</v>
      </c>
      <c r="I168" s="7" t="s">
        <v>1557</v>
      </c>
      <c r="J168" s="7" t="s">
        <v>1099</v>
      </c>
    </row>
    <row r="169" spans="1:13" x14ac:dyDescent="0.3">
      <c r="A169" s="3">
        <f>COUNTIF('BRIA_Cleaned Data'!AGN:AGN,"1")</f>
        <v>2</v>
      </c>
      <c r="B169" s="3">
        <f>COUNTIF('BRIA_Cleaned Data'!AGO:AGO,"1")</f>
        <v>12</v>
      </c>
      <c r="C169" s="3">
        <f>COUNTIF('BRIA_Cleaned Data'!AGP:AGP,"1")</f>
        <v>9</v>
      </c>
      <c r="D169" s="3">
        <f>COUNTIF('BRIA_Cleaned Data'!AGQ:AGQ,"1")</f>
        <v>6</v>
      </c>
      <c r="E169" s="3">
        <f>COUNTIF('BRIA_Cleaned Data'!AGR:AGR,"1")</f>
        <v>5</v>
      </c>
      <c r="F169" s="3">
        <f>COUNTIF('BRIA_Cleaned Data'!AGS:AGS,"1")</f>
        <v>5</v>
      </c>
      <c r="G169" s="3">
        <f>COUNTIF('BRIA_Cleaned Data'!AGT:AGT,"1")</f>
        <v>1</v>
      </c>
      <c r="H169" s="3">
        <f>COUNTIF('BRIA_Cleaned Data'!AGU:AGU,"1")</f>
        <v>0</v>
      </c>
      <c r="I169" s="3">
        <f>COUNTIF('BRIA_Cleaned Data'!AGV:AGV,"1")</f>
        <v>0</v>
      </c>
      <c r="J169" s="3">
        <f>COUNTIF('BRIA_Cleaned Data'!AGW:AGW,"1")</f>
        <v>6</v>
      </c>
    </row>
    <row r="170" spans="1:13" x14ac:dyDescent="0.3">
      <c r="J170" s="68" t="s">
        <v>4572</v>
      </c>
    </row>
    <row r="171" spans="1:13" ht="15.5" x14ac:dyDescent="0.35">
      <c r="A171" s="28" t="s">
        <v>1187</v>
      </c>
      <c r="D171" s="85" t="s">
        <v>1750</v>
      </c>
    </row>
    <row r="172" spans="1:13" ht="70" x14ac:dyDescent="0.3">
      <c r="A172" s="7" t="s">
        <v>1564</v>
      </c>
      <c r="B172" s="7" t="s">
        <v>4557</v>
      </c>
      <c r="C172" s="7" t="s">
        <v>1565</v>
      </c>
      <c r="D172" s="7" t="s">
        <v>1566</v>
      </c>
      <c r="E172" s="7" t="s">
        <v>1567</v>
      </c>
      <c r="F172" s="7" t="s">
        <v>1568</v>
      </c>
      <c r="G172" s="7" t="s">
        <v>1569</v>
      </c>
      <c r="H172" s="7" t="s">
        <v>1570</v>
      </c>
      <c r="I172" s="7" t="s">
        <v>1571</v>
      </c>
      <c r="J172" s="7" t="s">
        <v>1572</v>
      </c>
      <c r="K172" s="7" t="s">
        <v>1140</v>
      </c>
      <c r="L172" s="7" t="s">
        <v>1863</v>
      </c>
      <c r="M172" s="7" t="s">
        <v>1099</v>
      </c>
    </row>
    <row r="173" spans="1:13" x14ac:dyDescent="0.3">
      <c r="A173" s="23">
        <f>COUNTIF('BRIA_Cleaned Data'!AGZ:AGZ,"1")</f>
        <v>4</v>
      </c>
      <c r="B173" s="23">
        <f>COUNTIF('BRIA_Cleaned Data'!AHA:AHA,"1")</f>
        <v>3</v>
      </c>
      <c r="C173" s="23">
        <f>COUNTIF('BRIA_Cleaned Data'!AHB:AHB,"1")</f>
        <v>1</v>
      </c>
      <c r="D173" s="23">
        <f>COUNTIF('BRIA_Cleaned Data'!AHC:AHC,"1")</f>
        <v>1</v>
      </c>
      <c r="E173" s="23">
        <f>COUNTIF('BRIA_Cleaned Data'!AHD:AHD,"1")</f>
        <v>9</v>
      </c>
      <c r="F173" s="23">
        <f>COUNTIF('BRIA_Cleaned Data'!AHE:AHE,"1")</f>
        <v>1</v>
      </c>
      <c r="G173" s="23">
        <f>COUNTIF('BRIA_Cleaned Data'!AHF:AHF,"1")</f>
        <v>1</v>
      </c>
      <c r="H173" s="23">
        <f>COUNTIF('BRIA_Cleaned Data'!AHG:AHG,"1")</f>
        <v>0</v>
      </c>
      <c r="I173" s="23">
        <f>COUNTIF('BRIA_Cleaned Data'!AHH:AHH,"1")</f>
        <v>3</v>
      </c>
      <c r="J173" s="23">
        <f>COUNTIF('BRIA_Cleaned Data'!AHI:AHI,"1")</f>
        <v>9</v>
      </c>
      <c r="K173" s="23">
        <f>COUNTIF('BRIA_Cleaned Data'!AHJ:AHJ,"1")</f>
        <v>0</v>
      </c>
      <c r="L173" s="23">
        <f>COUNTIF('BRIA_Cleaned Data'!AHK:AHK,"1")</f>
        <v>0</v>
      </c>
      <c r="M173" s="23">
        <f>COUNTIF('BRIA_Cleaned Data'!AHL:AHL,"1")</f>
        <v>2</v>
      </c>
    </row>
    <row r="174" spans="1:13" x14ac:dyDescent="0.3">
      <c r="M174" s="68" t="s">
        <v>4573</v>
      </c>
    </row>
    <row r="175" spans="1:13" ht="15.5" x14ac:dyDescent="0.35">
      <c r="A175" s="28" t="s">
        <v>1219</v>
      </c>
    </row>
    <row r="176" spans="1:13" x14ac:dyDescent="0.3">
      <c r="A176" s="3"/>
      <c r="B176" s="7" t="s">
        <v>1104</v>
      </c>
      <c r="C176" s="7" t="s">
        <v>1103</v>
      </c>
      <c r="D176" s="96" t="s">
        <v>1100</v>
      </c>
    </row>
    <row r="177" spans="1:16" x14ac:dyDescent="0.3">
      <c r="A177" s="3" t="s">
        <v>1101</v>
      </c>
      <c r="B177" s="23">
        <f>COUNTIF('BRIA_Cleaned Data'!AHN:AHN,"OUI")</f>
        <v>9</v>
      </c>
      <c r="C177" s="23">
        <f>COUNTIF('BRIA_Cleaned Data'!AHN:AHN,"non")</f>
        <v>5</v>
      </c>
      <c r="D177" s="93">
        <f>SUM(B177:C177)</f>
        <v>14</v>
      </c>
    </row>
    <row r="178" spans="1:16" ht="26" x14ac:dyDescent="0.3">
      <c r="A178" s="51" t="s">
        <v>1762</v>
      </c>
      <c r="B178" s="6">
        <f>(B177/$C$3)</f>
        <v>0.6428571428571429</v>
      </c>
      <c r="C178" s="6">
        <f>(C177/$C$3)</f>
        <v>0.35714285714285715</v>
      </c>
      <c r="D178" s="6">
        <f>SUM(B178:C178)</f>
        <v>1</v>
      </c>
    </row>
    <row r="180" spans="1:16" x14ac:dyDescent="0.3">
      <c r="B180" s="17" t="s">
        <v>1150</v>
      </c>
      <c r="D180" s="85" t="s">
        <v>1750</v>
      </c>
    </row>
    <row r="181" spans="1:16" ht="14.5" x14ac:dyDescent="0.35">
      <c r="B181" s="3"/>
      <c r="C181" s="10" t="s">
        <v>1151</v>
      </c>
      <c r="D181" s="10" t="s">
        <v>1152</v>
      </c>
      <c r="E181" s="10" t="s">
        <v>1144</v>
      </c>
      <c r="F181" s="10" t="s">
        <v>1145</v>
      </c>
      <c r="G181" s="10" t="s">
        <v>1131</v>
      </c>
      <c r="H181" s="10" t="s">
        <v>1557</v>
      </c>
      <c r="I181" s="10" t="s">
        <v>1099</v>
      </c>
      <c r="J181" s="22"/>
      <c r="K181" s="22"/>
    </row>
    <row r="182" spans="1:16" x14ac:dyDescent="0.3">
      <c r="B182" s="3" t="s">
        <v>1101</v>
      </c>
      <c r="C182" s="23">
        <f>COUNTIF('BRIA_Cleaned Data'!AHP:AHP,"1")</f>
        <v>0</v>
      </c>
      <c r="D182" s="23">
        <f>COUNTIF('BRIA_Cleaned Data'!AHQ:AHQ,"1")</f>
        <v>0</v>
      </c>
      <c r="E182" s="23">
        <f>COUNTIF('BRIA_Cleaned Data'!AHR:AHR,"1")</f>
        <v>1</v>
      </c>
      <c r="F182" s="23">
        <f>COUNTIF('BRIA_Cleaned Data'!AHS:AHS,"1")</f>
        <v>1</v>
      </c>
      <c r="G182" s="23">
        <f>COUNTIF('BRIA_Cleaned Data'!AHT:AHT,"1")</f>
        <v>7</v>
      </c>
      <c r="H182" s="23">
        <f>COUNTIF('BRIA_Cleaned Data'!AHU:AHU,"1")</f>
        <v>0</v>
      </c>
      <c r="I182" s="23">
        <f>COUNTIF('BRIA_Cleaned Data'!AHV:AHV,"1")</f>
        <v>2</v>
      </c>
    </row>
    <row r="183" spans="1:16" ht="37.5" x14ac:dyDescent="0.3">
      <c r="B183" s="51" t="s">
        <v>1774</v>
      </c>
      <c r="C183" s="6">
        <f>C182/$B$177</f>
        <v>0</v>
      </c>
      <c r="D183" s="6">
        <f t="shared" ref="D183:I183" si="12">D182/$B$177</f>
        <v>0</v>
      </c>
      <c r="E183" s="6">
        <f t="shared" si="12"/>
        <v>0.1111111111111111</v>
      </c>
      <c r="F183" s="6">
        <f t="shared" si="12"/>
        <v>0.1111111111111111</v>
      </c>
      <c r="G183" s="6">
        <f t="shared" si="12"/>
        <v>0.77777777777777779</v>
      </c>
      <c r="H183" s="6">
        <f t="shared" si="12"/>
        <v>0</v>
      </c>
      <c r="I183" s="6">
        <f t="shared" si="12"/>
        <v>0.22222222222222221</v>
      </c>
    </row>
    <row r="184" spans="1:16" x14ac:dyDescent="0.3">
      <c r="I184" s="68" t="s">
        <v>4575</v>
      </c>
    </row>
    <row r="185" spans="1:16" x14ac:dyDescent="0.3">
      <c r="B185" s="17" t="s">
        <v>1153</v>
      </c>
      <c r="D185" s="85" t="s">
        <v>1750</v>
      </c>
    </row>
    <row r="186" spans="1:16" ht="56" x14ac:dyDescent="0.35">
      <c r="B186" s="3"/>
      <c r="C186" s="10" t="s">
        <v>1391</v>
      </c>
      <c r="D186" s="10" t="s">
        <v>1392</v>
      </c>
      <c r="E186" s="10" t="s">
        <v>1634</v>
      </c>
      <c r="F186" s="10" t="s">
        <v>1393</v>
      </c>
      <c r="G186" s="10" t="s">
        <v>1635</v>
      </c>
      <c r="H186" s="10" t="s">
        <v>1636</v>
      </c>
      <c r="I186" s="10" t="s">
        <v>1637</v>
      </c>
      <c r="J186" s="10" t="s">
        <v>1388</v>
      </c>
      <c r="K186" s="10" t="s">
        <v>1389</v>
      </c>
      <c r="L186" s="10" t="s">
        <v>1387</v>
      </c>
      <c r="M186" s="10" t="s">
        <v>1557</v>
      </c>
      <c r="N186" s="10" t="s">
        <v>1099</v>
      </c>
      <c r="P186" s="22"/>
    </row>
    <row r="187" spans="1:16" x14ac:dyDescent="0.3">
      <c r="B187" s="3" t="s">
        <v>1101</v>
      </c>
      <c r="C187" s="23">
        <f>COUNTIF('BRIA_Cleaned Data'!AHY:AHY,"1")</f>
        <v>2</v>
      </c>
      <c r="D187" s="23">
        <f>COUNTIF('BRIA_Cleaned Data'!AHZ:AHZ,"1")</f>
        <v>0</v>
      </c>
      <c r="E187" s="23">
        <f>COUNTIF('BRIA_Cleaned Data'!AIA:AIA,"1")</f>
        <v>4</v>
      </c>
      <c r="F187" s="23">
        <f>COUNTIF('BRIA_Cleaned Data'!AIB:AIB,"1")</f>
        <v>0</v>
      </c>
      <c r="G187" s="23">
        <f>COUNTIF('BRIA_Cleaned Data'!AIC:AIC,"1")</f>
        <v>2</v>
      </c>
      <c r="H187" s="23">
        <f>COUNTIF('BRIA_Cleaned Data'!AID:AID,"1")</f>
        <v>2</v>
      </c>
      <c r="I187" s="23">
        <f>COUNTIF('BRIA_Cleaned Data'!AIE:AIE,"1")</f>
        <v>4</v>
      </c>
      <c r="J187" s="23">
        <f>COUNTIF('BRIA_Cleaned Data'!AIF:AIF,"1")</f>
        <v>5</v>
      </c>
      <c r="K187" s="23">
        <f>COUNTIF('BRIA_Cleaned Data'!AIG:AIG,"1")</f>
        <v>0</v>
      </c>
      <c r="L187" s="23">
        <f>COUNTIF('BRIA_Cleaned Data'!AIH:AIH,"1")</f>
        <v>1</v>
      </c>
      <c r="M187" s="23">
        <f>COUNTIF('BRIA_Cleaned Data'!AII:AII,"1")</f>
        <v>0</v>
      </c>
      <c r="N187" s="23">
        <f>COUNTIF('BRIA_Cleaned Data'!AIJ:AIJ,"1")</f>
        <v>0</v>
      </c>
    </row>
    <row r="188" spans="1:16" ht="37.5" x14ac:dyDescent="0.3">
      <c r="B188" s="51" t="s">
        <v>1774</v>
      </c>
      <c r="C188" s="6">
        <f>C187/$B$177</f>
        <v>0.22222222222222221</v>
      </c>
      <c r="D188" s="6">
        <f t="shared" ref="D188:N188" si="13">D187/$B$177</f>
        <v>0</v>
      </c>
      <c r="E188" s="6">
        <f t="shared" si="13"/>
        <v>0.44444444444444442</v>
      </c>
      <c r="F188" s="6">
        <f t="shared" si="13"/>
        <v>0</v>
      </c>
      <c r="G188" s="6">
        <f t="shared" si="13"/>
        <v>0.22222222222222221</v>
      </c>
      <c r="H188" s="6">
        <f t="shared" si="13"/>
        <v>0.22222222222222221</v>
      </c>
      <c r="I188" s="6">
        <f t="shared" si="13"/>
        <v>0.44444444444444442</v>
      </c>
      <c r="J188" s="6">
        <f t="shared" si="13"/>
        <v>0.55555555555555558</v>
      </c>
      <c r="K188" s="6">
        <f t="shared" si="13"/>
        <v>0</v>
      </c>
      <c r="L188" s="6">
        <f t="shared" si="13"/>
        <v>0.1111111111111111</v>
      </c>
      <c r="M188" s="6">
        <f t="shared" si="13"/>
        <v>0</v>
      </c>
      <c r="N188" s="6">
        <f t="shared" si="13"/>
        <v>0</v>
      </c>
    </row>
    <row r="189" spans="1:16" x14ac:dyDescent="0.3">
      <c r="B189" s="48"/>
      <c r="E189" s="68" t="s">
        <v>4576</v>
      </c>
    </row>
    <row r="190" spans="1:16" x14ac:dyDescent="0.3">
      <c r="B190" s="17" t="s">
        <v>1275</v>
      </c>
    </row>
    <row r="191" spans="1:16" x14ac:dyDescent="0.3">
      <c r="B191" s="3"/>
      <c r="C191" s="10" t="s">
        <v>1104</v>
      </c>
      <c r="D191" s="10" t="s">
        <v>1103</v>
      </c>
      <c r="E191" s="96" t="s">
        <v>1100</v>
      </c>
    </row>
    <row r="192" spans="1:16" x14ac:dyDescent="0.3">
      <c r="B192" s="3" t="s">
        <v>1101</v>
      </c>
      <c r="C192" s="23">
        <f>COUNTIF('BRIA_Cleaned Data'!AIL:AIL,"OUI")</f>
        <v>4</v>
      </c>
      <c r="D192" s="23">
        <f>COUNTIF('BRIA_Cleaned Data'!AIL:AIL,"non")</f>
        <v>5</v>
      </c>
      <c r="E192" s="93">
        <f>SUM(C192:D192)</f>
        <v>9</v>
      </c>
    </row>
    <row r="193" spans="1:12" ht="37.5" x14ac:dyDescent="0.3">
      <c r="B193" s="51" t="s">
        <v>1774</v>
      </c>
      <c r="C193" s="6">
        <f>(C192/$B$177)</f>
        <v>0.44444444444444442</v>
      </c>
      <c r="D193" s="6">
        <f>(D192/$B$177)</f>
        <v>0.55555555555555558</v>
      </c>
      <c r="E193" s="6">
        <f>SUM(C193:D193)</f>
        <v>1</v>
      </c>
    </row>
    <row r="195" spans="1:12" x14ac:dyDescent="0.3">
      <c r="C195" s="17" t="s">
        <v>1158</v>
      </c>
      <c r="E195" s="85" t="s">
        <v>1750</v>
      </c>
    </row>
    <row r="196" spans="1:12" x14ac:dyDescent="0.3">
      <c r="C196" s="3"/>
      <c r="D196" s="10" t="s">
        <v>1159</v>
      </c>
      <c r="E196" s="10" t="s">
        <v>1160</v>
      </c>
      <c r="F196" s="10" t="s">
        <v>1161</v>
      </c>
      <c r="G196" s="10" t="s">
        <v>1162</v>
      </c>
      <c r="H196" s="10" t="s">
        <v>1099</v>
      </c>
    </row>
    <row r="197" spans="1:12" x14ac:dyDescent="0.3">
      <c r="C197" s="3" t="s">
        <v>1101</v>
      </c>
      <c r="D197" s="4">
        <f>COUNTIF('BRIA_Cleaned Data'!AIN:AIN,"1")</f>
        <v>5</v>
      </c>
      <c r="E197" s="4">
        <f>COUNTIF('BRIA_Cleaned Data'!AIO:AIO,"1")</f>
        <v>0</v>
      </c>
      <c r="F197" s="4">
        <f>COUNTIF('BRIA_Cleaned Data'!AIP:AIP,"1")</f>
        <v>0</v>
      </c>
      <c r="G197" s="4">
        <f>COUNTIF('BRIA_Cleaned Data'!AIQ:AIQ,"1")</f>
        <v>0</v>
      </c>
      <c r="H197" s="4">
        <f>COUNTIF('BRIA_Cleaned Data'!AIR:AIR,"1")</f>
        <v>0</v>
      </c>
    </row>
    <row r="198" spans="1:12" ht="49" x14ac:dyDescent="0.3">
      <c r="C198" s="51" t="s">
        <v>1775</v>
      </c>
      <c r="D198" s="6">
        <f>D197/$D$192</f>
        <v>1</v>
      </c>
      <c r="E198" s="6">
        <f t="shared" ref="E198:H198" si="14">E197/$D$192</f>
        <v>0</v>
      </c>
      <c r="F198" s="6">
        <f t="shared" si="14"/>
        <v>0</v>
      </c>
      <c r="G198" s="6">
        <f t="shared" si="14"/>
        <v>0</v>
      </c>
      <c r="H198" s="6">
        <f t="shared" si="14"/>
        <v>0</v>
      </c>
    </row>
    <row r="200" spans="1:12" ht="15.5" x14ac:dyDescent="0.35">
      <c r="A200" s="8" t="s">
        <v>1188</v>
      </c>
      <c r="C200" s="85" t="s">
        <v>1750</v>
      </c>
    </row>
    <row r="202" spans="1:12" ht="56" x14ac:dyDescent="0.3">
      <c r="A202" s="7" t="s">
        <v>1391</v>
      </c>
      <c r="B202" s="7" t="s">
        <v>1392</v>
      </c>
      <c r="C202" s="7" t="s">
        <v>1634</v>
      </c>
      <c r="D202" s="7" t="s">
        <v>1393</v>
      </c>
      <c r="E202" s="7" t="s">
        <v>1635</v>
      </c>
      <c r="F202" s="7" t="s">
        <v>1636</v>
      </c>
      <c r="G202" s="7" t="s">
        <v>1637</v>
      </c>
      <c r="H202" s="7" t="s">
        <v>1388</v>
      </c>
      <c r="I202" s="7" t="s">
        <v>1389</v>
      </c>
      <c r="J202" s="7" t="s">
        <v>1387</v>
      </c>
      <c r="K202" s="7" t="s">
        <v>1557</v>
      </c>
      <c r="L202" s="7" t="s">
        <v>1099</v>
      </c>
    </row>
    <row r="203" spans="1:12" x14ac:dyDescent="0.3">
      <c r="A203" s="23">
        <f>COUNTIF('BRIA_Cleaned Data'!AIU:AIU,"1")</f>
        <v>1</v>
      </c>
      <c r="B203" s="23">
        <f>COUNTIF('BRIA_Cleaned Data'!AIV:AIV,"1")</f>
        <v>1</v>
      </c>
      <c r="C203" s="23">
        <f>COUNTIF('BRIA_Cleaned Data'!AIW:AIW,"1")</f>
        <v>9</v>
      </c>
      <c r="D203" s="23">
        <f>COUNTIF('BRIA_Cleaned Data'!AIX:AIX,"1")</f>
        <v>6</v>
      </c>
      <c r="E203" s="23">
        <f>COUNTIF('BRIA_Cleaned Data'!AIY:AIY,"1")</f>
        <v>4</v>
      </c>
      <c r="F203" s="23">
        <f>COUNTIF('BRIA_Cleaned Data'!AIZ:AIZ,"1")</f>
        <v>11</v>
      </c>
      <c r="G203" s="23">
        <f>COUNTIF('BRIA_Cleaned Data'!AJA:AJA,"1")</f>
        <v>13</v>
      </c>
      <c r="H203" s="23">
        <f>COUNTIF('BRIA_Cleaned Data'!AJB:AJB,"1")</f>
        <v>10</v>
      </c>
      <c r="I203" s="23">
        <f>COUNTIF('BRIA_Cleaned Data'!AJC:AJC,"1")</f>
        <v>4</v>
      </c>
      <c r="J203" s="23">
        <f>COUNTIF('BRIA_Cleaned Data'!AJD:AJD,"1")</f>
        <v>3</v>
      </c>
      <c r="K203" s="23">
        <f>COUNTIF('BRIA_Cleaned Data'!AJE:AJE,"1")</f>
        <v>0</v>
      </c>
      <c r="L203" s="23">
        <f>COUNTIF('BRIA_Cleaned Data'!AJF:AJF,"1")</f>
        <v>5</v>
      </c>
    </row>
    <row r="204" spans="1:12" ht="98" x14ac:dyDescent="0.3">
      <c r="L204" s="151" t="s">
        <v>4579</v>
      </c>
    </row>
  </sheetData>
  <mergeCells count="2">
    <mergeCell ref="A3:B3"/>
    <mergeCell ref="A4:B4"/>
  </mergeCells>
  <conditionalFormatting sqref="B54:L54">
    <cfRule type="colorScale" priority="45">
      <colorScale>
        <cfvo type="min"/>
        <cfvo type="max"/>
        <color theme="6" tint="0.79998168889431442"/>
        <color theme="5" tint="0.39997558519241921"/>
      </colorScale>
    </cfRule>
  </conditionalFormatting>
  <conditionalFormatting sqref="C113:F113">
    <cfRule type="colorScale" priority="44">
      <colorScale>
        <cfvo type="min"/>
        <cfvo type="max"/>
        <color theme="6" tint="0.79998168889431442"/>
        <color theme="5" tint="0.39997558519241921"/>
      </colorScale>
    </cfRule>
  </conditionalFormatting>
  <conditionalFormatting sqref="C118:I118">
    <cfRule type="colorScale" priority="43">
      <colorScale>
        <cfvo type="min"/>
        <cfvo type="max"/>
        <color theme="6" tint="0.79998168889431442"/>
        <color theme="5" tint="0.39997558519241921"/>
      </colorScale>
    </cfRule>
  </conditionalFormatting>
  <conditionalFormatting sqref="C123:J123">
    <cfRule type="colorScale" priority="42">
      <colorScale>
        <cfvo type="min"/>
        <cfvo type="max"/>
        <color theme="6" tint="0.79998168889431442"/>
        <color theme="5" tint="0.39997558519241921"/>
      </colorScale>
    </cfRule>
  </conditionalFormatting>
  <conditionalFormatting sqref="A165:F166">
    <cfRule type="colorScale" priority="46">
      <colorScale>
        <cfvo type="min"/>
        <cfvo type="max"/>
        <color theme="6" tint="0.79998168889431442"/>
        <color theme="5" tint="0.39997558519241921"/>
      </colorScale>
    </cfRule>
  </conditionalFormatting>
  <conditionalFormatting sqref="A169:J169">
    <cfRule type="colorScale" priority="47">
      <colorScale>
        <cfvo type="min"/>
        <cfvo type="max"/>
        <color theme="6" tint="0.79998168889431442"/>
        <color theme="5" tint="0.39997558519241921"/>
      </colorScale>
    </cfRule>
  </conditionalFormatting>
  <conditionalFormatting sqref="A173:M173">
    <cfRule type="colorScale" priority="40">
      <colorScale>
        <cfvo type="min"/>
        <cfvo type="max"/>
        <color theme="6" tint="0.79998168889431442"/>
        <color theme="5" tint="0.39997558519241921"/>
      </colorScale>
    </cfRule>
  </conditionalFormatting>
  <conditionalFormatting sqref="D197:H197">
    <cfRule type="colorScale" priority="39">
      <colorScale>
        <cfvo type="min"/>
        <cfvo type="max"/>
        <color theme="6" tint="0.79998168889431442"/>
        <color theme="5" tint="0.39997558519241921"/>
      </colorScale>
    </cfRule>
  </conditionalFormatting>
  <conditionalFormatting sqref="A203:L203">
    <cfRule type="colorScale" priority="38">
      <colorScale>
        <cfvo type="min"/>
        <cfvo type="max"/>
        <color theme="6" tint="0.79998168889431442"/>
        <color theme="5" tint="0.39997558519241921"/>
      </colorScale>
    </cfRule>
  </conditionalFormatting>
  <conditionalFormatting sqref="C187:N187">
    <cfRule type="colorScale" priority="37">
      <colorScale>
        <cfvo type="min"/>
        <cfvo type="max"/>
        <color theme="6" tint="0.79998168889431442"/>
        <color theme="5" tint="0.39997558519241921"/>
      </colorScale>
    </cfRule>
  </conditionalFormatting>
  <conditionalFormatting sqref="B8:E8">
    <cfRule type="colorScale" priority="36">
      <colorScale>
        <cfvo type="min"/>
        <cfvo type="max"/>
        <color theme="6" tint="0.79998168889431442"/>
        <color theme="5" tint="0.39997558519241921"/>
      </colorScale>
    </cfRule>
  </conditionalFormatting>
  <conditionalFormatting sqref="B19:F19">
    <cfRule type="colorScale" priority="35">
      <colorScale>
        <cfvo type="min"/>
        <cfvo type="max"/>
        <color theme="6" tint="0.79998168889431442"/>
        <color theme="5" tint="0.39997558519241921"/>
      </colorScale>
    </cfRule>
  </conditionalFormatting>
  <conditionalFormatting sqref="B24:D24">
    <cfRule type="colorScale" priority="34">
      <colorScale>
        <cfvo type="min"/>
        <cfvo type="max"/>
        <color theme="6" tint="0.79998168889431442"/>
        <color theme="5" tint="0.39997558519241921"/>
      </colorScale>
    </cfRule>
  </conditionalFormatting>
  <conditionalFormatting sqref="C29:K29">
    <cfRule type="colorScale" priority="33">
      <colorScale>
        <cfvo type="min"/>
        <cfvo type="max"/>
        <color theme="6" tint="0.79998168889431442"/>
        <color theme="5" tint="0.39997558519241921"/>
      </colorScale>
    </cfRule>
  </conditionalFormatting>
  <conditionalFormatting sqref="C39:J39">
    <cfRule type="colorScale" priority="32">
      <colorScale>
        <cfvo type="min"/>
        <cfvo type="max"/>
        <color theme="6" tint="0.79998168889431442"/>
        <color theme="5" tint="0.39997558519241921"/>
      </colorScale>
    </cfRule>
  </conditionalFormatting>
  <conditionalFormatting sqref="C34:G34">
    <cfRule type="colorScale" priority="31">
      <colorScale>
        <cfvo type="min"/>
        <cfvo type="max"/>
        <color theme="6" tint="0.79998168889431442"/>
        <color theme="5" tint="0.39997558519241921"/>
      </colorScale>
    </cfRule>
  </conditionalFormatting>
  <conditionalFormatting sqref="C44:G44">
    <cfRule type="colorScale" priority="30">
      <colorScale>
        <cfvo type="min"/>
        <cfvo type="max"/>
        <color theme="6" tint="0.79998168889431442"/>
        <color theme="5" tint="0.39997558519241921"/>
      </colorScale>
    </cfRule>
  </conditionalFormatting>
  <conditionalFormatting sqref="B49:H49">
    <cfRule type="colorScale" priority="29">
      <colorScale>
        <cfvo type="min"/>
        <cfvo type="max"/>
        <color theme="6" tint="0.79998168889431442"/>
        <color theme="5" tint="0.39997558519241921"/>
      </colorScale>
    </cfRule>
  </conditionalFormatting>
  <conditionalFormatting sqref="B59:C59">
    <cfRule type="colorScale" priority="28">
      <colorScale>
        <cfvo type="min"/>
        <cfvo type="max"/>
        <color theme="6" tint="0.79998168889431442"/>
        <color theme="5" tint="0.39997558519241921"/>
      </colorScale>
    </cfRule>
  </conditionalFormatting>
  <conditionalFormatting sqref="C67:D67">
    <cfRule type="colorScale" priority="27">
      <colorScale>
        <cfvo type="min"/>
        <cfvo type="max"/>
        <color theme="6" tint="0.79998168889431442"/>
        <color theme="5" tint="0.39997558519241921"/>
      </colorScale>
    </cfRule>
  </conditionalFormatting>
  <conditionalFormatting sqref="C77:D77">
    <cfRule type="colorScale" priority="26">
      <colorScale>
        <cfvo type="min"/>
        <cfvo type="max"/>
        <color theme="6" tint="0.79998168889431442"/>
        <color theme="5" tint="0.39997558519241921"/>
      </colorScale>
    </cfRule>
  </conditionalFormatting>
  <conditionalFormatting sqref="B82:C82">
    <cfRule type="colorScale" priority="25">
      <colorScale>
        <cfvo type="min"/>
        <cfvo type="max"/>
        <color theme="6" tint="0.79998168889431442"/>
        <color theme="5" tint="0.39997558519241921"/>
      </colorScale>
    </cfRule>
  </conditionalFormatting>
  <conditionalFormatting sqref="B149:C149">
    <cfRule type="colorScale" priority="24">
      <colorScale>
        <cfvo type="min"/>
        <cfvo type="max"/>
        <color theme="6" tint="0.79998168889431442"/>
        <color theme="5" tint="0.39997558519241921"/>
      </colorScale>
    </cfRule>
  </conditionalFormatting>
  <conditionalFormatting sqref="B137:D137">
    <cfRule type="colorScale" priority="22">
      <colorScale>
        <cfvo type="min"/>
        <cfvo type="max"/>
        <color theme="6" tint="0.79998168889431442"/>
        <color theme="5" tint="0.39997558519241921"/>
      </colorScale>
    </cfRule>
  </conditionalFormatting>
  <conditionalFormatting sqref="B142:D142">
    <cfRule type="colorScale" priority="21">
      <colorScale>
        <cfvo type="min"/>
        <cfvo type="max"/>
        <color theme="6" tint="0.79998168889431442"/>
        <color theme="5" tint="0.39997558519241921"/>
      </colorScale>
    </cfRule>
  </conditionalFormatting>
  <conditionalFormatting sqref="B154:C154">
    <cfRule type="colorScale" priority="20">
      <colorScale>
        <cfvo type="min"/>
        <cfvo type="max"/>
        <color theme="6" tint="0.79998168889431442"/>
        <color theme="5" tint="0.39997558519241921"/>
      </colorScale>
    </cfRule>
  </conditionalFormatting>
  <conditionalFormatting sqref="F159:G159">
    <cfRule type="colorScale" priority="19">
      <colorScale>
        <cfvo type="min"/>
        <cfvo type="max"/>
        <color theme="6" tint="0.79998168889431442"/>
        <color theme="5" tint="0.39997558519241921"/>
      </colorScale>
    </cfRule>
  </conditionalFormatting>
  <conditionalFormatting sqref="B177:C177">
    <cfRule type="colorScale" priority="18">
      <colorScale>
        <cfvo type="min"/>
        <cfvo type="max"/>
        <color theme="6" tint="0.79998168889431442"/>
        <color theme="5" tint="0.39997558519241921"/>
      </colorScale>
    </cfRule>
  </conditionalFormatting>
  <conditionalFormatting sqref="C182:I182">
    <cfRule type="colorScale" priority="17">
      <colorScale>
        <cfvo type="min"/>
        <cfvo type="max"/>
        <color theme="6" tint="0.79998168889431442"/>
        <color theme="5" tint="0.39997558519241921"/>
      </colorScale>
    </cfRule>
  </conditionalFormatting>
  <conditionalFormatting sqref="C192:D192">
    <cfRule type="colorScale" priority="16">
      <colorScale>
        <cfvo type="min"/>
        <cfvo type="max"/>
        <color theme="6" tint="0.79998168889431442"/>
        <color theme="5" tint="0.39997558519241921"/>
      </colorScale>
    </cfRule>
  </conditionalFormatting>
  <conditionalFormatting sqref="B13:F13">
    <cfRule type="colorScale" priority="15">
      <colorScale>
        <cfvo type="min"/>
        <cfvo type="max"/>
        <color theme="6" tint="0.79998168889431442"/>
        <color theme="5" tint="0.39997558519241921"/>
      </colorScale>
    </cfRule>
  </conditionalFormatting>
  <conditionalFormatting sqref="D149">
    <cfRule type="colorScale" priority="14">
      <colorScale>
        <cfvo type="min"/>
        <cfvo type="max"/>
        <color theme="6" tint="0.79998168889431442"/>
        <color theme="5" tint="0.39997558519241921"/>
      </colorScale>
    </cfRule>
  </conditionalFormatting>
  <conditionalFormatting sqref="C87:K87">
    <cfRule type="colorScale" priority="4">
      <colorScale>
        <cfvo type="min"/>
        <cfvo type="max"/>
        <color theme="6" tint="0.79998168889431442"/>
        <color theme="5" tint="0.39997558519241921"/>
      </colorScale>
    </cfRule>
  </conditionalFormatting>
  <conditionalFormatting sqref="F8:G8">
    <cfRule type="colorScale" priority="2">
      <colorScale>
        <cfvo type="min"/>
        <cfvo type="max"/>
        <color theme="6" tint="0.79998168889431442"/>
        <color theme="5" tint="0.39997558519241921"/>
      </colorScale>
    </cfRule>
  </conditionalFormatting>
  <conditionalFormatting sqref="B108:D108">
    <cfRule type="colorScale" priority="1">
      <colorScale>
        <cfvo type="min"/>
        <cfvo type="max"/>
        <color theme="6" tint="0.79998168889431442"/>
        <color theme="5" tint="0.39997558519241921"/>
      </colorScale>
    </cfRule>
  </conditionalFormatting>
  <pageMargins left="0.70866141732283472" right="0.70866141732283472" top="0.74803149606299213" bottom="0.74803149606299213" header="0.31496062992125984" footer="0.31496062992125984"/>
  <pageSetup paperSize="9" scale="44" fitToHeight="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Z314"/>
  <sheetViews>
    <sheetView topLeftCell="A304" zoomScale="80" zoomScaleNormal="80" workbookViewId="0">
      <selection activeCell="A311" sqref="A311"/>
    </sheetView>
  </sheetViews>
  <sheetFormatPr defaultColWidth="8.81640625" defaultRowHeight="14" x14ac:dyDescent="0.3"/>
  <cols>
    <col min="1" max="1" width="17.54296875" style="9" customWidth="1"/>
    <col min="2" max="2" width="16.453125" style="9" customWidth="1"/>
    <col min="3" max="3" width="12.90625" style="9" customWidth="1"/>
    <col min="4" max="4" width="14.26953125" style="9" customWidth="1"/>
    <col min="5" max="5" width="15" style="9" customWidth="1"/>
    <col min="6" max="7" width="13.81640625" style="9" customWidth="1"/>
    <col min="8" max="8" width="14.1796875" style="9" customWidth="1"/>
    <col min="9" max="9" width="11.7265625" style="9" customWidth="1"/>
    <col min="10" max="10" width="12.453125" style="9" customWidth="1"/>
    <col min="11" max="11" width="12.36328125" style="9" customWidth="1"/>
    <col min="12" max="12" width="15.81640625" style="9" customWidth="1"/>
    <col min="13" max="16384" width="8.81640625" style="9"/>
  </cols>
  <sheetData>
    <row r="2" spans="1:12" ht="15.5" x14ac:dyDescent="0.35">
      <c r="A2" s="8" t="s">
        <v>1182</v>
      </c>
    </row>
    <row r="3" spans="1:12" ht="15.5" x14ac:dyDescent="0.35">
      <c r="A3" s="152" t="s">
        <v>1276</v>
      </c>
      <c r="B3" s="59"/>
      <c r="C3" s="172" t="str">
        <f>IF(COUNTIF('BRIA_Cleaned Data'!NT:NT,"hopital_district")=1,"OUI","NON")</f>
        <v>NON</v>
      </c>
      <c r="D3" s="9" t="s">
        <v>4679</v>
      </c>
    </row>
    <row r="4" spans="1:12" ht="34" customHeight="1" x14ac:dyDescent="0.3">
      <c r="A4" s="192" t="s">
        <v>4585</v>
      </c>
      <c r="B4" s="192"/>
      <c r="C4" s="19">
        <f>COUNTIFS('BRIA_Cleaned Data'!N:N,"sante",'BRIA_Cleaned Data'!J:J,"bria")</f>
        <v>5</v>
      </c>
    </row>
    <row r="5" spans="1:12" ht="34" customHeight="1" x14ac:dyDescent="0.3">
      <c r="A5" s="193" t="s">
        <v>4582</v>
      </c>
      <c r="B5" s="193"/>
      <c r="C5" s="173">
        <f>COUNTIFS('BRIA_Cleaned Data'!N:N,"sante",'BRIA_Cleaned Data'!K:K,"bria",'BRIA_Cleaned Data'!U:U,"oui")</f>
        <v>5</v>
      </c>
    </row>
    <row r="7" spans="1:12" ht="15.5" x14ac:dyDescent="0.35">
      <c r="A7" s="8" t="s">
        <v>1173</v>
      </c>
    </row>
    <row r="8" spans="1:12" ht="15.5" x14ac:dyDescent="0.35">
      <c r="A8" s="28" t="s">
        <v>2043</v>
      </c>
    </row>
    <row r="9" spans="1:12" ht="56" x14ac:dyDescent="0.3">
      <c r="A9" s="3"/>
      <c r="B9" s="7" t="s">
        <v>2044</v>
      </c>
      <c r="C9" s="7" t="s">
        <v>2045</v>
      </c>
      <c r="D9" s="7" t="s">
        <v>2046</v>
      </c>
      <c r="E9" s="7" t="s">
        <v>2047</v>
      </c>
      <c r="F9" s="7" t="s">
        <v>2048</v>
      </c>
      <c r="G9" s="7" t="s">
        <v>2049</v>
      </c>
      <c r="H9" s="7" t="s">
        <v>2050</v>
      </c>
      <c r="I9" s="7" t="s">
        <v>2051</v>
      </c>
      <c r="J9" s="7" t="s">
        <v>2052</v>
      </c>
      <c r="K9" s="7" t="s">
        <v>1099</v>
      </c>
      <c r="L9" s="104" t="s">
        <v>2053</v>
      </c>
    </row>
    <row r="10" spans="1:12" x14ac:dyDescent="0.3">
      <c r="A10" s="3" t="s">
        <v>1101</v>
      </c>
      <c r="B10" s="23">
        <f>COUNTIF('BRIA_Cleaned Data'!NT:NT,"poste_sante")</f>
        <v>1</v>
      </c>
      <c r="C10" s="23">
        <f>COUNTIF('BRIA_Cleaned Data'!NT:NT,"centre_sante")</f>
        <v>2</v>
      </c>
      <c r="D10" s="23">
        <f>COUNTIF('BRIA_Cleaned Data'!NT:NT,"hopital_district")</f>
        <v>0</v>
      </c>
      <c r="E10" s="23">
        <f>COUNTIF('BRIA_Cleaned Data'!NT:NT,"hopital_reference")</f>
        <v>0</v>
      </c>
      <c r="F10" s="23">
        <f>COUNTIF('BRIA_Cleaned Data'!NT:NT,"service_mobile")</f>
        <v>0</v>
      </c>
      <c r="G10" s="23">
        <f>COUNTIF('BRIA_Cleaned Data'!NT:NT,"clinique_privee")</f>
        <v>0</v>
      </c>
      <c r="H10" s="23">
        <f>COUNTIF('BRIA_Cleaned Data'!NT:NT,"service_ong")</f>
        <v>0</v>
      </c>
      <c r="I10" s="23">
        <f>COUNTIF('BRIA_Cleaned Data'!NT:NT,"dispensaire_religieux")</f>
        <v>1</v>
      </c>
      <c r="J10" s="23">
        <f>COUNTIF('BRIA_Cleaned Data'!NT:NT,"tradipraticien")</f>
        <v>0</v>
      </c>
      <c r="K10" s="23">
        <f>COUNTIF('BRIA_Cleaned Data'!NT:NT,"autre")</f>
        <v>1</v>
      </c>
      <c r="L10" s="50">
        <f>SUM(B10:K10)</f>
        <v>5</v>
      </c>
    </row>
    <row r="11" spans="1:12" ht="26" x14ac:dyDescent="0.3">
      <c r="A11" s="51" t="s">
        <v>1776</v>
      </c>
      <c r="B11" s="6">
        <f>(B10/$C$4)</f>
        <v>0.2</v>
      </c>
      <c r="C11" s="6">
        <f t="shared" ref="C11:K11" si="0">(C10/$C$4)</f>
        <v>0.4</v>
      </c>
      <c r="D11" s="6">
        <f t="shared" si="0"/>
        <v>0</v>
      </c>
      <c r="E11" s="6">
        <f t="shared" si="0"/>
        <v>0</v>
      </c>
      <c r="F11" s="6">
        <f t="shared" si="0"/>
        <v>0</v>
      </c>
      <c r="G11" s="6">
        <f t="shared" si="0"/>
        <v>0</v>
      </c>
      <c r="H11" s="6">
        <f t="shared" si="0"/>
        <v>0</v>
      </c>
      <c r="I11" s="6">
        <f t="shared" si="0"/>
        <v>0.2</v>
      </c>
      <c r="J11" s="6">
        <f t="shared" si="0"/>
        <v>0</v>
      </c>
      <c r="K11" s="6">
        <f t="shared" si="0"/>
        <v>0.2</v>
      </c>
      <c r="L11" s="95">
        <f>SUM(B11:K11)</f>
        <v>1</v>
      </c>
    </row>
    <row r="12" spans="1:12" ht="15.5" x14ac:dyDescent="0.35">
      <c r="A12" s="8"/>
      <c r="K12" s="68" t="s">
        <v>4678</v>
      </c>
    </row>
    <row r="13" spans="1:12" ht="15.5" x14ac:dyDescent="0.35">
      <c r="A13" s="28" t="s">
        <v>1779</v>
      </c>
    </row>
    <row r="14" spans="1:12" ht="42" x14ac:dyDescent="0.3">
      <c r="A14" s="3"/>
      <c r="B14" s="7" t="s">
        <v>1104</v>
      </c>
      <c r="C14" s="7" t="s">
        <v>1103</v>
      </c>
      <c r="D14" s="7" t="s">
        <v>1277</v>
      </c>
      <c r="E14" s="104" t="s">
        <v>1780</v>
      </c>
    </row>
    <row r="15" spans="1:12" x14ac:dyDescent="0.3">
      <c r="A15" s="3" t="s">
        <v>1101</v>
      </c>
      <c r="B15" s="23">
        <f>COUNTIF('BRIA_Cleaned Data'!NW:NW,"oui")</f>
        <v>5</v>
      </c>
      <c r="C15" s="23">
        <f>COUNTIF('BRIA_Cleaned Data'!NW:NW,"nNW")</f>
        <v>0</v>
      </c>
      <c r="D15" s="23">
        <f>COUNTIF('BRIA_Cleaned Data'!NW:NW,"partiel")</f>
        <v>0</v>
      </c>
      <c r="E15" s="50">
        <f>SUM(B15+D15)</f>
        <v>5</v>
      </c>
    </row>
    <row r="16" spans="1:12" ht="26" x14ac:dyDescent="0.3">
      <c r="A16" s="51" t="s">
        <v>1776</v>
      </c>
      <c r="B16" s="6">
        <f>(B15/$C$4)</f>
        <v>1</v>
      </c>
      <c r="C16" s="6">
        <f>(C15/$C$4)</f>
        <v>0</v>
      </c>
      <c r="D16" s="6">
        <f>(D15/$C$4)</f>
        <v>0</v>
      </c>
      <c r="E16" s="95">
        <f>SUM(B16+D16)</f>
        <v>1</v>
      </c>
    </row>
    <row r="17" spans="1:26" x14ac:dyDescent="0.3">
      <c r="A17" s="13"/>
      <c r="B17" s="14"/>
      <c r="C17" s="14"/>
      <c r="D17" s="14"/>
    </row>
    <row r="18" spans="1:26" x14ac:dyDescent="0.3">
      <c r="B18" s="17" t="s">
        <v>1604</v>
      </c>
      <c r="D18" s="85" t="s">
        <v>1750</v>
      </c>
    </row>
    <row r="19" spans="1:26" s="35" customFormat="1" ht="77.5" customHeight="1" x14ac:dyDescent="0.3">
      <c r="B19" s="3"/>
      <c r="C19" s="5" t="s">
        <v>1670</v>
      </c>
      <c r="D19" s="5" t="s">
        <v>1590</v>
      </c>
      <c r="E19" s="5" t="s">
        <v>1671</v>
      </c>
      <c r="F19" s="5" t="s">
        <v>1591</v>
      </c>
      <c r="G19" s="5" t="s">
        <v>1592</v>
      </c>
      <c r="H19" s="5" t="s">
        <v>1672</v>
      </c>
      <c r="I19" s="5" t="s">
        <v>1673</v>
      </c>
      <c r="J19" s="5" t="s">
        <v>1594</v>
      </c>
      <c r="K19" s="5" t="s">
        <v>1595</v>
      </c>
      <c r="L19" s="5" t="s">
        <v>1557</v>
      </c>
      <c r="M19" s="5" t="s">
        <v>1114</v>
      </c>
    </row>
    <row r="20" spans="1:26" x14ac:dyDescent="0.3">
      <c r="B20" s="3" t="s">
        <v>1101</v>
      </c>
      <c r="C20" s="3">
        <f>COUNTIF('BRIA_Cleaned Data'!OB:OB,"1")</f>
        <v>0</v>
      </c>
      <c r="D20" s="3">
        <f>COUNTIF('BRIA_Cleaned Data'!OC:OC,"1")</f>
        <v>0</v>
      </c>
      <c r="E20" s="3">
        <f>COUNTIF('BRIA_Cleaned Data'!OD:OD,"1")</f>
        <v>0</v>
      </c>
      <c r="F20" s="3">
        <f>COUNTIF('BRIA_Cleaned Data'!OE:OE,"1")</f>
        <v>0</v>
      </c>
      <c r="G20" s="3">
        <f>COUNTIF('BRIA_Cleaned Data'!OF:OF,"1")</f>
        <v>0</v>
      </c>
      <c r="H20" s="3">
        <f>COUNTIF('BRIA_Cleaned Data'!OG:OG,"1")</f>
        <v>0</v>
      </c>
      <c r="I20" s="3">
        <f>COUNTIF('BRIA_Cleaned Data'!OH:OH,"1")</f>
        <v>0</v>
      </c>
      <c r="J20" s="3">
        <f>COUNTIF('BRIA_Cleaned Data'!OI:OI,"1")</f>
        <v>0</v>
      </c>
      <c r="K20" s="3">
        <f>COUNTIF('BRIA_Cleaned Data'!OJ:OJ,"1")</f>
        <v>0</v>
      </c>
      <c r="L20" s="3">
        <f>COUNTIF('BRIA_Cleaned Data'!OK:OK,"1")</f>
        <v>0</v>
      </c>
      <c r="M20" s="3">
        <f>COUNTIF('BRIA_Cleaned Data'!OL:OL,"1")</f>
        <v>0</v>
      </c>
    </row>
    <row r="21" spans="1:26" ht="37.5" x14ac:dyDescent="0.3">
      <c r="B21" s="51" t="s">
        <v>1777</v>
      </c>
      <c r="C21" s="6" t="e">
        <f>C20/$C$15</f>
        <v>#DIV/0!</v>
      </c>
      <c r="D21" s="6" t="e">
        <f t="shared" ref="D21:M21" si="1">D20/$C$15</f>
        <v>#DIV/0!</v>
      </c>
      <c r="E21" s="6" t="e">
        <f t="shared" si="1"/>
        <v>#DIV/0!</v>
      </c>
      <c r="F21" s="6" t="e">
        <f t="shared" si="1"/>
        <v>#DIV/0!</v>
      </c>
      <c r="G21" s="6" t="e">
        <f t="shared" si="1"/>
        <v>#DIV/0!</v>
      </c>
      <c r="H21" s="6" t="e">
        <f t="shared" si="1"/>
        <v>#DIV/0!</v>
      </c>
      <c r="I21" s="6" t="e">
        <f t="shared" si="1"/>
        <v>#DIV/0!</v>
      </c>
      <c r="J21" s="6" t="e">
        <f t="shared" si="1"/>
        <v>#DIV/0!</v>
      </c>
      <c r="K21" s="6" t="e">
        <f t="shared" si="1"/>
        <v>#DIV/0!</v>
      </c>
      <c r="L21" s="6" t="e">
        <f t="shared" si="1"/>
        <v>#DIV/0!</v>
      </c>
      <c r="M21" s="6" t="e">
        <f t="shared" si="1"/>
        <v>#DIV/0!</v>
      </c>
    </row>
    <row r="23" spans="1:26" s="1" customFormat="1" x14ac:dyDescent="0.3">
      <c r="A23" s="9"/>
      <c r="B23" s="16" t="s">
        <v>1603</v>
      </c>
      <c r="C23" s="13"/>
      <c r="D23" s="9"/>
      <c r="E23" s="9"/>
      <c r="F23" s="9"/>
      <c r="G23" s="9"/>
      <c r="I23" s="9"/>
      <c r="J23" s="9"/>
      <c r="K23" s="68"/>
      <c r="L23" s="9"/>
      <c r="M23" s="9"/>
      <c r="N23" s="9"/>
      <c r="O23" s="9"/>
      <c r="P23" s="9"/>
      <c r="Q23" s="9"/>
      <c r="R23" s="9"/>
      <c r="S23" s="9"/>
      <c r="T23" s="9"/>
      <c r="U23" s="9"/>
      <c r="V23" s="9"/>
      <c r="W23" s="9"/>
      <c r="X23" s="9"/>
      <c r="Y23" s="9"/>
      <c r="Z23" s="9"/>
    </row>
    <row r="24" spans="1:26" s="1" customFormat="1" ht="28" x14ac:dyDescent="0.3">
      <c r="A24" s="9"/>
      <c r="B24" s="3"/>
      <c r="C24" s="5" t="s">
        <v>1515</v>
      </c>
      <c r="D24" s="5" t="s">
        <v>1516</v>
      </c>
      <c r="E24" s="5" t="s">
        <v>1517</v>
      </c>
      <c r="F24" s="5" t="s">
        <v>1518</v>
      </c>
      <c r="G24" s="5" t="s">
        <v>1557</v>
      </c>
      <c r="H24" s="92" t="s">
        <v>1100</v>
      </c>
      <c r="I24" s="9"/>
      <c r="J24" s="9"/>
      <c r="K24" s="9"/>
      <c r="L24" s="9"/>
      <c r="M24" s="9"/>
      <c r="N24" s="9"/>
      <c r="O24" s="9"/>
      <c r="P24" s="9"/>
      <c r="Q24" s="9"/>
      <c r="R24" s="9"/>
      <c r="S24" s="9"/>
      <c r="T24" s="9"/>
      <c r="U24" s="9"/>
      <c r="V24" s="9"/>
      <c r="W24" s="9"/>
      <c r="X24" s="9"/>
      <c r="Y24" s="9"/>
      <c r="Z24" s="9"/>
    </row>
    <row r="25" spans="1:26" s="1" customFormat="1" ht="14.5" customHeight="1" x14ac:dyDescent="0.3">
      <c r="A25" s="9"/>
      <c r="B25" s="3" t="s">
        <v>1101</v>
      </c>
      <c r="C25" s="3">
        <f>COUNTIF('BRIA_Cleaned Data'!ON:ON,"moins_six_mois")</f>
        <v>0</v>
      </c>
      <c r="D25" s="3">
        <f>COUNTIF('BRIA_Cleaned Data'!ON:ON,"six_mois_un_an ")</f>
        <v>0</v>
      </c>
      <c r="E25" s="3">
        <f>COUNTIF('BRIA_Cleaned Data'!ON:ON,"un_an_trois_ans")</f>
        <v>0</v>
      </c>
      <c r="F25" s="3">
        <f>COUNTIF('BRIA_Cleaned Data'!ON:ON,"plus_trois_ans")</f>
        <v>0</v>
      </c>
      <c r="G25" s="3">
        <f>COUNTIF('BRIA_Cleaned Data'!ON:ON,"nsp")</f>
        <v>0</v>
      </c>
      <c r="H25" s="93">
        <f>SUM(C25:G25)</f>
        <v>0</v>
      </c>
      <c r="I25" s="9"/>
      <c r="J25" s="121" t="s">
        <v>4691</v>
      </c>
      <c r="K25" s="9"/>
      <c r="L25" s="9"/>
      <c r="M25" s="9"/>
      <c r="N25" s="9"/>
      <c r="O25" s="9"/>
      <c r="P25" s="9"/>
      <c r="Q25" s="9"/>
      <c r="R25" s="9"/>
      <c r="S25" s="9"/>
      <c r="T25" s="9"/>
      <c r="U25" s="9"/>
      <c r="V25" s="9"/>
      <c r="W25" s="9"/>
      <c r="X25" s="9"/>
      <c r="Y25" s="9"/>
      <c r="Z25" s="9"/>
    </row>
    <row r="26" spans="1:26" ht="37.5" x14ac:dyDescent="0.3">
      <c r="B26" s="51" t="s">
        <v>1777</v>
      </c>
      <c r="C26" s="6" t="e">
        <f>C25/$C$29</f>
        <v>#VALUE!</v>
      </c>
      <c r="D26" s="6" t="e">
        <f>D25/$C$29</f>
        <v>#VALUE!</v>
      </c>
      <c r="E26" s="6" t="e">
        <f>E25/$C$29</f>
        <v>#VALUE!</v>
      </c>
      <c r="F26" s="6" t="e">
        <f>F25/$C$29</f>
        <v>#VALUE!</v>
      </c>
      <c r="G26" s="6" t="e">
        <f>G25/$C$29</f>
        <v>#VALUE!</v>
      </c>
      <c r="H26" s="97" t="e">
        <f>SUM(C26:G26)</f>
        <v>#VALUE!</v>
      </c>
    </row>
    <row r="27" spans="1:26" x14ac:dyDescent="0.3">
      <c r="A27" s="13"/>
      <c r="B27" s="14"/>
      <c r="C27" s="14"/>
      <c r="D27" s="14"/>
      <c r="E27" s="25"/>
    </row>
    <row r="28" spans="1:26" x14ac:dyDescent="0.3">
      <c r="B28" s="17" t="s">
        <v>1605</v>
      </c>
      <c r="E28" s="85" t="s">
        <v>1750</v>
      </c>
    </row>
    <row r="29" spans="1:26" ht="77.5" customHeight="1" x14ac:dyDescent="0.3">
      <c r="B29" s="23"/>
      <c r="C29" s="5" t="s">
        <v>1596</v>
      </c>
      <c r="D29" s="5" t="s">
        <v>1674</v>
      </c>
      <c r="E29" s="5" t="s">
        <v>1675</v>
      </c>
      <c r="F29" s="5" t="s">
        <v>1676</v>
      </c>
      <c r="G29" s="5" t="s">
        <v>1677</v>
      </c>
      <c r="H29" s="5" t="s">
        <v>1678</v>
      </c>
      <c r="I29" s="5" t="s">
        <v>1679</v>
      </c>
      <c r="J29" s="5" t="s">
        <v>1680</v>
      </c>
      <c r="K29" s="5" t="s">
        <v>1557</v>
      </c>
      <c r="L29" s="5" t="s">
        <v>1114</v>
      </c>
    </row>
    <row r="30" spans="1:26" x14ac:dyDescent="0.3">
      <c r="B30" s="23" t="s">
        <v>1101</v>
      </c>
      <c r="C30" s="23">
        <f>COUNTIF('BRIA_Cleaned Data'!NX:NX,"infra_endommagee")</f>
        <v>0</v>
      </c>
      <c r="D30" s="23">
        <f>COUNTIF('BRIA_Cleaned Data'!NX:NX,"manque_mobilier")</f>
        <v>0</v>
      </c>
      <c r="E30" s="23">
        <f>COUNTIF('BRIA_Cleaned Data'!NX:NX,"faibles_capacites_accueil")</f>
        <v>0</v>
      </c>
      <c r="F30" s="23">
        <f>COUNTIF('BRIA_Cleaned Data'!NX:NX,"pbs_appro_eau_elec")</f>
        <v>0</v>
      </c>
      <c r="G30" s="23">
        <f>COUNTIF('BRIA_Cleaned Data'!NX:NX,"pbs_fin_fonctionnement ")</f>
        <v>0</v>
      </c>
      <c r="H30" s="23">
        <f>COUNTIF('BRIA_Cleaned Data'!NX:NX,"pbs_fin_fonctionnement_maintenance")</f>
        <v>0</v>
      </c>
      <c r="I30" s="23">
        <f>COUNTIF('BRIA_Cleaned Data'!NX:NX,"pbs_appro_medicaments")</f>
        <v>0</v>
      </c>
      <c r="J30" s="23">
        <f>COUNTIF('BRIA_Cleaned Data'!NX:NX,"pbs_personnels_qualifies")</f>
        <v>0</v>
      </c>
      <c r="K30" s="23">
        <f>COUNTIF('BRIA_Cleaned Data'!NX:NX,"nsp")</f>
        <v>0</v>
      </c>
      <c r="L30" s="23">
        <f>COUNTIF('BRIA_Cleaned Data'!NX:NX,"autre")</f>
        <v>0</v>
      </c>
    </row>
    <row r="31" spans="1:26" x14ac:dyDescent="0.3">
      <c r="B31" s="23" t="s">
        <v>1102</v>
      </c>
      <c r="C31" s="38" t="e">
        <f>C30/$D$29</f>
        <v>#VALUE!</v>
      </c>
      <c r="D31" s="38" t="e">
        <f t="shared" ref="D31:L31" si="2">D30/$D$29</f>
        <v>#VALUE!</v>
      </c>
      <c r="E31" s="38" t="e">
        <f t="shared" si="2"/>
        <v>#VALUE!</v>
      </c>
      <c r="F31" s="38" t="e">
        <f t="shared" si="2"/>
        <v>#VALUE!</v>
      </c>
      <c r="G31" s="38" t="e">
        <f t="shared" si="2"/>
        <v>#VALUE!</v>
      </c>
      <c r="H31" s="38" t="e">
        <f t="shared" si="2"/>
        <v>#VALUE!</v>
      </c>
      <c r="I31" s="38" t="e">
        <f t="shared" si="2"/>
        <v>#VALUE!</v>
      </c>
      <c r="J31" s="38" t="e">
        <f t="shared" si="2"/>
        <v>#VALUE!</v>
      </c>
      <c r="K31" s="38" t="e">
        <f t="shared" si="2"/>
        <v>#VALUE!</v>
      </c>
      <c r="L31" s="38" t="e">
        <f t="shared" si="2"/>
        <v>#VALUE!</v>
      </c>
    </row>
    <row r="32" spans="1:26" x14ac:dyDescent="0.3">
      <c r="B32" s="13"/>
    </row>
    <row r="33" spans="1:26" s="1" customFormat="1" x14ac:dyDescent="0.3">
      <c r="A33" s="9"/>
      <c r="B33" s="16" t="s">
        <v>1602</v>
      </c>
      <c r="D33" s="13"/>
      <c r="E33" s="9"/>
      <c r="F33" s="9"/>
      <c r="G33" s="9"/>
      <c r="H33" s="9"/>
      <c r="I33" s="9"/>
      <c r="J33" s="9"/>
      <c r="K33" s="9"/>
      <c r="L33" s="9"/>
      <c r="M33" s="9"/>
      <c r="N33" s="9"/>
      <c r="O33" s="9"/>
      <c r="P33" s="9"/>
      <c r="Q33" s="9"/>
      <c r="R33" s="9"/>
      <c r="S33" s="9"/>
      <c r="T33" s="9"/>
      <c r="U33" s="9"/>
      <c r="V33" s="9"/>
      <c r="W33" s="9"/>
      <c r="X33" s="9"/>
      <c r="Y33" s="9"/>
      <c r="Z33" s="9"/>
    </row>
    <row r="34" spans="1:26" s="1" customFormat="1" ht="28" x14ac:dyDescent="0.3">
      <c r="A34" s="9"/>
      <c r="B34" s="3"/>
      <c r="C34" s="5" t="s">
        <v>1515</v>
      </c>
      <c r="D34" s="5" t="s">
        <v>1516</v>
      </c>
      <c r="E34" s="5" t="s">
        <v>1517</v>
      </c>
      <c r="F34" s="5" t="s">
        <v>1518</v>
      </c>
      <c r="G34" s="5" t="s">
        <v>1557</v>
      </c>
      <c r="H34" s="92" t="s">
        <v>1100</v>
      </c>
      <c r="I34" s="9"/>
      <c r="J34" s="9"/>
      <c r="K34" s="9"/>
      <c r="L34" s="9"/>
      <c r="M34" s="9"/>
      <c r="N34" s="9"/>
      <c r="O34" s="9"/>
      <c r="P34" s="9"/>
      <c r="Q34" s="9"/>
      <c r="R34" s="9"/>
      <c r="S34" s="9"/>
      <c r="T34" s="9"/>
      <c r="U34" s="9"/>
      <c r="V34" s="9"/>
      <c r="W34" s="9"/>
      <c r="X34" s="9"/>
      <c r="Y34" s="9"/>
      <c r="Z34" s="9"/>
    </row>
    <row r="35" spans="1:26" s="1" customFormat="1" x14ac:dyDescent="0.3">
      <c r="A35" s="9"/>
      <c r="B35" s="3" t="s">
        <v>1101</v>
      </c>
      <c r="C35" s="3">
        <f>COUNTIF('BRIA_Cleaned Data'!NZ:NZ,"moins_six_mois")</f>
        <v>0</v>
      </c>
      <c r="D35" s="3">
        <f>COUNTIF('BRIA_Cleaned Data'!NZ:NZ,"six_mois_un_an ")</f>
        <v>0</v>
      </c>
      <c r="E35" s="3">
        <f>COUNTIF('BRIA_Cleaned Data'!NZ:NZ,"un_an_trois_ans")</f>
        <v>0</v>
      </c>
      <c r="F35" s="3">
        <f>COUNTIF('BRIA_Cleaned Data'!NZ:NZ,"plus_trois_ans")</f>
        <v>0</v>
      </c>
      <c r="G35" s="3">
        <f>COUNTIF('BRIA_Cleaned Data'!NZ:NZ,"nsp")</f>
        <v>0</v>
      </c>
      <c r="H35" s="93">
        <f>SUM(C35:G35)</f>
        <v>0</v>
      </c>
      <c r="I35" s="9"/>
      <c r="J35" s="9"/>
      <c r="K35" s="9"/>
      <c r="L35" s="9"/>
      <c r="M35" s="9"/>
      <c r="N35" s="9"/>
      <c r="O35" s="9"/>
      <c r="P35" s="9"/>
      <c r="Q35" s="9"/>
      <c r="R35" s="9"/>
      <c r="S35" s="9"/>
      <c r="T35" s="9"/>
      <c r="U35" s="9"/>
      <c r="V35" s="9"/>
      <c r="W35" s="9"/>
      <c r="X35" s="9"/>
      <c r="Y35" s="9"/>
      <c r="Z35" s="9"/>
    </row>
    <row r="36" spans="1:26" s="1" customFormat="1" ht="14.5" customHeight="1" x14ac:dyDescent="0.3">
      <c r="A36" s="9"/>
      <c r="B36" s="3" t="s">
        <v>1102</v>
      </c>
      <c r="C36" s="6" t="e">
        <f>C35/$D$15</f>
        <v>#DIV/0!</v>
      </c>
      <c r="D36" s="6" t="e">
        <f t="shared" ref="D36:G36" si="3">D35/$D$15</f>
        <v>#DIV/0!</v>
      </c>
      <c r="E36" s="6" t="e">
        <f t="shared" si="3"/>
        <v>#DIV/0!</v>
      </c>
      <c r="F36" s="6" t="e">
        <f t="shared" si="3"/>
        <v>#DIV/0!</v>
      </c>
      <c r="G36" s="6" t="e">
        <f t="shared" si="3"/>
        <v>#DIV/0!</v>
      </c>
      <c r="H36" s="97" t="e">
        <f>SUM(C36:G36)</f>
        <v>#DIV/0!</v>
      </c>
      <c r="I36" s="9"/>
      <c r="J36" s="121" t="s">
        <v>4691</v>
      </c>
      <c r="K36" s="9"/>
      <c r="L36" s="9"/>
      <c r="M36" s="9"/>
      <c r="N36" s="9"/>
      <c r="O36" s="9"/>
      <c r="P36" s="9"/>
      <c r="Q36" s="9"/>
      <c r="R36" s="9"/>
      <c r="S36" s="9"/>
      <c r="T36" s="9"/>
      <c r="U36" s="9"/>
      <c r="V36" s="9"/>
      <c r="W36" s="9"/>
      <c r="X36" s="9"/>
      <c r="Y36" s="9"/>
      <c r="Z36" s="9"/>
    </row>
    <row r="37" spans="1:26" ht="14.5" customHeight="1" x14ac:dyDescent="0.3">
      <c r="B37" s="13"/>
      <c r="C37" s="14"/>
      <c r="D37" s="14"/>
      <c r="E37" s="14"/>
      <c r="F37" s="14"/>
      <c r="G37" s="14"/>
    </row>
    <row r="38" spans="1:26" ht="14.5" customHeight="1" x14ac:dyDescent="0.35">
      <c r="A38" s="28" t="s">
        <v>1681</v>
      </c>
      <c r="B38" s="13"/>
      <c r="C38" s="14"/>
      <c r="D38" s="14"/>
      <c r="E38" s="14"/>
      <c r="F38" s="14"/>
      <c r="G38" s="14"/>
    </row>
    <row r="39" spans="1:26" x14ac:dyDescent="0.3">
      <c r="A39" s="3"/>
      <c r="B39" s="7" t="s">
        <v>1104</v>
      </c>
      <c r="C39" s="7" t="s">
        <v>1103</v>
      </c>
      <c r="D39" s="7" t="s">
        <v>1761</v>
      </c>
      <c r="E39" s="92" t="s">
        <v>1100</v>
      </c>
    </row>
    <row r="40" spans="1:26" x14ac:dyDescent="0.3">
      <c r="A40" s="3" t="s">
        <v>1101</v>
      </c>
      <c r="B40" s="3">
        <f>COUNTIF('BRIA_Cleaned Data'!PA:PA,"oui")</f>
        <v>3</v>
      </c>
      <c r="C40" s="3">
        <f>COUNTIF('BRIA_Cleaned Data'!PA:PA,"non")</f>
        <v>1</v>
      </c>
      <c r="D40" s="3">
        <f>COUNTIF('BRIA_Cleaned Data'!PA:PA,"nsp")</f>
        <v>1</v>
      </c>
      <c r="E40" s="93">
        <f>SUM(B40:D40)</f>
        <v>5</v>
      </c>
    </row>
    <row r="41" spans="1:26" s="35" customFormat="1" ht="37" x14ac:dyDescent="0.3">
      <c r="A41" s="52" t="s">
        <v>1778</v>
      </c>
      <c r="B41" s="78">
        <f>(B40/$E$15)</f>
        <v>0.6</v>
      </c>
      <c r="C41" s="78">
        <f>(C40/$E$15)</f>
        <v>0.2</v>
      </c>
      <c r="D41" s="78">
        <f>(D40/$E$15)</f>
        <v>0.2</v>
      </c>
      <c r="E41" s="97">
        <f>SUM(B41:D41)</f>
        <v>1</v>
      </c>
    </row>
    <row r="42" spans="1:26" ht="14.5" customHeight="1" x14ac:dyDescent="0.3">
      <c r="B42" s="13"/>
      <c r="C42" s="14"/>
      <c r="D42" s="14"/>
      <c r="E42" s="14"/>
      <c r="F42" s="14"/>
      <c r="G42" s="14"/>
    </row>
    <row r="43" spans="1:26" ht="14.5" customHeight="1" x14ac:dyDescent="0.3">
      <c r="B43" s="33" t="s">
        <v>1682</v>
      </c>
      <c r="C43" s="14"/>
      <c r="D43" s="14"/>
      <c r="E43" s="14"/>
      <c r="F43" s="14"/>
      <c r="G43" s="14"/>
    </row>
    <row r="44" spans="1:26" ht="34" customHeight="1" x14ac:dyDescent="0.3">
      <c r="B44" s="3"/>
      <c r="C44" s="5" t="s">
        <v>1683</v>
      </c>
      <c r="D44" s="5" t="s">
        <v>1684</v>
      </c>
      <c r="E44" s="5" t="s">
        <v>1685</v>
      </c>
      <c r="F44" s="92" t="s">
        <v>1100</v>
      </c>
      <c r="G44" s="14"/>
    </row>
    <row r="45" spans="1:26" ht="14.5" customHeight="1" x14ac:dyDescent="0.3">
      <c r="B45" s="3" t="s">
        <v>1101</v>
      </c>
      <c r="C45" s="71">
        <f>COUNTIF('BRIA_Cleaned Data'!PB:PB,"severes")</f>
        <v>0</v>
      </c>
      <c r="D45" s="71">
        <f>COUNTIF('BRIA_Cleaned Data'!PB:PB,"moderes")</f>
        <v>2</v>
      </c>
      <c r="E45" s="71">
        <f>COUNTIF('BRIA_Cleaned Data'!PB:PB,"faibles")</f>
        <v>1</v>
      </c>
      <c r="F45" s="93">
        <f>SUM(C45:E45)</f>
        <v>3</v>
      </c>
      <c r="G45" s="68"/>
    </row>
    <row r="46" spans="1:26" ht="47" customHeight="1" x14ac:dyDescent="0.3">
      <c r="B46" s="51" t="s">
        <v>1781</v>
      </c>
      <c r="C46" s="6">
        <f>C45/$B$40</f>
        <v>0</v>
      </c>
      <c r="D46" s="6">
        <f t="shared" ref="D46:E46" si="4">D45/$C$4</f>
        <v>0.4</v>
      </c>
      <c r="E46" s="6">
        <f t="shared" si="4"/>
        <v>0.2</v>
      </c>
      <c r="F46" s="97">
        <f>SUM(C46:E46)</f>
        <v>0.60000000000000009</v>
      </c>
      <c r="G46" s="14"/>
    </row>
    <row r="47" spans="1:26" ht="14.5" customHeight="1" x14ac:dyDescent="0.3">
      <c r="B47" s="13"/>
      <c r="C47" s="14"/>
      <c r="D47" s="14"/>
      <c r="E47" s="14"/>
      <c r="F47" s="14"/>
      <c r="G47" s="14"/>
    </row>
    <row r="48" spans="1:26" ht="15.5" x14ac:dyDescent="0.35">
      <c r="A48" s="28" t="s">
        <v>1190</v>
      </c>
      <c r="C48" s="85" t="s">
        <v>1750</v>
      </c>
    </row>
    <row r="49" spans="1:12" ht="56" x14ac:dyDescent="0.3">
      <c r="A49" s="3"/>
      <c r="B49" s="7" t="s">
        <v>1127</v>
      </c>
      <c r="C49" s="7" t="s">
        <v>1128</v>
      </c>
      <c r="D49" s="7" t="s">
        <v>1129</v>
      </c>
      <c r="E49" s="7" t="s">
        <v>1544</v>
      </c>
      <c r="F49" s="7" t="s">
        <v>1545</v>
      </c>
      <c r="G49" s="7" t="s">
        <v>1546</v>
      </c>
      <c r="H49" s="7" t="s">
        <v>1130</v>
      </c>
      <c r="I49" s="7" t="s">
        <v>1547</v>
      </c>
      <c r="J49" s="7" t="s">
        <v>1548</v>
      </c>
      <c r="K49" s="7" t="s">
        <v>1863</v>
      </c>
      <c r="L49" s="7" t="s">
        <v>1099</v>
      </c>
    </row>
    <row r="50" spans="1:12" x14ac:dyDescent="0.3">
      <c r="A50" s="3" t="s">
        <v>1101</v>
      </c>
      <c r="B50" s="37">
        <f>COUNTIF('BRIA_Cleaned Data'!RS:RS,"1")</f>
        <v>1</v>
      </c>
      <c r="C50" s="37">
        <f>COUNTIF('BRIA_Cleaned Data'!RT:RT,"1")</f>
        <v>0</v>
      </c>
      <c r="D50" s="37">
        <f>COUNTIF('BRIA_Cleaned Data'!RU:RU,"1")</f>
        <v>0</v>
      </c>
      <c r="E50" s="37">
        <f>COUNTIF('BRIA_Cleaned Data'!RV:RV,"1")</f>
        <v>0</v>
      </c>
      <c r="F50" s="37">
        <f>COUNTIF('BRIA_Cleaned Data'!RW:RW,"1")</f>
        <v>0</v>
      </c>
      <c r="G50" s="37">
        <f>COUNTIF('BRIA_Cleaned Data'!RX:RX,"1")</f>
        <v>0</v>
      </c>
      <c r="H50" s="37">
        <f>COUNTIF('BRIA_Cleaned Data'!RY:RY,"1")</f>
        <v>1</v>
      </c>
      <c r="I50" s="37">
        <f>COUNTIF('BRIA_Cleaned Data'!RZ:RZ,"1")</f>
        <v>2</v>
      </c>
      <c r="J50" s="37">
        <f>COUNTIF('BRIA_Cleaned Data'!SA:SA,"1")</f>
        <v>0</v>
      </c>
      <c r="K50" s="37">
        <f>COUNTIF('BRIA_Cleaned Data'!SB:SB,"1")</f>
        <v>1</v>
      </c>
      <c r="L50" s="37">
        <f>COUNTIF('BRIA_Cleaned Data'!SC:SC,"1")</f>
        <v>0</v>
      </c>
    </row>
    <row r="51" spans="1:12" x14ac:dyDescent="0.3">
      <c r="A51" s="3" t="s">
        <v>1115</v>
      </c>
      <c r="B51" s="6">
        <f>B50/$C$4</f>
        <v>0.2</v>
      </c>
      <c r="C51" s="6">
        <f t="shared" ref="C51:K51" si="5">C50/$C$4</f>
        <v>0</v>
      </c>
      <c r="D51" s="6">
        <f t="shared" si="5"/>
        <v>0</v>
      </c>
      <c r="E51" s="6">
        <f t="shared" si="5"/>
        <v>0</v>
      </c>
      <c r="F51" s="6">
        <f t="shared" si="5"/>
        <v>0</v>
      </c>
      <c r="G51" s="6">
        <f t="shared" si="5"/>
        <v>0</v>
      </c>
      <c r="H51" s="6">
        <f t="shared" si="5"/>
        <v>0.2</v>
      </c>
      <c r="I51" s="6">
        <f t="shared" si="5"/>
        <v>0.4</v>
      </c>
      <c r="J51" s="6">
        <f t="shared" si="5"/>
        <v>0</v>
      </c>
      <c r="K51" s="6">
        <f t="shared" si="5"/>
        <v>0.2</v>
      </c>
      <c r="L51" s="6">
        <f t="shared" ref="L51" si="6">L50/$C$4</f>
        <v>0</v>
      </c>
    </row>
    <row r="52" spans="1:12" x14ac:dyDescent="0.3">
      <c r="A52" s="13"/>
      <c r="B52" s="14"/>
      <c r="C52" s="14"/>
      <c r="D52" s="14"/>
      <c r="J52" s="68"/>
    </row>
    <row r="53" spans="1:12" ht="15.5" x14ac:dyDescent="0.35">
      <c r="A53" s="28" t="s">
        <v>1278</v>
      </c>
    </row>
    <row r="54" spans="1:12" s="35" customFormat="1" ht="28" x14ac:dyDescent="0.35">
      <c r="A54" s="42"/>
      <c r="B54" s="34" t="s">
        <v>1104</v>
      </c>
      <c r="C54" s="34" t="s">
        <v>1279</v>
      </c>
      <c r="D54" s="34" t="s">
        <v>1103</v>
      </c>
      <c r="E54" s="92" t="s">
        <v>1100</v>
      </c>
    </row>
    <row r="55" spans="1:12" x14ac:dyDescent="0.3">
      <c r="A55" s="3" t="s">
        <v>1101</v>
      </c>
      <c r="B55" s="3">
        <f>COUNTIF('BRIA_Cleaned Data'!OO:OO,"oui")</f>
        <v>5</v>
      </c>
      <c r="C55" s="3">
        <f>COUNTIF('BRIA_Cleaned Data'!OO:OO,"non_non_fonctionnelles")</f>
        <v>0</v>
      </c>
      <c r="D55" s="3">
        <f>COUNTIF('BRIA_Cleaned Data'!OO:OO,"non_aucun")</f>
        <v>0</v>
      </c>
      <c r="E55" s="93">
        <f>SUM(B55:D55)</f>
        <v>5</v>
      </c>
    </row>
    <row r="56" spans="1:12" s="35" customFormat="1" ht="37" x14ac:dyDescent="0.3">
      <c r="A56" s="52" t="s">
        <v>1778</v>
      </c>
      <c r="B56" s="78">
        <f>(B55/$E$15)</f>
        <v>1</v>
      </c>
      <c r="C56" s="78">
        <f t="shared" ref="C56:D56" si="7">(C55/$E$15)</f>
        <v>0</v>
      </c>
      <c r="D56" s="78">
        <f t="shared" si="7"/>
        <v>0</v>
      </c>
      <c r="E56" s="97">
        <f>SUM(B56:D56)</f>
        <v>1</v>
      </c>
    </row>
    <row r="58" spans="1:12" x14ac:dyDescent="0.3">
      <c r="B58" s="17" t="s">
        <v>1175</v>
      </c>
    </row>
    <row r="59" spans="1:12" x14ac:dyDescent="0.3">
      <c r="B59" s="138">
        <f>AVERAGE('BRIA_Cleaned Data'!OP:OP)</f>
        <v>3.5</v>
      </c>
    </row>
    <row r="60" spans="1:12" x14ac:dyDescent="0.3">
      <c r="B60" s="20"/>
    </row>
    <row r="61" spans="1:12" x14ac:dyDescent="0.3">
      <c r="B61" s="17" t="s">
        <v>1280</v>
      </c>
    </row>
    <row r="62" spans="1:12" x14ac:dyDescent="0.3">
      <c r="B62" s="3"/>
      <c r="C62" s="10" t="s">
        <v>1104</v>
      </c>
      <c r="D62" s="10" t="s">
        <v>1103</v>
      </c>
      <c r="E62" s="92" t="s">
        <v>1100</v>
      </c>
    </row>
    <row r="63" spans="1:12" x14ac:dyDescent="0.3">
      <c r="B63" s="3" t="s">
        <v>1101</v>
      </c>
      <c r="C63" s="3">
        <f>COUNTIF('BRIA_Cleaned Data'!OQ:OQ,"oui")</f>
        <v>4</v>
      </c>
      <c r="D63" s="3">
        <f>COUNTIF('BRIA_Cleaned Data'!OQ:OQ,"non")</f>
        <v>1</v>
      </c>
      <c r="E63" s="93">
        <f>SUM(C63:D63)</f>
        <v>5</v>
      </c>
    </row>
    <row r="64" spans="1:12" ht="37.5" x14ac:dyDescent="0.3">
      <c r="B64" s="51" t="s">
        <v>1782</v>
      </c>
      <c r="C64" s="6">
        <f>(C63/$B$55)</f>
        <v>0.8</v>
      </c>
      <c r="D64" s="6">
        <f>(D63/$B$55)</f>
        <v>0.2</v>
      </c>
      <c r="E64" s="97">
        <f>SUM(C64:D64)</f>
        <v>1</v>
      </c>
    </row>
    <row r="66" spans="1:6" x14ac:dyDescent="0.3">
      <c r="C66" s="17" t="s">
        <v>1282</v>
      </c>
      <c r="D66" s="17"/>
      <c r="E66" s="20">
        <f>AVERAGE('BRIA_Cleaned Data'!OR:OR)</f>
        <v>2</v>
      </c>
      <c r="F66" s="68"/>
    </row>
    <row r="67" spans="1:6" x14ac:dyDescent="0.3">
      <c r="C67" s="17"/>
      <c r="D67" s="17"/>
    </row>
    <row r="68" spans="1:6" x14ac:dyDescent="0.3">
      <c r="C68" s="17" t="s">
        <v>1281</v>
      </c>
      <c r="D68" s="17"/>
      <c r="E68" s="123">
        <f>AVERAGE('BRIA_Cleaned Data'!OS:OS)</f>
        <v>2.3333333333333335</v>
      </c>
      <c r="F68" s="68"/>
    </row>
    <row r="70" spans="1:6" x14ac:dyDescent="0.3">
      <c r="B70" s="17" t="s">
        <v>1283</v>
      </c>
    </row>
    <row r="71" spans="1:6" x14ac:dyDescent="0.3">
      <c r="B71" s="3"/>
      <c r="C71" s="10" t="s">
        <v>1104</v>
      </c>
      <c r="D71" s="10" t="s">
        <v>1103</v>
      </c>
      <c r="E71" s="92" t="s">
        <v>1100</v>
      </c>
    </row>
    <row r="72" spans="1:6" x14ac:dyDescent="0.3">
      <c r="B72" s="3" t="s">
        <v>1101</v>
      </c>
      <c r="C72" s="3">
        <f>COUNTIF('BRIA_Cleaned Data'!OT:OT,"oui")</f>
        <v>3</v>
      </c>
      <c r="D72" s="3">
        <f>COUNTIF('BRIA_Cleaned Data'!OT:OT,"non")</f>
        <v>2</v>
      </c>
      <c r="E72" s="93">
        <f>SUM(C72:D72)</f>
        <v>5</v>
      </c>
    </row>
    <row r="73" spans="1:6" ht="37.5" x14ac:dyDescent="0.3">
      <c r="B73" s="51" t="s">
        <v>1782</v>
      </c>
      <c r="C73" s="6">
        <f>(C72/$B$55)</f>
        <v>0.6</v>
      </c>
      <c r="D73" s="6">
        <f>(D72/$B$55)</f>
        <v>0.4</v>
      </c>
      <c r="E73" s="97">
        <f>SUM(C73:D73)</f>
        <v>1</v>
      </c>
      <c r="F73" s="68"/>
    </row>
    <row r="75" spans="1:6" ht="15.5" x14ac:dyDescent="0.35">
      <c r="A75" s="28" t="s">
        <v>1284</v>
      </c>
    </row>
    <row r="76" spans="1:6" x14ac:dyDescent="0.3">
      <c r="A76" s="3"/>
      <c r="B76" s="7" t="s">
        <v>1104</v>
      </c>
      <c r="C76" s="7" t="s">
        <v>1103</v>
      </c>
      <c r="D76" s="92" t="s">
        <v>1100</v>
      </c>
    </row>
    <row r="77" spans="1:6" x14ac:dyDescent="0.3">
      <c r="A77" s="3" t="s">
        <v>1101</v>
      </c>
      <c r="B77" s="3">
        <f>COUNTIF('BRIA_Cleaned Data'!OU:OU,"oui")</f>
        <v>2</v>
      </c>
      <c r="C77" s="3">
        <f>COUNTIF('BRIA_Cleaned Data'!OU:OU,"non")</f>
        <v>3</v>
      </c>
      <c r="D77" s="93">
        <f>SUM(B77:C77)</f>
        <v>5</v>
      </c>
    </row>
    <row r="78" spans="1:6" s="35" customFormat="1" ht="37" x14ac:dyDescent="0.3">
      <c r="A78" s="52" t="s">
        <v>1778</v>
      </c>
      <c r="B78" s="78">
        <f>(B77/$E$15)</f>
        <v>0.4</v>
      </c>
      <c r="C78" s="78">
        <f>(C77/$E$15)</f>
        <v>0.6</v>
      </c>
      <c r="D78" s="97">
        <f>SUM(B78:C78)</f>
        <v>1</v>
      </c>
    </row>
    <row r="80" spans="1:6" x14ac:dyDescent="0.3">
      <c r="B80" s="17" t="s">
        <v>1285</v>
      </c>
    </row>
    <row r="81" spans="1:10" ht="42" x14ac:dyDescent="0.3">
      <c r="B81" s="3"/>
      <c r="C81" s="5" t="s">
        <v>1286</v>
      </c>
      <c r="D81" s="10" t="s">
        <v>1287</v>
      </c>
      <c r="E81" s="10" t="s">
        <v>1288</v>
      </c>
      <c r="F81" s="10" t="s">
        <v>1557</v>
      </c>
      <c r="G81" s="10" t="s">
        <v>1099</v>
      </c>
      <c r="H81" s="92" t="s">
        <v>1100</v>
      </c>
    </row>
    <row r="82" spans="1:10" x14ac:dyDescent="0.3">
      <c r="B82" s="3" t="s">
        <v>1101</v>
      </c>
      <c r="C82" s="3">
        <f>COUNTIF('BRIA_Cleaned Data'!OV:OV,"acces_direct")</f>
        <v>1</v>
      </c>
      <c r="D82" s="3">
        <f>COUNTIF('BRIA_Cleaned Data'!OV:OV,"acces_communautaire")</f>
        <v>0</v>
      </c>
      <c r="E82" s="3">
        <f>COUNTIF('BRIA_Cleaned Data'!OV:OV,"camion")</f>
        <v>0</v>
      </c>
      <c r="F82" s="3">
        <f>COUNTIF('BRIA_Cleaned Data'!OV:OV,"nsp")</f>
        <v>0</v>
      </c>
      <c r="G82" s="3">
        <f>COUNTIF('BRIA_Cleaned Data'!OV:OV,"autre")</f>
        <v>1</v>
      </c>
      <c r="H82" s="93">
        <f>SUM(C82:G82)</f>
        <v>2</v>
      </c>
    </row>
    <row r="83" spans="1:10" ht="48.5" x14ac:dyDescent="0.3">
      <c r="B83" s="52" t="s">
        <v>1783</v>
      </c>
      <c r="C83" s="78">
        <f>C82/$B$77</f>
        <v>0.5</v>
      </c>
      <c r="D83" s="78">
        <f t="shared" ref="D83:G83" si="8">D82/$B$77</f>
        <v>0</v>
      </c>
      <c r="E83" s="78">
        <f t="shared" si="8"/>
        <v>0</v>
      </c>
      <c r="F83" s="78">
        <f t="shared" si="8"/>
        <v>0</v>
      </c>
      <c r="G83" s="78">
        <f t="shared" si="8"/>
        <v>0.5</v>
      </c>
      <c r="H83" s="97">
        <f>SUM(C83:G83)</f>
        <v>1</v>
      </c>
      <c r="J83" s="68"/>
    </row>
    <row r="84" spans="1:10" x14ac:dyDescent="0.3">
      <c r="B84" s="76"/>
      <c r="G84" s="121" t="s">
        <v>4692</v>
      </c>
    </row>
    <row r="85" spans="1:10" ht="15.5" x14ac:dyDescent="0.35">
      <c r="A85" s="28" t="s">
        <v>1289</v>
      </c>
    </row>
    <row r="86" spans="1:10" x14ac:dyDescent="0.3">
      <c r="A86" s="3"/>
      <c r="B86" s="7" t="s">
        <v>1104</v>
      </c>
      <c r="C86" s="7" t="s">
        <v>1103</v>
      </c>
      <c r="D86" s="92" t="s">
        <v>1100</v>
      </c>
    </row>
    <row r="87" spans="1:10" x14ac:dyDescent="0.3">
      <c r="A87" s="3" t="s">
        <v>1101</v>
      </c>
      <c r="B87" s="3">
        <f>COUNTIF('BRIA_Cleaned Data'!OX:OX,"oui")</f>
        <v>2</v>
      </c>
      <c r="C87" s="3">
        <f>COUNTIF('BRIA_Cleaned Data'!OX:OX,"non")</f>
        <v>3</v>
      </c>
      <c r="D87" s="93">
        <f>SUM(B87:C87)</f>
        <v>5</v>
      </c>
    </row>
    <row r="88" spans="1:10" s="35" customFormat="1" ht="37" x14ac:dyDescent="0.3">
      <c r="A88" s="52" t="s">
        <v>1778</v>
      </c>
      <c r="B88" s="78">
        <f>(B87/$E$15)</f>
        <v>0.4</v>
      </c>
      <c r="C88" s="78">
        <f>(C87/$E$15)</f>
        <v>0.6</v>
      </c>
      <c r="D88" s="82">
        <f>SUM(B88:C88)</f>
        <v>1</v>
      </c>
    </row>
    <row r="89" spans="1:10" s="35" customFormat="1" x14ac:dyDescent="0.35">
      <c r="A89" s="60"/>
      <c r="B89" s="46"/>
      <c r="C89" s="46"/>
    </row>
    <row r="90" spans="1:10" x14ac:dyDescent="0.3">
      <c r="B90" s="17" t="s">
        <v>1731</v>
      </c>
    </row>
    <row r="91" spans="1:10" ht="42" x14ac:dyDescent="0.3">
      <c r="B91" s="3"/>
      <c r="C91" s="10" t="s">
        <v>1104</v>
      </c>
      <c r="D91" s="10" t="s">
        <v>1732</v>
      </c>
      <c r="E91" s="10" t="s">
        <v>1733</v>
      </c>
      <c r="F91" s="10" t="s">
        <v>1734</v>
      </c>
      <c r="G91" s="92" t="s">
        <v>1100</v>
      </c>
    </row>
    <row r="92" spans="1:10" s="35" customFormat="1" x14ac:dyDescent="0.3">
      <c r="B92" s="3" t="s">
        <v>1101</v>
      </c>
      <c r="C92" s="3">
        <f>COUNTIF('BRIA_Cleaned Data'!OY:OY,"oui")</f>
        <v>2</v>
      </c>
      <c r="D92" s="3">
        <f>COUNTIF('BRIA_Cleaned Data'!OY:OY,"non_panne")</f>
        <v>0</v>
      </c>
      <c r="E92" s="3">
        <f>COUNTIF('BRIA_Cleaned Data'!OY:OY,"non_essence")</f>
        <v>0</v>
      </c>
      <c r="F92" s="3">
        <f>COUNTIF('BRIA_Cleaned Data'!OY:OY,"non_equipement")</f>
        <v>0</v>
      </c>
      <c r="G92" s="93">
        <f>SUM(C92:F92)</f>
        <v>2</v>
      </c>
    </row>
    <row r="93" spans="1:10" ht="37" x14ac:dyDescent="0.3">
      <c r="B93" s="52" t="s">
        <v>1784</v>
      </c>
      <c r="C93" s="78">
        <f>(C92/$B$87)</f>
        <v>1</v>
      </c>
      <c r="D93" s="78">
        <f t="shared" ref="D93:F93" si="9">(D92/$B$87)</f>
        <v>0</v>
      </c>
      <c r="E93" s="78">
        <f t="shared" si="9"/>
        <v>0</v>
      </c>
      <c r="F93" s="78">
        <f t="shared" si="9"/>
        <v>0</v>
      </c>
      <c r="G93" s="82">
        <f>SUM(C93:F93)</f>
        <v>1</v>
      </c>
    </row>
    <row r="94" spans="1:10" x14ac:dyDescent="0.3">
      <c r="C94" s="60"/>
      <c r="D94" s="46"/>
      <c r="E94" s="46"/>
    </row>
    <row r="95" spans="1:10" x14ac:dyDescent="0.3">
      <c r="A95" s="20" t="s">
        <v>1290</v>
      </c>
    </row>
    <row r="96" spans="1:10" ht="15.5" x14ac:dyDescent="0.35">
      <c r="A96" s="28" t="s">
        <v>1291</v>
      </c>
      <c r="C96" s="85" t="s">
        <v>1750</v>
      </c>
    </row>
    <row r="97" spans="1:14" s="35" customFormat="1" ht="42" x14ac:dyDescent="0.3">
      <c r="A97" s="3"/>
      <c r="B97" s="7" t="s">
        <v>1292</v>
      </c>
      <c r="C97" s="7" t="s">
        <v>1686</v>
      </c>
      <c r="D97" s="7" t="s">
        <v>1293</v>
      </c>
      <c r="E97" s="7" t="s">
        <v>1687</v>
      </c>
      <c r="F97" s="7" t="s">
        <v>1294</v>
      </c>
      <c r="G97" s="7" t="s">
        <v>1295</v>
      </c>
      <c r="H97" s="7" t="s">
        <v>1296</v>
      </c>
      <c r="I97" s="7" t="s">
        <v>1688</v>
      </c>
      <c r="J97" s="7" t="s">
        <v>1689</v>
      </c>
      <c r="K97" s="7" t="s">
        <v>1690</v>
      </c>
      <c r="L97" s="7" t="s">
        <v>1297</v>
      </c>
      <c r="M97" s="7" t="s">
        <v>1785</v>
      </c>
      <c r="N97" s="7" t="s">
        <v>1114</v>
      </c>
    </row>
    <row r="98" spans="1:14" x14ac:dyDescent="0.3">
      <c r="A98" s="3" t="s">
        <v>1101</v>
      </c>
      <c r="B98" s="3">
        <f>COUNTIF('BRIA_Cleaned Data'!PD:PD,"1")</f>
        <v>4</v>
      </c>
      <c r="C98" s="3">
        <f>COUNTIF('BRIA_Cleaned Data'!PE:PE,"1")</f>
        <v>4</v>
      </c>
      <c r="D98" s="3">
        <f>COUNTIF('BRIA_Cleaned Data'!PF:PF,"1")</f>
        <v>3</v>
      </c>
      <c r="E98" s="3">
        <f>COUNTIF('BRIA_Cleaned Data'!PG:PG,"1")</f>
        <v>3</v>
      </c>
      <c r="F98" s="3">
        <f>COUNTIF('BRIA_Cleaned Data'!PH:PH,"1")</f>
        <v>3</v>
      </c>
      <c r="G98" s="3">
        <f>COUNTIF('BRIA_Cleaned Data'!PI:PI,"1")</f>
        <v>3</v>
      </c>
      <c r="H98" s="3">
        <f>COUNTIF('BRIA_Cleaned Data'!PJ:PJ,"1")</f>
        <v>5</v>
      </c>
      <c r="I98" s="3">
        <f>COUNTIF('BRIA_Cleaned Data'!PK:PK,"1")</f>
        <v>4</v>
      </c>
      <c r="J98" s="3">
        <f>COUNTIF('BRIA_Cleaned Data'!PL:PL,"1")</f>
        <v>1</v>
      </c>
      <c r="K98" s="3">
        <f>COUNTIF('BRIA_Cleaned Data'!PM:PM,"1")</f>
        <v>4</v>
      </c>
      <c r="L98" s="3">
        <f>COUNTIF('BRIA_Cleaned Data'!PN:PN,"1")</f>
        <v>3</v>
      </c>
      <c r="M98" s="3">
        <f>COUNTIF('BRIA_Cleaned Data'!PO:PO,"1")</f>
        <v>2</v>
      </c>
      <c r="N98" s="3">
        <f>COUNTIF('BRIA_Cleaned Data'!PP:PP,"1")</f>
        <v>0</v>
      </c>
    </row>
    <row r="99" spans="1:14" s="35" customFormat="1" ht="37" x14ac:dyDescent="0.35">
      <c r="A99" s="52" t="s">
        <v>1786</v>
      </c>
      <c r="B99" s="53">
        <f t="shared" ref="B99:N99" si="10">(B98/$E$15)</f>
        <v>0.8</v>
      </c>
      <c r="C99" s="53">
        <f t="shared" si="10"/>
        <v>0.8</v>
      </c>
      <c r="D99" s="53">
        <f t="shared" si="10"/>
        <v>0.6</v>
      </c>
      <c r="E99" s="53">
        <f t="shared" si="10"/>
        <v>0.6</v>
      </c>
      <c r="F99" s="53">
        <f t="shared" si="10"/>
        <v>0.6</v>
      </c>
      <c r="G99" s="53">
        <f t="shared" si="10"/>
        <v>0.6</v>
      </c>
      <c r="H99" s="53">
        <f t="shared" si="10"/>
        <v>1</v>
      </c>
      <c r="I99" s="53">
        <f t="shared" si="10"/>
        <v>0.8</v>
      </c>
      <c r="J99" s="53">
        <f t="shared" si="10"/>
        <v>0.2</v>
      </c>
      <c r="K99" s="53">
        <f t="shared" si="10"/>
        <v>0.8</v>
      </c>
      <c r="L99" s="53">
        <f t="shared" si="10"/>
        <v>0.6</v>
      </c>
      <c r="M99" s="53">
        <f t="shared" si="10"/>
        <v>0.4</v>
      </c>
      <c r="N99" s="53">
        <f t="shared" si="10"/>
        <v>0</v>
      </c>
    </row>
    <row r="100" spans="1:14" x14ac:dyDescent="0.3">
      <c r="A100" s="13"/>
      <c r="B100" s="13"/>
      <c r="C100" s="13"/>
      <c r="D100" s="13"/>
      <c r="E100" s="13"/>
      <c r="F100" s="13"/>
      <c r="G100" s="13"/>
      <c r="H100" s="13"/>
      <c r="I100" s="13"/>
      <c r="J100" s="13"/>
      <c r="K100" s="13"/>
      <c r="L100" s="13"/>
      <c r="M100" s="13"/>
      <c r="N100" s="68"/>
    </row>
    <row r="101" spans="1:14" ht="15.5" x14ac:dyDescent="0.35">
      <c r="A101" s="43" t="s">
        <v>1328</v>
      </c>
      <c r="B101" s="13"/>
      <c r="C101" s="13"/>
      <c r="D101" s="13"/>
      <c r="E101" s="13"/>
      <c r="F101" s="13"/>
      <c r="G101" s="13"/>
      <c r="H101" s="13"/>
      <c r="I101" s="13"/>
      <c r="J101" s="13"/>
      <c r="K101" s="13"/>
      <c r="L101" s="13"/>
      <c r="M101" s="13"/>
    </row>
    <row r="102" spans="1:14" ht="42" x14ac:dyDescent="0.3">
      <c r="A102" s="23"/>
      <c r="B102" s="7" t="s">
        <v>1735</v>
      </c>
      <c r="C102" s="7" t="s">
        <v>1736</v>
      </c>
      <c r="D102" s="7" t="s">
        <v>1719</v>
      </c>
      <c r="E102" s="92" t="s">
        <v>1100</v>
      </c>
      <c r="F102" s="13"/>
      <c r="G102" s="13"/>
      <c r="H102" s="13"/>
      <c r="I102" s="13"/>
      <c r="J102" s="13"/>
      <c r="K102" s="13"/>
      <c r="L102" s="13"/>
      <c r="M102" s="13"/>
    </row>
    <row r="103" spans="1:14" x14ac:dyDescent="0.3">
      <c r="A103" s="23" t="s">
        <v>1101</v>
      </c>
      <c r="B103" s="3">
        <f>COUNTIF('BRIA_Cleaned Data'!SE:SE,"oui")</f>
        <v>2</v>
      </c>
      <c r="C103" s="3">
        <f>COUNTIF('BRIA_Cleaned Data'!SE:SE,"oui_exception")</f>
        <v>0</v>
      </c>
      <c r="D103" s="3">
        <f>COUNTIF('BRIA_Cleaned Data'!SE:SE,"non")</f>
        <v>3</v>
      </c>
      <c r="E103" s="93">
        <f>SUM(B103:D103)</f>
        <v>5</v>
      </c>
      <c r="F103" s="13"/>
      <c r="G103" s="13"/>
      <c r="H103" s="13"/>
      <c r="I103" s="13"/>
      <c r="J103" s="13"/>
      <c r="K103" s="13"/>
      <c r="L103" s="13"/>
      <c r="M103" s="13"/>
    </row>
    <row r="104" spans="1:14" s="35" customFormat="1" ht="37" x14ac:dyDescent="0.3">
      <c r="A104" s="52" t="s">
        <v>1786</v>
      </c>
      <c r="B104" s="100">
        <f>(B103/$E$15)</f>
        <v>0.4</v>
      </c>
      <c r="C104" s="100">
        <f t="shared" ref="C104:D104" si="11">(C103/$E$15)</f>
        <v>0</v>
      </c>
      <c r="D104" s="100">
        <f t="shared" si="11"/>
        <v>0.6</v>
      </c>
      <c r="E104" s="82">
        <f>SUM(B104:D104)</f>
        <v>1</v>
      </c>
      <c r="F104" s="45"/>
      <c r="G104" s="45"/>
      <c r="H104" s="45"/>
      <c r="I104" s="45"/>
      <c r="J104" s="45"/>
      <c r="K104" s="45"/>
      <c r="L104" s="45"/>
      <c r="M104" s="45"/>
    </row>
    <row r="105" spans="1:14" x14ac:dyDescent="0.3">
      <c r="A105" s="13"/>
      <c r="B105" s="14"/>
      <c r="C105" s="75"/>
      <c r="D105" s="13"/>
      <c r="E105" s="13"/>
      <c r="F105" s="13"/>
      <c r="G105" s="13"/>
      <c r="H105" s="13"/>
      <c r="I105" s="13"/>
      <c r="J105" s="13"/>
      <c r="K105" s="13"/>
      <c r="L105" s="13"/>
      <c r="M105" s="13"/>
    </row>
    <row r="106" spans="1:14" x14ac:dyDescent="0.3">
      <c r="A106" s="13"/>
      <c r="B106" s="14"/>
      <c r="C106" s="74"/>
      <c r="D106" s="13"/>
      <c r="E106" s="13"/>
      <c r="F106" s="13"/>
      <c r="G106" s="13"/>
      <c r="H106" s="13"/>
      <c r="I106" s="13"/>
      <c r="J106" s="13"/>
      <c r="K106" s="13"/>
      <c r="L106" s="13"/>
      <c r="M106" s="13"/>
    </row>
    <row r="107" spans="1:14" x14ac:dyDescent="0.3">
      <c r="A107" s="13"/>
      <c r="B107" s="41" t="s">
        <v>1329</v>
      </c>
      <c r="C107" s="14"/>
      <c r="D107" s="13"/>
      <c r="E107" s="13"/>
      <c r="F107" s="13"/>
      <c r="G107" s="13"/>
      <c r="H107" s="13"/>
      <c r="I107" s="13"/>
      <c r="J107" s="13"/>
      <c r="K107" s="13"/>
      <c r="L107" s="13"/>
      <c r="M107" s="13"/>
    </row>
    <row r="108" spans="1:14" x14ac:dyDescent="0.3">
      <c r="A108" s="13"/>
      <c r="B108" s="23"/>
      <c r="C108" s="10" t="s">
        <v>1104</v>
      </c>
      <c r="D108" s="10" t="s">
        <v>1103</v>
      </c>
      <c r="E108" s="10" t="s">
        <v>1761</v>
      </c>
      <c r="F108" s="92" t="s">
        <v>1100</v>
      </c>
      <c r="G108" s="13"/>
      <c r="H108" s="13"/>
      <c r="I108" s="13"/>
      <c r="J108" s="13"/>
      <c r="K108" s="13"/>
      <c r="L108" s="13"/>
      <c r="M108" s="13"/>
    </row>
    <row r="109" spans="1:14" x14ac:dyDescent="0.3">
      <c r="A109" s="13"/>
      <c r="B109" s="23" t="s">
        <v>1101</v>
      </c>
      <c r="C109" s="3">
        <f>COUNTIF('BRIA_Cleaned Data'!SM:SM,"oui")</f>
        <v>0</v>
      </c>
      <c r="D109" s="3">
        <f>COUNTIF('BRIA_Cleaned Data'!SM:SM,"non")</f>
        <v>2</v>
      </c>
      <c r="E109" s="3">
        <f>COUNTIF('BRIA_Cleaned Data'!SM:SM,"nsp")</f>
        <v>0</v>
      </c>
      <c r="F109" s="175">
        <f>SUM(D109:E109)</f>
        <v>2</v>
      </c>
      <c r="G109" s="13"/>
      <c r="H109" s="13"/>
      <c r="I109" s="13"/>
      <c r="J109" s="13"/>
      <c r="K109" s="13"/>
      <c r="L109" s="13"/>
      <c r="M109" s="13"/>
    </row>
    <row r="110" spans="1:14" ht="40.5" customHeight="1" x14ac:dyDescent="0.3">
      <c r="A110" s="13"/>
      <c r="B110" s="101" t="s">
        <v>1787</v>
      </c>
      <c r="C110" s="38">
        <f>(C109/($B$103+$C$103))</f>
        <v>0</v>
      </c>
      <c r="D110" s="178">
        <f>(D109/($B$103+$C$103))</f>
        <v>1</v>
      </c>
      <c r="E110" s="38">
        <f>(E109/($B$103+$C$103))</f>
        <v>0</v>
      </c>
      <c r="F110" s="82">
        <f>SUM(C110:E110)</f>
        <v>1</v>
      </c>
      <c r="G110" s="13"/>
      <c r="H110" s="13"/>
      <c r="I110" s="13"/>
      <c r="J110" s="13"/>
      <c r="K110" s="13"/>
      <c r="L110" s="13"/>
      <c r="M110" s="13"/>
    </row>
    <row r="111" spans="1:14" x14ac:dyDescent="0.3">
      <c r="A111" s="13"/>
      <c r="B111" s="14"/>
      <c r="C111" s="14"/>
      <c r="D111" s="13"/>
      <c r="E111" s="13"/>
      <c r="F111" s="13"/>
      <c r="G111" s="13"/>
      <c r="H111" s="13"/>
      <c r="I111" s="13"/>
      <c r="J111" s="13"/>
      <c r="K111" s="13"/>
      <c r="L111" s="13"/>
      <c r="M111" s="13"/>
    </row>
    <row r="112" spans="1:14" x14ac:dyDescent="0.3">
      <c r="A112" s="13"/>
      <c r="B112" s="14"/>
      <c r="C112" s="41" t="s">
        <v>1330</v>
      </c>
      <c r="D112" s="13"/>
      <c r="E112" s="13"/>
      <c r="F112" s="13"/>
      <c r="G112" s="13"/>
      <c r="H112" s="13"/>
      <c r="I112" s="13"/>
      <c r="J112" s="13"/>
      <c r="K112" s="13"/>
      <c r="L112" s="13"/>
      <c r="M112" s="13"/>
    </row>
    <row r="113" spans="1:13" ht="28" x14ac:dyDescent="0.3">
      <c r="A113" s="13"/>
      <c r="B113" s="14"/>
      <c r="C113" s="23"/>
      <c r="D113" s="10" t="s">
        <v>1120</v>
      </c>
      <c r="E113" s="10" t="s">
        <v>1273</v>
      </c>
      <c r="F113" s="10" t="s">
        <v>1119</v>
      </c>
      <c r="G113" s="10" t="s">
        <v>1272</v>
      </c>
      <c r="J113" s="13"/>
      <c r="K113" s="13"/>
      <c r="L113" s="13"/>
      <c r="M113" s="13"/>
    </row>
    <row r="114" spans="1:13" x14ac:dyDescent="0.3">
      <c r="A114" s="13"/>
      <c r="B114" s="14"/>
      <c r="C114" s="23" t="s">
        <v>1101</v>
      </c>
      <c r="D114" s="3">
        <f>COUNTIF('BRIA_Cleaned Data'!SN:SN,"bcp_diminue")</f>
        <v>0</v>
      </c>
      <c r="E114" s="3">
        <f>COUNTIF('BRIA_Cleaned Data'!SN:SN,"peu_diminue")</f>
        <v>0</v>
      </c>
      <c r="F114" s="3">
        <f>COUNTIF('BRIA_Cleaned Data'!SN:SN,"bcp_augmente")</f>
        <v>0</v>
      </c>
      <c r="G114" s="3">
        <f>COUNTIF('BRIA_Cleaned Data'!SN:SN,"peu_augmente")</f>
        <v>0</v>
      </c>
      <c r="J114" s="13"/>
      <c r="K114" s="70"/>
      <c r="L114" s="13"/>
      <c r="M114" s="13"/>
    </row>
    <row r="115" spans="1:13" ht="60.5" x14ac:dyDescent="0.3">
      <c r="A115" s="13"/>
      <c r="B115" s="14"/>
      <c r="C115" s="101" t="s">
        <v>1787</v>
      </c>
      <c r="D115" s="38" t="e">
        <f>(D114/$C$109)</f>
        <v>#DIV/0!</v>
      </c>
      <c r="E115" s="38" t="e">
        <f>(E114/$C$109)</f>
        <v>#DIV/0!</v>
      </c>
      <c r="F115" s="38" t="e">
        <f>(F114/$C$109)</f>
        <v>#DIV/0!</v>
      </c>
      <c r="G115" s="38" t="e">
        <f>(G114/$C$109)</f>
        <v>#DIV/0!</v>
      </c>
      <c r="J115" s="70" t="s">
        <v>4680</v>
      </c>
      <c r="K115" s="13"/>
      <c r="L115" s="13"/>
      <c r="M115" s="13"/>
    </row>
    <row r="116" spans="1:13" x14ac:dyDescent="0.3">
      <c r="A116" s="13"/>
      <c r="B116" s="14"/>
      <c r="C116" s="14"/>
      <c r="D116" s="13"/>
      <c r="E116" s="13"/>
      <c r="F116" s="13"/>
      <c r="G116" s="13"/>
      <c r="H116" s="13"/>
      <c r="I116" s="13"/>
      <c r="J116" s="13"/>
      <c r="K116" s="13"/>
      <c r="L116" s="13"/>
      <c r="M116" s="13"/>
    </row>
    <row r="117" spans="1:13" x14ac:dyDescent="0.3">
      <c r="A117" s="13"/>
      <c r="B117" s="14"/>
      <c r="C117" s="41" t="s">
        <v>1197</v>
      </c>
      <c r="D117" s="13"/>
      <c r="E117" s="85" t="s">
        <v>1750</v>
      </c>
      <c r="F117" s="13"/>
      <c r="G117" s="13"/>
      <c r="H117" s="13"/>
      <c r="I117" s="13"/>
      <c r="J117" s="13"/>
      <c r="K117" s="13"/>
      <c r="L117" s="13"/>
      <c r="M117" s="13"/>
    </row>
    <row r="118" spans="1:13" s="35" customFormat="1" ht="70" x14ac:dyDescent="0.3">
      <c r="A118" s="45"/>
      <c r="B118" s="46"/>
      <c r="C118" s="23"/>
      <c r="D118" s="10" t="s">
        <v>1699</v>
      </c>
      <c r="E118" s="10" t="s">
        <v>1700</v>
      </c>
      <c r="F118" s="10" t="s">
        <v>1701</v>
      </c>
      <c r="G118" s="10" t="s">
        <v>1702</v>
      </c>
      <c r="H118" s="10" t="s">
        <v>1703</v>
      </c>
      <c r="I118" s="10" t="s">
        <v>1704</v>
      </c>
      <c r="J118" s="10" t="s">
        <v>1557</v>
      </c>
      <c r="K118" s="10" t="s">
        <v>1114</v>
      </c>
      <c r="L118" s="45"/>
      <c r="M118" s="45"/>
    </row>
    <row r="119" spans="1:13" x14ac:dyDescent="0.3">
      <c r="A119" s="13"/>
      <c r="B119" s="14"/>
      <c r="C119" s="23" t="s">
        <v>1101</v>
      </c>
      <c r="D119" s="23">
        <f>COUNTIF('BRIA_Cleaned Data'!SZ:SZ,"1")</f>
        <v>0</v>
      </c>
      <c r="E119" s="23">
        <f>COUNTIF('BRIA_Cleaned Data'!TA:TA,"1")</f>
        <v>0</v>
      </c>
      <c r="F119" s="23">
        <f>COUNTIF('BRIA_Cleaned Data'!TB:TB,"1")</f>
        <v>0</v>
      </c>
      <c r="G119" s="23">
        <f>COUNTIF('BRIA_Cleaned Data'!TC:TC,"1")</f>
        <v>0</v>
      </c>
      <c r="H119" s="23">
        <f>COUNTIF('BRIA_Cleaned Data'!TD:TD,"1")</f>
        <v>0</v>
      </c>
      <c r="I119" s="23">
        <f>COUNTIF('BRIA_Cleaned Data'!TE:TE,"1")</f>
        <v>0</v>
      </c>
      <c r="J119" s="23">
        <f>COUNTIF('BRIA_Cleaned Data'!TF:TF,"1")</f>
        <v>0</v>
      </c>
      <c r="K119" s="23">
        <f>COUNTIF('BRIA_Cleaned Data'!TG:TG,"1")</f>
        <v>0</v>
      </c>
      <c r="L119" s="13"/>
      <c r="M119" s="13"/>
    </row>
    <row r="120" spans="1:13" ht="60.5" x14ac:dyDescent="0.3">
      <c r="A120" s="13"/>
      <c r="B120" s="14"/>
      <c r="C120" s="101" t="s">
        <v>1788</v>
      </c>
      <c r="D120" s="38" t="e">
        <f>D119/($D$114+$E$114)</f>
        <v>#DIV/0!</v>
      </c>
      <c r="E120" s="38" t="e">
        <f t="shared" ref="E120:K120" si="12">E119/($D$114+$E$114)</f>
        <v>#DIV/0!</v>
      </c>
      <c r="F120" s="38" t="e">
        <f t="shared" si="12"/>
        <v>#DIV/0!</v>
      </c>
      <c r="G120" s="38" t="e">
        <f t="shared" si="12"/>
        <v>#DIV/0!</v>
      </c>
      <c r="H120" s="38" t="e">
        <f t="shared" si="12"/>
        <v>#DIV/0!</v>
      </c>
      <c r="I120" s="38" t="e">
        <f t="shared" si="12"/>
        <v>#DIV/0!</v>
      </c>
      <c r="J120" s="38" t="e">
        <f t="shared" si="12"/>
        <v>#DIV/0!</v>
      </c>
      <c r="K120" s="38" t="e">
        <f t="shared" si="12"/>
        <v>#DIV/0!</v>
      </c>
      <c r="L120" s="13"/>
      <c r="M120" s="13"/>
    </row>
    <row r="121" spans="1:13" x14ac:dyDescent="0.3">
      <c r="A121" s="13"/>
      <c r="B121" s="14"/>
      <c r="C121" s="13"/>
      <c r="D121" s="13"/>
      <c r="E121" s="13"/>
      <c r="F121" s="13"/>
      <c r="G121" s="13"/>
      <c r="H121" s="13"/>
      <c r="I121" s="13"/>
      <c r="J121" s="13"/>
      <c r="K121" s="70"/>
      <c r="L121" s="13"/>
      <c r="M121" s="13"/>
    </row>
    <row r="122" spans="1:13" x14ac:dyDescent="0.3">
      <c r="A122" s="13"/>
      <c r="B122" s="14"/>
      <c r="C122" s="41" t="s">
        <v>1121</v>
      </c>
      <c r="D122" s="13"/>
      <c r="E122" s="85" t="s">
        <v>1750</v>
      </c>
      <c r="F122" s="13"/>
      <c r="G122" s="13"/>
      <c r="H122" s="13"/>
      <c r="I122" s="13"/>
      <c r="J122" s="13"/>
      <c r="K122" s="13"/>
      <c r="L122" s="13"/>
      <c r="M122" s="13"/>
    </row>
    <row r="123" spans="1:13" s="35" customFormat="1" ht="42" x14ac:dyDescent="0.3">
      <c r="A123" s="45"/>
      <c r="B123" s="46"/>
      <c r="C123" s="23"/>
      <c r="D123" s="10" t="s">
        <v>1331</v>
      </c>
      <c r="E123" s="10" t="s">
        <v>1705</v>
      </c>
      <c r="F123" s="10" t="s">
        <v>1332</v>
      </c>
      <c r="G123" s="10" t="s">
        <v>1333</v>
      </c>
      <c r="H123" s="10" t="s">
        <v>1706</v>
      </c>
      <c r="I123" s="10" t="s">
        <v>1334</v>
      </c>
      <c r="J123" s="10" t="s">
        <v>1557</v>
      </c>
      <c r="K123" s="10" t="s">
        <v>1099</v>
      </c>
      <c r="L123" s="45"/>
      <c r="M123" s="45"/>
    </row>
    <row r="124" spans="1:13" x14ac:dyDescent="0.3">
      <c r="A124" s="13"/>
      <c r="B124" s="14"/>
      <c r="C124" s="23" t="s">
        <v>1101</v>
      </c>
      <c r="D124" s="23">
        <f>COUNTIF('BRIA_Cleaned Data'!SP:SP,"1")</f>
        <v>0</v>
      </c>
      <c r="E124" s="23">
        <f>COUNTIF('BRIA_Cleaned Data'!SQ:SQ,"1")</f>
        <v>0</v>
      </c>
      <c r="F124" s="23">
        <f>COUNTIF('BRIA_Cleaned Data'!SR:SR,"1")</f>
        <v>0</v>
      </c>
      <c r="G124" s="23">
        <f>COUNTIF('BRIA_Cleaned Data'!SS:SS,"1")</f>
        <v>0</v>
      </c>
      <c r="H124" s="23">
        <f>COUNTIF('BRIA_Cleaned Data'!ST:ST,"1")</f>
        <v>0</v>
      </c>
      <c r="I124" s="23">
        <f>COUNTIF('BRIA_Cleaned Data'!SU:SU,"1")</f>
        <v>0</v>
      </c>
      <c r="J124" s="23">
        <f>COUNTIF('BRIA_Cleaned Data'!SV:SV,"1")</f>
        <v>0</v>
      </c>
      <c r="K124" s="23">
        <f>COUNTIF('BRIA_Cleaned Data'!SW:SW,"1")</f>
        <v>0</v>
      </c>
      <c r="L124" s="13"/>
      <c r="M124" s="13"/>
    </row>
    <row r="125" spans="1:13" ht="60.5" x14ac:dyDescent="0.3">
      <c r="A125" s="13"/>
      <c r="B125" s="14"/>
      <c r="C125" s="101" t="s">
        <v>1789</v>
      </c>
      <c r="D125" s="38" t="e">
        <f>D124/($F$114+$G$114)</f>
        <v>#DIV/0!</v>
      </c>
      <c r="E125" s="38" t="e">
        <f t="shared" ref="E125:K125" si="13">E124/($F$114+$G$114)</f>
        <v>#DIV/0!</v>
      </c>
      <c r="F125" s="38" t="e">
        <f t="shared" si="13"/>
        <v>#DIV/0!</v>
      </c>
      <c r="G125" s="38" t="e">
        <f t="shared" si="13"/>
        <v>#DIV/0!</v>
      </c>
      <c r="H125" s="38" t="e">
        <f t="shared" si="13"/>
        <v>#DIV/0!</v>
      </c>
      <c r="I125" s="38" t="e">
        <f t="shared" si="13"/>
        <v>#DIV/0!</v>
      </c>
      <c r="J125" s="38" t="e">
        <f t="shared" si="13"/>
        <v>#DIV/0!</v>
      </c>
      <c r="K125" s="38" t="e">
        <f t="shared" si="13"/>
        <v>#DIV/0!</v>
      </c>
      <c r="L125" s="13"/>
      <c r="M125" s="13"/>
    </row>
    <row r="126" spans="1:13" x14ac:dyDescent="0.3">
      <c r="A126" s="13"/>
      <c r="B126" s="14"/>
      <c r="C126" s="13"/>
      <c r="D126" s="13"/>
      <c r="E126" s="13"/>
      <c r="F126" s="13"/>
      <c r="G126" s="13"/>
      <c r="H126" s="13"/>
      <c r="I126" s="13"/>
      <c r="J126" s="13"/>
      <c r="K126" s="13"/>
      <c r="L126" s="13"/>
      <c r="M126" s="13"/>
    </row>
    <row r="127" spans="1:13" ht="15.5" x14ac:dyDescent="0.35">
      <c r="A127" s="28" t="s">
        <v>1298</v>
      </c>
      <c r="C127" s="85" t="s">
        <v>1750</v>
      </c>
    </row>
    <row r="128" spans="1:13" ht="28" x14ac:dyDescent="0.3">
      <c r="A128" s="3"/>
      <c r="B128" s="7" t="s">
        <v>1299</v>
      </c>
      <c r="C128" s="7" t="s">
        <v>1691</v>
      </c>
      <c r="D128" s="7" t="s">
        <v>1692</v>
      </c>
      <c r="E128" s="7" t="s">
        <v>1693</v>
      </c>
      <c r="F128" s="7" t="s">
        <v>1557</v>
      </c>
      <c r="G128" s="7" t="s">
        <v>1099</v>
      </c>
    </row>
    <row r="129" spans="1:7" x14ac:dyDescent="0.3">
      <c r="A129" s="3" t="s">
        <v>1101</v>
      </c>
      <c r="B129" s="3">
        <f>COUNTIF('BRIA_Cleaned Data'!PT:PT,"1")</f>
        <v>1</v>
      </c>
      <c r="C129" s="3">
        <f>COUNTIF('BRIA_Cleaned Data'!PU:PU,"1")</f>
        <v>2</v>
      </c>
      <c r="D129" s="3">
        <f>COUNTIF('BRIA_Cleaned Data'!PV:PV,"1")</f>
        <v>2</v>
      </c>
      <c r="E129" s="3">
        <f>COUNTIF('BRIA_Cleaned Data'!PW:PW,"1")</f>
        <v>2</v>
      </c>
      <c r="F129" s="3">
        <f>COUNTIF('BRIA_Cleaned Data'!PX:PX,"1")</f>
        <v>0</v>
      </c>
      <c r="G129" s="3">
        <f>COUNTIF('BRIA_Cleaned Data'!PY:PY,"1")</f>
        <v>3</v>
      </c>
    </row>
    <row r="130" spans="1:7" s="35" customFormat="1" ht="37" x14ac:dyDescent="0.3">
      <c r="A130" s="52" t="s">
        <v>1778</v>
      </c>
      <c r="B130" s="78">
        <f>B129/$E$15</f>
        <v>0.2</v>
      </c>
      <c r="C130" s="78">
        <f t="shared" ref="C130:G130" si="14">C129/$E$15</f>
        <v>0.4</v>
      </c>
      <c r="D130" s="78">
        <f t="shared" si="14"/>
        <v>0.4</v>
      </c>
      <c r="E130" s="78">
        <f t="shared" si="14"/>
        <v>0.4</v>
      </c>
      <c r="F130" s="78">
        <f t="shared" si="14"/>
        <v>0</v>
      </c>
      <c r="G130" s="78">
        <f t="shared" si="14"/>
        <v>0.6</v>
      </c>
    </row>
    <row r="131" spans="1:7" x14ac:dyDescent="0.3">
      <c r="G131" s="136" t="s">
        <v>4681</v>
      </c>
    </row>
    <row r="132" spans="1:7" x14ac:dyDescent="0.3">
      <c r="F132" s="68"/>
    </row>
    <row r="133" spans="1:7" ht="15.5" x14ac:dyDescent="0.35">
      <c r="A133" s="28" t="s">
        <v>1300</v>
      </c>
    </row>
    <row r="134" spans="1:7" x14ac:dyDescent="0.3">
      <c r="A134" s="3"/>
      <c r="B134" s="7" t="s">
        <v>1104</v>
      </c>
      <c r="C134" s="7" t="s">
        <v>1103</v>
      </c>
      <c r="D134" s="92" t="s">
        <v>1100</v>
      </c>
    </row>
    <row r="135" spans="1:7" x14ac:dyDescent="0.3">
      <c r="A135" s="3" t="s">
        <v>1101</v>
      </c>
      <c r="B135" s="3">
        <f>COUNTIF('BRIA_Cleaned Data'!QA:QA,"oui")</f>
        <v>3</v>
      </c>
      <c r="C135" s="3">
        <f>COUNTIF('BRIA_Cleaned Data'!QA:QA,"non")</f>
        <v>2</v>
      </c>
      <c r="D135" s="93">
        <f>SUM(B135:C135)</f>
        <v>5</v>
      </c>
    </row>
    <row r="136" spans="1:7" s="35" customFormat="1" ht="37" x14ac:dyDescent="0.3">
      <c r="A136" s="52" t="s">
        <v>1786</v>
      </c>
      <c r="B136" s="78">
        <f>(B135/$E$15)</f>
        <v>0.6</v>
      </c>
      <c r="C136" s="78">
        <f>(C135/$E$15)</f>
        <v>0.4</v>
      </c>
      <c r="D136" s="82">
        <f>SUM(B136:C136)</f>
        <v>1</v>
      </c>
    </row>
    <row r="138" spans="1:7" x14ac:dyDescent="0.3">
      <c r="B138" s="17" t="s">
        <v>1301</v>
      </c>
      <c r="D138" s="85" t="s">
        <v>1750</v>
      </c>
      <c r="E138" s="20"/>
    </row>
    <row r="139" spans="1:7" ht="28" x14ac:dyDescent="0.3">
      <c r="B139" s="5" t="s">
        <v>1302</v>
      </c>
      <c r="C139" s="5" t="s">
        <v>1303</v>
      </c>
      <c r="D139" s="5" t="s">
        <v>1304</v>
      </c>
      <c r="E139" s="5" t="s">
        <v>1557</v>
      </c>
      <c r="F139" s="5" t="s">
        <v>1099</v>
      </c>
    </row>
    <row r="140" spans="1:7" x14ac:dyDescent="0.3">
      <c r="B140" s="3">
        <f>COUNTIF('BRIA_Cleaned Data'!QC:QC,"1")</f>
        <v>1</v>
      </c>
      <c r="C140" s="3">
        <f>COUNTIF('BRIA_Cleaned Data'!QD:QD,"1")</f>
        <v>0</v>
      </c>
      <c r="D140" s="3">
        <f>COUNTIF('BRIA_Cleaned Data'!QE:QE,"1")</f>
        <v>2</v>
      </c>
      <c r="E140" s="3">
        <f>COUNTIF('BRIA_Cleaned Data'!QF:QF,"1")</f>
        <v>0</v>
      </c>
      <c r="F140" s="3">
        <f>COUNTIF('BRIA_Cleaned Data'!QG:QG,"1")</f>
        <v>0</v>
      </c>
    </row>
    <row r="143" spans="1:7" x14ac:dyDescent="0.3">
      <c r="A143" s="20" t="s">
        <v>1189</v>
      </c>
    </row>
    <row r="144" spans="1:7" ht="33.5" customHeight="1" x14ac:dyDescent="0.3">
      <c r="A144" s="190" t="s">
        <v>1305</v>
      </c>
      <c r="B144" s="190"/>
      <c r="C144" s="190"/>
      <c r="D144" s="190"/>
      <c r="E144" s="139">
        <f>AVERAGE('BRIA_Cleaned Data'!QI:QI)</f>
        <v>57.6</v>
      </c>
    </row>
    <row r="146" spans="1:13" ht="15.5" x14ac:dyDescent="0.35">
      <c r="A146" s="28" t="s">
        <v>1306</v>
      </c>
    </row>
    <row r="147" spans="1:13" x14ac:dyDescent="0.3">
      <c r="A147" s="3"/>
      <c r="B147" s="7" t="s">
        <v>1104</v>
      </c>
      <c r="C147" s="7" t="s">
        <v>1103</v>
      </c>
      <c r="D147" s="7" t="s">
        <v>1761</v>
      </c>
      <c r="E147" s="92" t="s">
        <v>1100</v>
      </c>
    </row>
    <row r="148" spans="1:13" x14ac:dyDescent="0.3">
      <c r="A148" s="3" t="s">
        <v>1101</v>
      </c>
      <c r="B148" s="3">
        <f>COUNTIF('BRIA_Cleaned Data'!QJ:QJ,"oui")</f>
        <v>4</v>
      </c>
      <c r="C148" s="3">
        <f>COUNTIF('BRIA_Cleaned Data'!QJ:QJ,"non")</f>
        <v>0</v>
      </c>
      <c r="D148" s="3">
        <f>COUNTIF('BRIA_Cleaned Data'!QJ:QJ,"nsp")</f>
        <v>1</v>
      </c>
      <c r="E148" s="93">
        <f>SUM(B148:D148)</f>
        <v>5</v>
      </c>
    </row>
    <row r="149" spans="1:13" s="35" customFormat="1" ht="37" x14ac:dyDescent="0.3">
      <c r="A149" s="52" t="s">
        <v>1786</v>
      </c>
      <c r="B149" s="78">
        <f>(B148/$E$15)</f>
        <v>0.8</v>
      </c>
      <c r="C149" s="78">
        <f>(C148/$E$15)</f>
        <v>0</v>
      </c>
      <c r="D149" s="78">
        <f>(D148/$E$15)</f>
        <v>0.2</v>
      </c>
      <c r="E149" s="82">
        <f>SUM(B149:D149)</f>
        <v>1</v>
      </c>
    </row>
    <row r="151" spans="1:13" x14ac:dyDescent="0.3">
      <c r="B151" s="17" t="s">
        <v>1307</v>
      </c>
    </row>
    <row r="152" spans="1:13" ht="28" x14ac:dyDescent="0.3">
      <c r="B152" s="3"/>
      <c r="C152" s="11" t="s">
        <v>1120</v>
      </c>
      <c r="D152" s="11" t="s">
        <v>1273</v>
      </c>
      <c r="E152" s="11" t="s">
        <v>1119</v>
      </c>
      <c r="F152" s="11" t="s">
        <v>1272</v>
      </c>
      <c r="G152" s="92" t="s">
        <v>1100</v>
      </c>
    </row>
    <row r="153" spans="1:13" x14ac:dyDescent="0.3">
      <c r="B153" s="3" t="s">
        <v>1101</v>
      </c>
      <c r="C153" s="3">
        <f>COUNTIF('BRIA_Cleaned Data'!QK:QK,"bcp_diminue")</f>
        <v>2</v>
      </c>
      <c r="D153" s="3">
        <f>COUNTIF('BRIA_Cleaned Data'!QK:QK,"peu_diminue")</f>
        <v>1</v>
      </c>
      <c r="E153" s="3">
        <f>COUNTIF('BRIA_Cleaned Data'!QK:QK,"bcp_augmente")</f>
        <v>0</v>
      </c>
      <c r="F153" s="3">
        <f>COUNTIF('BRIA_Cleaned Data'!QK:QK,"peu_augmente")</f>
        <v>1</v>
      </c>
      <c r="G153" s="93">
        <f>SUM(C153:F153)</f>
        <v>4</v>
      </c>
    </row>
    <row r="154" spans="1:13" ht="49" x14ac:dyDescent="0.3">
      <c r="B154" s="51" t="s">
        <v>1790</v>
      </c>
      <c r="C154" s="6">
        <f>(C153/$B$148)</f>
        <v>0.5</v>
      </c>
      <c r="D154" s="6">
        <f>(D153/$B$148)</f>
        <v>0.25</v>
      </c>
      <c r="E154" s="6">
        <f>(E153/$B$148)</f>
        <v>0</v>
      </c>
      <c r="F154" s="6">
        <f>(F153/$B$148)</f>
        <v>0.25</v>
      </c>
      <c r="G154" s="82">
        <f>SUM(C154:F154)</f>
        <v>1</v>
      </c>
    </row>
    <row r="156" spans="1:13" x14ac:dyDescent="0.3">
      <c r="C156" s="17" t="s">
        <v>1197</v>
      </c>
      <c r="E156" s="85" t="s">
        <v>1750</v>
      </c>
    </row>
    <row r="157" spans="1:13" s="35" customFormat="1" ht="73.5" customHeight="1" x14ac:dyDescent="0.3">
      <c r="C157" s="3"/>
      <c r="D157" s="10" t="s">
        <v>1694</v>
      </c>
      <c r="E157" s="10" t="s">
        <v>1695</v>
      </c>
      <c r="F157" s="10" t="s">
        <v>1696</v>
      </c>
      <c r="G157" s="10" t="s">
        <v>1697</v>
      </c>
      <c r="H157" s="10" t="s">
        <v>1698</v>
      </c>
      <c r="I157" s="10" t="s">
        <v>1557</v>
      </c>
      <c r="J157" s="10" t="s">
        <v>1099</v>
      </c>
      <c r="K157" s="9"/>
      <c r="L157" s="9"/>
      <c r="M157" s="9"/>
    </row>
    <row r="158" spans="1:13" x14ac:dyDescent="0.3">
      <c r="C158" s="3" t="s">
        <v>1101</v>
      </c>
      <c r="D158" s="3">
        <f>COUNTIF('BRIA_Cleaned Data'!QY:QY,"1")</f>
        <v>0</v>
      </c>
      <c r="E158" s="3">
        <f>COUNTIF('BRIA_Cleaned Data'!QZ:QZ,"1")</f>
        <v>2</v>
      </c>
      <c r="F158" s="3">
        <f>COUNTIF('BRIA_Cleaned Data'!RA:RA,"1")</f>
        <v>0</v>
      </c>
      <c r="G158" s="3">
        <f>COUNTIF('BRIA_Cleaned Data'!RB:RB,"1")</f>
        <v>1</v>
      </c>
      <c r="H158" s="3">
        <f>COUNTIF('BRIA_Cleaned Data'!RC:RC,"1")</f>
        <v>0</v>
      </c>
      <c r="I158" s="3">
        <f>COUNTIF('BRIA_Cleaned Data'!RD:RD,"1")</f>
        <v>0</v>
      </c>
      <c r="J158" s="3">
        <f>COUNTIF('BRIA_Cleaned Data'!RE:RE,"1")</f>
        <v>1</v>
      </c>
    </row>
    <row r="159" spans="1:13" ht="49" x14ac:dyDescent="0.3">
      <c r="C159" s="51" t="s">
        <v>1791</v>
      </c>
      <c r="D159" s="6">
        <f>D158/($C$153+$D$153)</f>
        <v>0</v>
      </c>
      <c r="E159" s="6">
        <f>E158/($C$153+$D$153)</f>
        <v>0.66666666666666663</v>
      </c>
      <c r="F159" s="6">
        <f t="shared" ref="F159:J159" si="15">F158/($C$153+$D$153)</f>
        <v>0</v>
      </c>
      <c r="G159" s="6">
        <f t="shared" si="15"/>
        <v>0.33333333333333331</v>
      </c>
      <c r="H159" s="6">
        <f t="shared" si="15"/>
        <v>0</v>
      </c>
      <c r="I159" s="6">
        <f t="shared" si="15"/>
        <v>0</v>
      </c>
      <c r="J159" s="6">
        <f t="shared" si="15"/>
        <v>0.33333333333333331</v>
      </c>
    </row>
    <row r="160" spans="1:13" x14ac:dyDescent="0.3">
      <c r="C160" s="13"/>
      <c r="D160" s="13"/>
      <c r="E160" s="13"/>
      <c r="F160" s="13"/>
      <c r="G160" s="13"/>
      <c r="H160" s="13"/>
      <c r="I160" s="13"/>
      <c r="J160" s="70" t="s">
        <v>4682</v>
      </c>
    </row>
    <row r="161" spans="1:13" x14ac:dyDescent="0.3">
      <c r="C161" s="17" t="s">
        <v>1121</v>
      </c>
      <c r="E161" s="85" t="s">
        <v>1750</v>
      </c>
    </row>
    <row r="162" spans="1:13" s="35" customFormat="1" ht="73.5" customHeight="1" x14ac:dyDescent="0.3">
      <c r="C162" s="3"/>
      <c r="D162" s="10" t="s">
        <v>1122</v>
      </c>
      <c r="E162" s="10" t="s">
        <v>1737</v>
      </c>
      <c r="F162" s="10" t="s">
        <v>1308</v>
      </c>
      <c r="G162" s="10" t="s">
        <v>1309</v>
      </c>
      <c r="H162" s="10" t="s">
        <v>1310</v>
      </c>
      <c r="I162" s="10" t="s">
        <v>1311</v>
      </c>
      <c r="J162" s="10" t="s">
        <v>1312</v>
      </c>
      <c r="K162" s="10" t="s">
        <v>1313</v>
      </c>
      <c r="L162" s="10" t="s">
        <v>1761</v>
      </c>
      <c r="M162" s="10" t="s">
        <v>1114</v>
      </c>
    </row>
    <row r="163" spans="1:13" x14ac:dyDescent="0.3">
      <c r="C163" s="3" t="s">
        <v>1101</v>
      </c>
      <c r="D163" s="3">
        <f>COUNTIF('BRIA_Cleaned Data'!QM:QM,"1")</f>
        <v>1</v>
      </c>
      <c r="E163" s="3">
        <f>COUNTIF('BRIA_Cleaned Data'!QN:QN,"1")</f>
        <v>0</v>
      </c>
      <c r="F163" s="3">
        <f>COUNTIF('BRIA_Cleaned Data'!QO:QO,"1")</f>
        <v>0</v>
      </c>
      <c r="G163" s="3">
        <f>COUNTIF('BRIA_Cleaned Data'!QP:QP,"1")</f>
        <v>0</v>
      </c>
      <c r="H163" s="3">
        <f>COUNTIF('BRIA_Cleaned Data'!QQ:QQ,"1")</f>
        <v>0</v>
      </c>
      <c r="I163" s="3">
        <f>COUNTIF('BRIA_Cleaned Data'!QR:QR,"1")</f>
        <v>0</v>
      </c>
      <c r="J163" s="3">
        <f>COUNTIF('BRIA_Cleaned Data'!QS:QS,"1")</f>
        <v>0</v>
      </c>
      <c r="K163" s="3">
        <f>COUNTIF('BRIA_Cleaned Data'!QT:QT,"1")</f>
        <v>0</v>
      </c>
      <c r="L163" s="3">
        <f>COUNTIF('BRIA_Cleaned Data'!QU:QU,"1")</f>
        <v>0</v>
      </c>
      <c r="M163" s="3">
        <f>COUNTIF('BRIA_Cleaned Data'!QV:QV,"1")</f>
        <v>0</v>
      </c>
    </row>
    <row r="164" spans="1:13" ht="49" x14ac:dyDescent="0.3">
      <c r="C164" s="51" t="s">
        <v>1792</v>
      </c>
      <c r="D164" s="6">
        <f>D163/($E$153+$F$153)</f>
        <v>1</v>
      </c>
      <c r="E164" s="6">
        <f t="shared" ref="E164:M164" si="16">E163/($E$153+$F$153)</f>
        <v>0</v>
      </c>
      <c r="F164" s="6">
        <f t="shared" si="16"/>
        <v>0</v>
      </c>
      <c r="G164" s="6">
        <f t="shared" si="16"/>
        <v>0</v>
      </c>
      <c r="H164" s="6">
        <f t="shared" si="16"/>
        <v>0</v>
      </c>
      <c r="I164" s="6">
        <f t="shared" si="16"/>
        <v>0</v>
      </c>
      <c r="J164" s="6">
        <f t="shared" si="16"/>
        <v>0</v>
      </c>
      <c r="K164" s="6">
        <f t="shared" si="16"/>
        <v>0</v>
      </c>
      <c r="L164" s="6">
        <f t="shared" si="16"/>
        <v>0</v>
      </c>
      <c r="M164" s="6">
        <f t="shared" si="16"/>
        <v>0</v>
      </c>
    </row>
    <row r="165" spans="1:13" x14ac:dyDescent="0.3">
      <c r="C165" s="48"/>
      <c r="M165" s="121"/>
    </row>
    <row r="166" spans="1:13" ht="15.5" x14ac:dyDescent="0.35">
      <c r="A166" s="28" t="s">
        <v>1314</v>
      </c>
    </row>
    <row r="167" spans="1:13" ht="28" x14ac:dyDescent="0.3">
      <c r="A167" s="3"/>
      <c r="B167" s="7" t="s">
        <v>1315</v>
      </c>
      <c r="C167" s="7" t="s">
        <v>1316</v>
      </c>
      <c r="D167" s="7" t="s">
        <v>1317</v>
      </c>
      <c r="E167" s="7" t="s">
        <v>1318</v>
      </c>
      <c r="F167" s="7" t="s">
        <v>1319</v>
      </c>
      <c r="G167" s="7" t="s">
        <v>1557</v>
      </c>
      <c r="H167" s="92" t="s">
        <v>1100</v>
      </c>
    </row>
    <row r="168" spans="1:13" x14ac:dyDescent="0.3">
      <c r="A168" s="3" t="s">
        <v>1101</v>
      </c>
      <c r="B168" s="3">
        <f>COUNTIF('BRIA_Cleaned Data'!RG:RG,"fortement_sur:utilise")</f>
        <v>1</v>
      </c>
      <c r="C168" s="3">
        <f>COUNTIF('BRIA_Cleaned Data'!RG:RG,"sur_utilise")</f>
        <v>0</v>
      </c>
      <c r="D168" s="3">
        <f>COUNTIF('BRIA_Cleaned Data'!RG:RG,"ok")</f>
        <v>2</v>
      </c>
      <c r="E168" s="3">
        <f>COUNTIF('BRIA_Cleaned Data'!RG:RG,"sous_utilise")</f>
        <v>1</v>
      </c>
      <c r="F168" s="3">
        <f>COUNTIF('BRIA_Cleaned Data'!RG:RG,"fortement_sous_utilise")</f>
        <v>1</v>
      </c>
      <c r="G168" s="3">
        <f>COUNTIF('BRIA_Cleaned Data'!RG:RG,"nsp")</f>
        <v>0</v>
      </c>
      <c r="H168" s="93">
        <f>SUM(B168:G168)</f>
        <v>5</v>
      </c>
    </row>
    <row r="169" spans="1:13" s="35" customFormat="1" ht="37" x14ac:dyDescent="0.3">
      <c r="A169" s="52" t="s">
        <v>1786</v>
      </c>
      <c r="B169" s="78">
        <f>B168/$E$15</f>
        <v>0.2</v>
      </c>
      <c r="C169" s="78">
        <f t="shared" ref="C169:G169" si="17">C168/$E$15</f>
        <v>0</v>
      </c>
      <c r="D169" s="78">
        <f t="shared" si="17"/>
        <v>0.4</v>
      </c>
      <c r="E169" s="78">
        <f t="shared" si="17"/>
        <v>0.2</v>
      </c>
      <c r="F169" s="78">
        <f t="shared" si="17"/>
        <v>0.2</v>
      </c>
      <c r="G169" s="78">
        <f t="shared" si="17"/>
        <v>0</v>
      </c>
      <c r="H169" s="82">
        <f>SUM(B169:G169)</f>
        <v>1</v>
      </c>
    </row>
    <row r="172" spans="1:13" ht="15.5" x14ac:dyDescent="0.3">
      <c r="A172" s="73" t="s">
        <v>1320</v>
      </c>
      <c r="E172" s="123">
        <f>AVERAGE('BRIA_Cleaned Data'!RH:RH)</f>
        <v>29.2</v>
      </c>
    </row>
    <row r="173" spans="1:13" ht="15.5" x14ac:dyDescent="0.35">
      <c r="A173" s="72" t="s">
        <v>1321</v>
      </c>
      <c r="E173" s="20">
        <f>AVERAGE('BRIA_Cleaned Data'!RI:RI)</f>
        <v>0.8</v>
      </c>
    </row>
    <row r="174" spans="1:13" ht="15.5" x14ac:dyDescent="0.35">
      <c r="A174" s="28" t="s">
        <v>1322</v>
      </c>
      <c r="E174" s="140">
        <f>AVERAGE('BRIA_Cleaned Data'!RJ:RJ)</f>
        <v>0.8</v>
      </c>
    </row>
    <row r="175" spans="1:13" ht="15.5" x14ac:dyDescent="0.35">
      <c r="A175" s="28" t="s">
        <v>1323</v>
      </c>
      <c r="E175" s="140">
        <f>AVERAGE('BRIA_Cleaned Data'!RK:RK)</f>
        <v>3.4</v>
      </c>
    </row>
    <row r="176" spans="1:13" ht="15.5" x14ac:dyDescent="0.35">
      <c r="A176" s="28" t="s">
        <v>1324</v>
      </c>
      <c r="E176" s="9">
        <f>AVERAGE('BRIA_Cleaned Data'!RL:RL)</f>
        <v>1.6</v>
      </c>
    </row>
    <row r="177" spans="1:8" ht="15.5" x14ac:dyDescent="0.35">
      <c r="A177" s="28" t="s">
        <v>1325</v>
      </c>
      <c r="E177" s="9">
        <f>AVERAGE('BRIA_Cleaned Data'!RM:RM)</f>
        <v>0.6</v>
      </c>
    </row>
    <row r="178" spans="1:8" ht="15.5" x14ac:dyDescent="0.35">
      <c r="A178" s="72" t="s">
        <v>1326</v>
      </c>
      <c r="B178" s="20"/>
      <c r="C178" s="20"/>
      <c r="D178" s="20"/>
      <c r="E178" s="20">
        <f>AVERAGE('BRIA_Cleaned Data'!RN:RN)</f>
        <v>14.8</v>
      </c>
    </row>
    <row r="179" spans="1:8" ht="15.5" x14ac:dyDescent="0.35">
      <c r="A179" s="28" t="s">
        <v>1327</v>
      </c>
      <c r="E179" s="9">
        <f>AVERAGE('BRIA_Cleaned Data'!RO:RO)</f>
        <v>7.2</v>
      </c>
    </row>
    <row r="180" spans="1:8" x14ac:dyDescent="0.3">
      <c r="A180" s="120"/>
    </row>
    <row r="181" spans="1:8" x14ac:dyDescent="0.3">
      <c r="A181" s="120"/>
    </row>
    <row r="182" spans="1:8" ht="15.5" x14ac:dyDescent="0.35">
      <c r="A182" s="8" t="s">
        <v>1184</v>
      </c>
    </row>
    <row r="183" spans="1:8" ht="15.5" x14ac:dyDescent="0.35">
      <c r="A183" s="28" t="s">
        <v>1335</v>
      </c>
    </row>
    <row r="184" spans="1:8" x14ac:dyDescent="0.3">
      <c r="A184" s="3"/>
      <c r="B184" s="7" t="s">
        <v>1337</v>
      </c>
      <c r="C184" s="7" t="s">
        <v>1338</v>
      </c>
      <c r="D184" s="7" t="s">
        <v>1339</v>
      </c>
      <c r="E184" s="7" t="s">
        <v>1336</v>
      </c>
      <c r="F184" s="7" t="s">
        <v>1557</v>
      </c>
      <c r="G184" s="7" t="s">
        <v>1114</v>
      </c>
      <c r="H184" s="92" t="s">
        <v>1100</v>
      </c>
    </row>
    <row r="185" spans="1:8" x14ac:dyDescent="0.3">
      <c r="A185" s="3" t="s">
        <v>1101</v>
      </c>
      <c r="B185" s="3">
        <f>COUNTIF('BRIA_Cleaned Data'!TI:TI,"public")</f>
        <v>1</v>
      </c>
      <c r="C185" s="3">
        <f>COUNTIF('BRIA_Cleaned Data'!TI:TI,"prive")</f>
        <v>1</v>
      </c>
      <c r="D185" s="3">
        <f>COUNTIF('BRIA_Cleaned Data'!TI:TI,"religieux")</f>
        <v>0</v>
      </c>
      <c r="E185" s="3">
        <f>COUNTIF('BRIA_Cleaned Data'!TI:TI,"ong")</f>
        <v>3</v>
      </c>
      <c r="F185" s="3">
        <f>COUNTIF('BRIA_Cleaned Data'!TI:TI,"nsp")</f>
        <v>0</v>
      </c>
      <c r="G185" s="102">
        <f>COUNTIF('BRIA_Cleaned Data'!TI:TI,"autre")</f>
        <v>0</v>
      </c>
      <c r="H185" s="93">
        <f>SUM(B185:G185)</f>
        <v>5</v>
      </c>
    </row>
    <row r="186" spans="1:8" s="35" customFormat="1" ht="25.5" x14ac:dyDescent="0.3">
      <c r="A186" s="52" t="s">
        <v>1793</v>
      </c>
      <c r="B186" s="78">
        <f t="shared" ref="B186:G186" si="18">B185/$C$4</f>
        <v>0.2</v>
      </c>
      <c r="C186" s="78">
        <f t="shared" si="18"/>
        <v>0.2</v>
      </c>
      <c r="D186" s="78">
        <f t="shared" si="18"/>
        <v>0</v>
      </c>
      <c r="E186" s="78">
        <f t="shared" si="18"/>
        <v>0.6</v>
      </c>
      <c r="F186" s="78">
        <f t="shared" si="18"/>
        <v>0</v>
      </c>
      <c r="G186" s="78">
        <f t="shared" si="18"/>
        <v>0</v>
      </c>
      <c r="H186" s="82">
        <f>SUM(B186:G186)</f>
        <v>1</v>
      </c>
    </row>
    <row r="187" spans="1:8" x14ac:dyDescent="0.3">
      <c r="A187" s="13"/>
      <c r="B187" s="13"/>
      <c r="C187" s="13"/>
      <c r="D187" s="13"/>
      <c r="E187" s="13"/>
      <c r="F187" s="13"/>
    </row>
    <row r="188" spans="1:8" ht="15.5" x14ac:dyDescent="0.35">
      <c r="A188" s="43" t="s">
        <v>1340</v>
      </c>
      <c r="B188" s="13"/>
      <c r="C188" s="13"/>
      <c r="D188" s="13"/>
      <c r="E188" s="13"/>
      <c r="F188" s="13"/>
    </row>
    <row r="189" spans="1:8" x14ac:dyDescent="0.3">
      <c r="A189" s="3"/>
      <c r="B189" s="7" t="s">
        <v>1104</v>
      </c>
      <c r="C189" s="7" t="s">
        <v>1103</v>
      </c>
      <c r="D189" s="92" t="s">
        <v>1100</v>
      </c>
      <c r="E189" s="13"/>
      <c r="F189" s="13"/>
    </row>
    <row r="190" spans="1:8" x14ac:dyDescent="0.3">
      <c r="A190" s="3" t="s">
        <v>1101</v>
      </c>
      <c r="B190" s="3">
        <f>COUNTIF('BRIA_Cleaned Data'!TK:TK,"oui")</f>
        <v>3</v>
      </c>
      <c r="C190" s="3">
        <f>COUNTIF('BRIA_Cleaned Data'!TK:TK,"non")</f>
        <v>2</v>
      </c>
      <c r="D190" s="93">
        <f>SUM(B190:C190)</f>
        <v>5</v>
      </c>
      <c r="E190" s="13"/>
      <c r="F190" s="13"/>
    </row>
    <row r="191" spans="1:8" s="35" customFormat="1" ht="25.5" x14ac:dyDescent="0.3">
      <c r="A191" s="52" t="s">
        <v>1793</v>
      </c>
      <c r="B191" s="78">
        <f>(B190/$C$4)</f>
        <v>0.6</v>
      </c>
      <c r="C191" s="78">
        <f>(C190/$C$4)</f>
        <v>0.4</v>
      </c>
      <c r="D191" s="82">
        <f>SUM(B191:C191)</f>
        <v>1</v>
      </c>
      <c r="E191" s="45"/>
      <c r="F191" s="45"/>
    </row>
    <row r="192" spans="1:8" ht="15.5" x14ac:dyDescent="0.35">
      <c r="A192" s="8"/>
    </row>
    <row r="193" spans="1:26" ht="15.5" x14ac:dyDescent="0.35">
      <c r="A193" s="28" t="s">
        <v>1186</v>
      </c>
      <c r="D193" s="85" t="s">
        <v>1750</v>
      </c>
    </row>
    <row r="194" spans="1:26" s="35" customFormat="1" ht="76.5" customHeight="1" x14ac:dyDescent="0.35">
      <c r="A194" s="7" t="s">
        <v>1341</v>
      </c>
      <c r="B194" s="7" t="s">
        <v>1707</v>
      </c>
      <c r="C194" s="7" t="s">
        <v>1342</v>
      </c>
      <c r="D194" s="7" t="s">
        <v>1343</v>
      </c>
      <c r="E194" s="7" t="s">
        <v>1344</v>
      </c>
      <c r="F194" s="7" t="s">
        <v>1345</v>
      </c>
      <c r="G194" s="7" t="s">
        <v>1346</v>
      </c>
      <c r="H194" s="7" t="s">
        <v>1708</v>
      </c>
      <c r="I194" s="7" t="s">
        <v>1347</v>
      </c>
      <c r="J194" s="7" t="s">
        <v>1263</v>
      </c>
      <c r="K194" s="7" t="s">
        <v>1348</v>
      </c>
      <c r="L194" s="7" t="s">
        <v>1709</v>
      </c>
      <c r="M194" s="7" t="s">
        <v>1710</v>
      </c>
      <c r="N194" s="7" t="s">
        <v>1266</v>
      </c>
      <c r="O194" s="7" t="s">
        <v>1761</v>
      </c>
      <c r="P194" s="7" t="s">
        <v>1099</v>
      </c>
    </row>
    <row r="195" spans="1:26" x14ac:dyDescent="0.3">
      <c r="A195" s="3">
        <f>COUNTIF('BRIA_Cleaned Data'!TM:TM,"1")</f>
        <v>2</v>
      </c>
      <c r="B195" s="3">
        <f>COUNTIF('BRIA_Cleaned Data'!TN:TN,"1")</f>
        <v>1</v>
      </c>
      <c r="C195" s="3">
        <f>COUNTIF('BRIA_Cleaned Data'!TO:TO,"1")</f>
        <v>4</v>
      </c>
      <c r="D195" s="3">
        <f>COUNTIF('BRIA_Cleaned Data'!TP:TP,"1")</f>
        <v>0</v>
      </c>
      <c r="E195" s="3">
        <f>COUNTIF('BRIA_Cleaned Data'!TQ:TQ,"1")</f>
        <v>1</v>
      </c>
      <c r="F195" s="3">
        <f>COUNTIF('BRIA_Cleaned Data'!TR:TR,"1")</f>
        <v>2</v>
      </c>
      <c r="G195" s="3">
        <f>COUNTIF('BRIA_Cleaned Data'!TS:TS,"1")</f>
        <v>2</v>
      </c>
      <c r="H195" s="3">
        <f>COUNTIF('BRIA_Cleaned Data'!TT:TT,"1")</f>
        <v>2</v>
      </c>
      <c r="I195" s="3">
        <f>COUNTIF('BRIA_Cleaned Data'!TU:TU,"1")</f>
        <v>3</v>
      </c>
      <c r="J195" s="3">
        <f>COUNTIF('BRIA_Cleaned Data'!TV:TV,"1")</f>
        <v>2</v>
      </c>
      <c r="K195" s="3">
        <f>COUNTIF('BRIA_Cleaned Data'!TW:TW,"1")</f>
        <v>0</v>
      </c>
      <c r="L195" s="3">
        <f>COUNTIF('BRIA_Cleaned Data'!TX:TX,"1")</f>
        <v>1</v>
      </c>
      <c r="M195" s="3">
        <f>COUNTIF('BRIA_Cleaned Data'!TY:TY,"1")</f>
        <v>0</v>
      </c>
      <c r="N195" s="3">
        <f>COUNTIF('BRIA_Cleaned Data'!TZ:TZ,"1")</f>
        <v>0</v>
      </c>
      <c r="O195" s="3">
        <f>COUNTIF('BRIA_Cleaned Data'!UA:UA,"1")</f>
        <v>0</v>
      </c>
      <c r="P195" s="3">
        <f>COUNTIF('BRIA_Cleaned Data'!UB:UB,"1")</f>
        <v>2</v>
      </c>
    </row>
    <row r="196" spans="1:26" x14ac:dyDescent="0.3">
      <c r="P196" s="68" t="s">
        <v>4617</v>
      </c>
    </row>
    <row r="197" spans="1:26" ht="15.5" x14ac:dyDescent="0.35">
      <c r="A197" s="28" t="s">
        <v>1187</v>
      </c>
      <c r="D197" s="85" t="s">
        <v>1750</v>
      </c>
    </row>
    <row r="198" spans="1:26" ht="42" x14ac:dyDescent="0.3">
      <c r="A198" s="7" t="s">
        <v>1564</v>
      </c>
      <c r="B198" s="7" t="s">
        <v>1549</v>
      </c>
      <c r="C198" s="7" t="s">
        <v>1565</v>
      </c>
      <c r="D198" s="7" t="s">
        <v>1566</v>
      </c>
      <c r="E198" s="7" t="s">
        <v>1567</v>
      </c>
      <c r="F198" s="7" t="s">
        <v>1568</v>
      </c>
      <c r="G198" s="7" t="s">
        <v>2054</v>
      </c>
      <c r="H198" s="7" t="s">
        <v>1570</v>
      </c>
      <c r="I198" s="7" t="s">
        <v>1571</v>
      </c>
      <c r="J198" s="7" t="s">
        <v>1572</v>
      </c>
      <c r="K198" s="7" t="s">
        <v>1140</v>
      </c>
      <c r="L198" s="7" t="s">
        <v>1863</v>
      </c>
      <c r="M198" s="7" t="s">
        <v>1099</v>
      </c>
    </row>
    <row r="199" spans="1:26" x14ac:dyDescent="0.3">
      <c r="A199" s="23">
        <f>COUNTIF('BRIA_Cleaned Data'!UE:UE,"1")</f>
        <v>1</v>
      </c>
      <c r="B199" s="23">
        <f>COUNTIF('BRIA_Cleaned Data'!UF:UF,"1")</f>
        <v>1</v>
      </c>
      <c r="C199" s="23">
        <f>COUNTIF('BRIA_Cleaned Data'!UG:UG,"1")</f>
        <v>0</v>
      </c>
      <c r="D199" s="23">
        <f>COUNTIF('BRIA_Cleaned Data'!UH:UH,"1")</f>
        <v>0</v>
      </c>
      <c r="E199" s="23">
        <f>COUNTIF('BRIA_Cleaned Data'!UI:UI,"1")</f>
        <v>2</v>
      </c>
      <c r="F199" s="23">
        <f>COUNTIF('BRIA_Cleaned Data'!UJ:UJ,"1")</f>
        <v>1</v>
      </c>
      <c r="G199" s="23">
        <f>COUNTIF('BRIA_Cleaned Data'!UK:UK,"1")</f>
        <v>1</v>
      </c>
      <c r="H199" s="23">
        <f>COUNTIF('BRIA_Cleaned Data'!UL:UL,"1")</f>
        <v>0</v>
      </c>
      <c r="I199" s="23">
        <f>COUNTIF('BRIA_Cleaned Data'!UM:UM,"1")</f>
        <v>1</v>
      </c>
      <c r="J199" s="23">
        <f>COUNTIF('BRIA_Cleaned Data'!UN:UN,"1")</f>
        <v>0</v>
      </c>
      <c r="K199" s="23">
        <f>COUNTIF('BRIA_Cleaned Data'!UO:UO,"1")</f>
        <v>3</v>
      </c>
      <c r="L199" s="23">
        <f>COUNTIF('BRIA_Cleaned Data'!UP:UP,"1")</f>
        <v>0</v>
      </c>
      <c r="M199" s="23">
        <f>COUNTIF('BRIA_Cleaned Data'!UQ:UQ,"1")</f>
        <v>0</v>
      </c>
    </row>
    <row r="200" spans="1:26" x14ac:dyDescent="0.3">
      <c r="L200" s="68"/>
    </row>
    <row r="201" spans="1:26" ht="15.5" x14ac:dyDescent="0.35">
      <c r="A201" s="28" t="s">
        <v>1219</v>
      </c>
    </row>
    <row r="202" spans="1:26" x14ac:dyDescent="0.3">
      <c r="A202" s="3"/>
      <c r="B202" s="7" t="s">
        <v>1104</v>
      </c>
      <c r="C202" s="7" t="s">
        <v>1103</v>
      </c>
      <c r="D202" s="92" t="s">
        <v>1100</v>
      </c>
    </row>
    <row r="203" spans="1:26" x14ac:dyDescent="0.3">
      <c r="A203" s="3" t="s">
        <v>1101</v>
      </c>
      <c r="B203" s="23">
        <f>COUNTIF('BRIA_Cleaned Data'!US:US,"OUI")</f>
        <v>3</v>
      </c>
      <c r="C203" s="23">
        <f>COUNTIF('BRIA_Cleaned Data'!US:US,"non")</f>
        <v>2</v>
      </c>
      <c r="D203" s="93">
        <f>SUM(B203:C203)</f>
        <v>5</v>
      </c>
    </row>
    <row r="204" spans="1:26" ht="26" x14ac:dyDescent="0.3">
      <c r="A204" s="51" t="s">
        <v>1776</v>
      </c>
      <c r="B204" s="38">
        <f>(B203/$C$4)</f>
        <v>0.6</v>
      </c>
      <c r="C204" s="38">
        <f>(C203/$C$4)</f>
        <v>0.4</v>
      </c>
      <c r="D204" s="82">
        <f>SUM(B204:C204)</f>
        <v>1</v>
      </c>
    </row>
    <row r="205" spans="1:26" x14ac:dyDescent="0.3">
      <c r="A205" s="76"/>
      <c r="B205" s="14"/>
      <c r="C205" s="14"/>
    </row>
    <row r="206" spans="1:26" s="1" customFormat="1" x14ac:dyDescent="0.3">
      <c r="A206" s="9"/>
      <c r="B206" s="17" t="s">
        <v>1150</v>
      </c>
      <c r="C206" s="9"/>
      <c r="D206" s="85" t="s">
        <v>1750</v>
      </c>
      <c r="E206" s="9"/>
      <c r="F206" s="9"/>
      <c r="G206" s="9"/>
      <c r="H206" s="9"/>
      <c r="I206" s="9"/>
      <c r="J206" s="9"/>
      <c r="K206" s="9"/>
      <c r="L206" s="9"/>
      <c r="M206" s="9"/>
      <c r="N206" s="9"/>
      <c r="O206" s="9"/>
      <c r="P206" s="9"/>
      <c r="Q206" s="9"/>
      <c r="R206" s="9"/>
      <c r="S206" s="9"/>
      <c r="T206" s="9"/>
      <c r="U206" s="9"/>
      <c r="V206" s="9"/>
      <c r="W206" s="9"/>
      <c r="X206" s="9"/>
      <c r="Y206" s="9"/>
      <c r="Z206" s="9"/>
    </row>
    <row r="207" spans="1:26" s="54" customFormat="1" ht="28" x14ac:dyDescent="0.3">
      <c r="A207" s="35"/>
      <c r="B207" s="3"/>
      <c r="C207" s="10" t="s">
        <v>1574</v>
      </c>
      <c r="D207" s="10" t="s">
        <v>1254</v>
      </c>
      <c r="E207" s="10" t="s">
        <v>1575</v>
      </c>
      <c r="F207" s="10" t="s">
        <v>1576</v>
      </c>
      <c r="G207" s="10" t="s">
        <v>2055</v>
      </c>
      <c r="H207" s="10" t="s">
        <v>1557</v>
      </c>
      <c r="I207" s="10" t="s">
        <v>1099</v>
      </c>
      <c r="J207" s="57"/>
      <c r="K207" s="57"/>
      <c r="L207" s="35"/>
      <c r="M207" s="35"/>
      <c r="N207" s="35"/>
      <c r="O207" s="35"/>
      <c r="P207" s="35"/>
      <c r="Q207" s="35"/>
      <c r="R207" s="35"/>
      <c r="S207" s="35"/>
      <c r="T207" s="35"/>
      <c r="U207" s="35"/>
      <c r="V207" s="35"/>
      <c r="W207" s="35"/>
      <c r="X207" s="35"/>
      <c r="Y207" s="35"/>
      <c r="Z207" s="35"/>
    </row>
    <row r="208" spans="1:26" s="1" customFormat="1" x14ac:dyDescent="0.3">
      <c r="A208" s="9"/>
      <c r="B208" s="3" t="s">
        <v>1101</v>
      </c>
      <c r="C208" s="23">
        <f>COUNTIF('BRIA_Cleaned Data'!UU:UU,"1")</f>
        <v>0</v>
      </c>
      <c r="D208" s="23">
        <f>COUNTIF('BRIA_Cleaned Data'!UV:UV,"1")</f>
        <v>0</v>
      </c>
      <c r="E208" s="23">
        <f>COUNTIF('BRIA_Cleaned Data'!UW:UW,"1")</f>
        <v>0</v>
      </c>
      <c r="F208" s="23">
        <f>COUNTIF('BRIA_Cleaned Data'!UX:UX,"1")</f>
        <v>0</v>
      </c>
      <c r="G208" s="23">
        <f>COUNTIF('BRIA_Cleaned Data'!UY:UY,"1")</f>
        <v>3</v>
      </c>
      <c r="H208" s="23">
        <f>COUNTIF('BRIA_Cleaned Data'!UZ:UZ,"1")</f>
        <v>0</v>
      </c>
      <c r="I208" s="23">
        <f>COUNTIF('BRIA_Cleaned Data'!VA:VA,"1")</f>
        <v>0</v>
      </c>
      <c r="J208" s="9"/>
      <c r="K208" s="9"/>
      <c r="L208" s="9"/>
      <c r="M208" s="9"/>
      <c r="N208" s="9"/>
      <c r="O208" s="9"/>
      <c r="P208" s="9"/>
      <c r="Q208" s="9"/>
      <c r="R208" s="9"/>
      <c r="S208" s="9"/>
      <c r="T208" s="9"/>
      <c r="U208" s="9"/>
      <c r="V208" s="9"/>
      <c r="W208" s="9"/>
      <c r="X208" s="9"/>
      <c r="Y208" s="9"/>
      <c r="Z208" s="9"/>
    </row>
    <row r="209" spans="1:26" s="1" customFormat="1" ht="37.5" x14ac:dyDescent="0.3">
      <c r="A209" s="9"/>
      <c r="B209" s="51" t="s">
        <v>1794</v>
      </c>
      <c r="C209" s="6">
        <f>C208/$B$203</f>
        <v>0</v>
      </c>
      <c r="D209" s="6">
        <f t="shared" ref="D209:I209" si="19">D208/$B$203</f>
        <v>0</v>
      </c>
      <c r="E209" s="6">
        <f t="shared" si="19"/>
        <v>0</v>
      </c>
      <c r="F209" s="6">
        <f t="shared" si="19"/>
        <v>0</v>
      </c>
      <c r="G209" s="6">
        <f t="shared" si="19"/>
        <v>1</v>
      </c>
      <c r="H209" s="6">
        <f t="shared" si="19"/>
        <v>0</v>
      </c>
      <c r="I209" s="6">
        <f t="shared" si="19"/>
        <v>0</v>
      </c>
      <c r="J209" s="9"/>
      <c r="K209" s="9"/>
      <c r="L209" s="9"/>
      <c r="M209" s="9"/>
      <c r="N209" s="9"/>
      <c r="O209" s="9"/>
      <c r="P209" s="9"/>
      <c r="Q209" s="9"/>
      <c r="R209" s="9"/>
      <c r="S209" s="9"/>
      <c r="T209" s="9"/>
      <c r="U209" s="9"/>
      <c r="V209" s="9"/>
      <c r="W209" s="9"/>
      <c r="X209" s="9"/>
      <c r="Y209" s="9"/>
      <c r="Z209" s="9"/>
    </row>
    <row r="210" spans="1:26" s="1" customFormat="1" x14ac:dyDescent="0.3">
      <c r="A210" s="9"/>
      <c r="B210" s="9"/>
      <c r="C210" s="9"/>
      <c r="D210" s="9"/>
      <c r="E210" s="9"/>
      <c r="F210" s="9"/>
      <c r="G210" s="9"/>
      <c r="H210" s="9"/>
      <c r="I210" s="68"/>
      <c r="J210" s="9"/>
      <c r="K210" s="9"/>
      <c r="L210" s="9"/>
      <c r="M210" s="9"/>
      <c r="N210" s="9"/>
      <c r="O210" s="9"/>
      <c r="P210" s="9"/>
      <c r="Q210" s="9"/>
      <c r="R210" s="9"/>
      <c r="S210" s="9"/>
      <c r="T210" s="9"/>
      <c r="U210" s="9"/>
      <c r="V210" s="9"/>
      <c r="W210" s="9"/>
      <c r="X210" s="9"/>
      <c r="Y210" s="9"/>
      <c r="Z210" s="9"/>
    </row>
    <row r="211" spans="1:26" s="1" customFormat="1" x14ac:dyDescent="0.3">
      <c r="A211" s="9"/>
      <c r="B211" s="9"/>
      <c r="C211" s="9"/>
      <c r="D211" s="9"/>
      <c r="E211" s="9"/>
      <c r="F211" s="9"/>
      <c r="G211" s="9"/>
      <c r="H211" s="9"/>
      <c r="I211" s="68"/>
      <c r="J211" s="9"/>
      <c r="K211" s="9"/>
      <c r="L211" s="9"/>
      <c r="M211" s="9"/>
      <c r="N211" s="9"/>
      <c r="O211" s="9"/>
      <c r="P211" s="9"/>
      <c r="Q211" s="9"/>
      <c r="R211" s="9"/>
      <c r="S211" s="9"/>
      <c r="T211" s="9"/>
      <c r="U211" s="9"/>
      <c r="V211" s="9"/>
      <c r="W211" s="9"/>
      <c r="X211" s="9"/>
      <c r="Y211" s="9"/>
      <c r="Z211" s="9"/>
    </row>
    <row r="212" spans="1:26" s="1" customFormat="1" x14ac:dyDescent="0.3">
      <c r="A212" s="9"/>
      <c r="B212" s="17" t="s">
        <v>1153</v>
      </c>
      <c r="C212" s="9"/>
      <c r="D212" s="85" t="s">
        <v>1750</v>
      </c>
      <c r="E212" s="9"/>
      <c r="F212" s="9"/>
      <c r="G212" s="9"/>
      <c r="H212" s="9"/>
      <c r="I212" s="9"/>
      <c r="J212" s="9"/>
      <c r="K212" s="9"/>
      <c r="L212" s="9"/>
      <c r="M212" s="9"/>
      <c r="N212" s="9"/>
      <c r="O212" s="9"/>
      <c r="P212" s="9"/>
      <c r="Q212" s="9"/>
      <c r="R212" s="9"/>
      <c r="S212" s="9"/>
      <c r="T212" s="9"/>
      <c r="U212" s="9"/>
      <c r="V212" s="9"/>
      <c r="W212" s="9"/>
      <c r="X212" s="9"/>
      <c r="Y212" s="9"/>
      <c r="Z212" s="9"/>
    </row>
    <row r="213" spans="1:26" s="54" customFormat="1" ht="56" x14ac:dyDescent="0.3">
      <c r="A213" s="35"/>
      <c r="B213" s="3"/>
      <c r="C213" s="10" t="s">
        <v>1580</v>
      </c>
      <c r="D213" s="10" t="s">
        <v>1578</v>
      </c>
      <c r="E213" s="10" t="s">
        <v>1156</v>
      </c>
      <c r="F213" s="10" t="s">
        <v>1157</v>
      </c>
      <c r="G213" s="10" t="s">
        <v>1579</v>
      </c>
      <c r="H213" s="10" t="s">
        <v>1154</v>
      </c>
      <c r="I213" s="10" t="s">
        <v>1155</v>
      </c>
      <c r="J213" s="10" t="s">
        <v>1581</v>
      </c>
      <c r="K213" s="10" t="s">
        <v>1582</v>
      </c>
      <c r="L213" s="10" t="s">
        <v>1583</v>
      </c>
      <c r="M213" s="10" t="s">
        <v>1584</v>
      </c>
      <c r="N213" s="10" t="s">
        <v>1557</v>
      </c>
      <c r="O213" s="10" t="s">
        <v>1114</v>
      </c>
      <c r="P213" s="57"/>
      <c r="Q213" s="57"/>
      <c r="S213" s="35"/>
      <c r="T213" s="35"/>
      <c r="U213" s="35"/>
      <c r="V213" s="35"/>
      <c r="W213" s="35"/>
      <c r="X213" s="35"/>
      <c r="Y213" s="35"/>
      <c r="Z213" s="35"/>
    </row>
    <row r="214" spans="1:26" s="1" customFormat="1" x14ac:dyDescent="0.3">
      <c r="A214" s="9"/>
      <c r="B214" s="3" t="s">
        <v>1101</v>
      </c>
      <c r="C214" s="23">
        <f>COUNTIF('BRIA_Cleaned Data'!VD:VD,"1")</f>
        <v>0</v>
      </c>
      <c r="D214" s="23">
        <f>COUNTIF('BRIA_Cleaned Data'!VE:VE,"1")</f>
        <v>0</v>
      </c>
      <c r="E214" s="23">
        <f>COUNTIF('BRIA_Cleaned Data'!VF:VF,"1")</f>
        <v>3</v>
      </c>
      <c r="F214" s="23">
        <f>COUNTIF('BRIA_Cleaned Data'!VG:VG,"1")</f>
        <v>1</v>
      </c>
      <c r="G214" s="23">
        <f>COUNTIF('BRIA_Cleaned Data'!VH:VH,"1")</f>
        <v>0</v>
      </c>
      <c r="H214" s="23">
        <f>COUNTIF('BRIA_Cleaned Data'!VI:VI,"1")</f>
        <v>0</v>
      </c>
      <c r="I214" s="23">
        <f>COUNTIF('BRIA_Cleaned Data'!VJ:VJ,"1")</f>
        <v>0</v>
      </c>
      <c r="J214" s="23">
        <f>COUNTIF('BRIA_Cleaned Data'!VK:VK,"1")</f>
        <v>1</v>
      </c>
      <c r="K214" s="23">
        <f>COUNTIF('BRIA_Cleaned Data'!VL:VL,"1")</f>
        <v>0</v>
      </c>
      <c r="L214" s="23">
        <f>COUNTIF('BRIA_Cleaned Data'!VM:VM,"1")</f>
        <v>0</v>
      </c>
      <c r="M214" s="23">
        <f>COUNTIF('BRIA_Cleaned Data'!VN:VN,"1")</f>
        <v>0</v>
      </c>
      <c r="N214" s="23">
        <f>COUNTIF('BRIA_Cleaned Data'!VO:VO,"1")</f>
        <v>0</v>
      </c>
      <c r="O214" s="23">
        <f>COUNTIF('BRIA_Cleaned Data'!VP:VP,"1")</f>
        <v>1</v>
      </c>
      <c r="P214" s="9"/>
      <c r="Q214" s="9"/>
      <c r="R214" s="9"/>
      <c r="S214" s="9"/>
      <c r="T214" s="9"/>
      <c r="U214" s="9"/>
      <c r="V214" s="9"/>
      <c r="W214" s="9"/>
      <c r="X214" s="9"/>
      <c r="Y214" s="9"/>
      <c r="Z214" s="9"/>
    </row>
    <row r="215" spans="1:26" s="1" customFormat="1" ht="37.5" x14ac:dyDescent="0.3">
      <c r="A215" s="9"/>
      <c r="B215" s="51" t="s">
        <v>1794</v>
      </c>
      <c r="C215" s="6">
        <f>C214/$B$203</f>
        <v>0</v>
      </c>
      <c r="D215" s="6">
        <f t="shared" ref="D215:O215" si="20">D214/$B$203</f>
        <v>0</v>
      </c>
      <c r="E215" s="6">
        <f t="shared" si="20"/>
        <v>1</v>
      </c>
      <c r="F215" s="6">
        <f t="shared" si="20"/>
        <v>0.33333333333333331</v>
      </c>
      <c r="G215" s="6">
        <f t="shared" si="20"/>
        <v>0</v>
      </c>
      <c r="H215" s="6">
        <f t="shared" si="20"/>
        <v>0</v>
      </c>
      <c r="I215" s="6">
        <f t="shared" si="20"/>
        <v>0</v>
      </c>
      <c r="J215" s="6">
        <f t="shared" si="20"/>
        <v>0.33333333333333331</v>
      </c>
      <c r="K215" s="6">
        <f t="shared" si="20"/>
        <v>0</v>
      </c>
      <c r="L215" s="6">
        <f t="shared" si="20"/>
        <v>0</v>
      </c>
      <c r="M215" s="6">
        <f t="shared" si="20"/>
        <v>0</v>
      </c>
      <c r="N215" s="6">
        <f t="shared" si="20"/>
        <v>0</v>
      </c>
      <c r="O215" s="6">
        <f t="shared" si="20"/>
        <v>0.33333333333333331</v>
      </c>
      <c r="P215" s="9"/>
      <c r="Q215" s="9"/>
      <c r="R215" s="9"/>
      <c r="S215" s="9"/>
      <c r="T215" s="9"/>
      <c r="U215" s="9"/>
      <c r="V215" s="9"/>
      <c r="W215" s="9"/>
      <c r="X215" s="9"/>
      <c r="Y215" s="9"/>
      <c r="Z215" s="9"/>
    </row>
    <row r="216" spans="1:26" x14ac:dyDescent="0.3">
      <c r="B216" s="14"/>
      <c r="C216" s="14"/>
      <c r="D216" s="14"/>
      <c r="E216" s="75" t="s">
        <v>4620</v>
      </c>
      <c r="F216" s="14"/>
      <c r="G216" s="14"/>
      <c r="H216" s="14"/>
      <c r="O216" s="68" t="s">
        <v>4619</v>
      </c>
    </row>
    <row r="217" spans="1:26" s="1" customFormat="1" x14ac:dyDescent="0.3">
      <c r="A217" s="9"/>
      <c r="B217" s="17" t="s">
        <v>1274</v>
      </c>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s="1" customFormat="1" x14ac:dyDescent="0.3">
      <c r="A218" s="9"/>
      <c r="B218" s="3"/>
      <c r="C218" s="10" t="s">
        <v>1104</v>
      </c>
      <c r="D218" s="10" t="s">
        <v>1103</v>
      </c>
      <c r="E218" s="92" t="s">
        <v>1100</v>
      </c>
      <c r="F218" s="9"/>
      <c r="G218" s="9"/>
      <c r="H218" s="9"/>
      <c r="I218" s="9"/>
      <c r="J218" s="9"/>
      <c r="K218" s="9"/>
      <c r="L218" s="9"/>
      <c r="M218" s="9"/>
      <c r="N218" s="9"/>
      <c r="O218" s="9"/>
      <c r="P218" s="9"/>
      <c r="Q218" s="9"/>
      <c r="R218" s="9"/>
      <c r="S218" s="9"/>
      <c r="T218" s="9"/>
      <c r="U218" s="9"/>
      <c r="V218" s="9"/>
      <c r="W218" s="9"/>
      <c r="X218" s="9"/>
      <c r="Y218" s="9"/>
      <c r="Z218" s="9"/>
    </row>
    <row r="219" spans="1:26" s="1" customFormat="1" x14ac:dyDescent="0.3">
      <c r="A219" s="9"/>
      <c r="B219" s="3" t="s">
        <v>1101</v>
      </c>
      <c r="C219" s="23">
        <f>COUNTIF('BRIA_Cleaned Data'!VR:VR,"OUI")</f>
        <v>3</v>
      </c>
      <c r="D219" s="23">
        <f>COUNTIF('BRIA_Cleaned Data'!VR:VR,"non")</f>
        <v>0</v>
      </c>
      <c r="E219" s="93">
        <f>SUM(C219:D219)</f>
        <v>3</v>
      </c>
      <c r="F219" s="9"/>
      <c r="G219" s="9"/>
      <c r="H219" s="9"/>
      <c r="I219" s="9"/>
      <c r="J219" s="9"/>
      <c r="K219" s="9"/>
      <c r="L219" s="9"/>
      <c r="M219" s="9"/>
      <c r="N219" s="9"/>
      <c r="O219" s="9"/>
      <c r="P219" s="9"/>
      <c r="Q219" s="9"/>
      <c r="R219" s="9"/>
      <c r="S219" s="9"/>
      <c r="T219" s="9"/>
      <c r="U219" s="9"/>
      <c r="V219" s="9"/>
      <c r="W219" s="9"/>
      <c r="X219" s="9"/>
      <c r="Y219" s="9"/>
      <c r="Z219" s="9"/>
    </row>
    <row r="220" spans="1:26" s="1" customFormat="1" ht="37.5" x14ac:dyDescent="0.3">
      <c r="A220" s="9"/>
      <c r="B220" s="51" t="s">
        <v>1794</v>
      </c>
      <c r="C220" s="6">
        <f>(C219/$B$203)</f>
        <v>1</v>
      </c>
      <c r="D220" s="6">
        <f>(D219/$B$203)</f>
        <v>0</v>
      </c>
      <c r="E220" s="82">
        <f>SUM(C220:D220)</f>
        <v>1</v>
      </c>
      <c r="F220" s="9"/>
      <c r="G220" s="9"/>
      <c r="H220" s="9"/>
      <c r="I220" s="9"/>
      <c r="J220" s="9"/>
      <c r="K220" s="9"/>
      <c r="L220" s="9"/>
      <c r="M220" s="9"/>
      <c r="N220" s="9"/>
      <c r="O220" s="9"/>
      <c r="P220" s="9"/>
      <c r="Q220" s="9"/>
      <c r="R220" s="9"/>
      <c r="S220" s="9"/>
      <c r="T220" s="9"/>
      <c r="U220" s="9"/>
      <c r="V220" s="9"/>
      <c r="W220" s="9"/>
      <c r="X220" s="9"/>
      <c r="Y220" s="9"/>
      <c r="Z220" s="9"/>
    </row>
    <row r="221" spans="1:26" s="1" customFormat="1" x14ac:dyDescent="0.3">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s="1" customFormat="1" x14ac:dyDescent="0.3">
      <c r="A222" s="9"/>
      <c r="B222" s="9"/>
      <c r="C222" s="17" t="s">
        <v>1158</v>
      </c>
      <c r="D222" s="9"/>
      <c r="E222" s="85" t="s">
        <v>1750</v>
      </c>
      <c r="F222" s="9"/>
      <c r="G222" s="9"/>
      <c r="H222" s="9"/>
      <c r="I222" s="9"/>
      <c r="J222" s="9"/>
      <c r="K222" s="9"/>
      <c r="L222" s="9"/>
      <c r="M222" s="9"/>
      <c r="N222" s="9"/>
      <c r="O222" s="9"/>
      <c r="P222" s="9"/>
      <c r="Q222" s="9"/>
      <c r="R222" s="9"/>
      <c r="S222" s="9"/>
      <c r="T222" s="9"/>
      <c r="U222" s="9"/>
      <c r="V222" s="9"/>
      <c r="W222" s="9"/>
      <c r="X222" s="9"/>
      <c r="Y222" s="9"/>
      <c r="Z222" s="9"/>
    </row>
    <row r="223" spans="1:26" s="1" customFormat="1" x14ac:dyDescent="0.3">
      <c r="A223" s="9"/>
      <c r="B223" s="9"/>
      <c r="C223" s="3"/>
      <c r="D223" s="10" t="s">
        <v>1159</v>
      </c>
      <c r="E223" s="10" t="s">
        <v>1160</v>
      </c>
      <c r="F223" s="10" t="s">
        <v>1161</v>
      </c>
      <c r="G223" s="10" t="s">
        <v>1162</v>
      </c>
      <c r="H223" s="10" t="s">
        <v>1099</v>
      </c>
      <c r="I223" s="9"/>
      <c r="J223" s="9"/>
      <c r="K223" s="9"/>
      <c r="L223" s="9"/>
      <c r="M223" s="9"/>
      <c r="N223" s="9"/>
      <c r="O223" s="9"/>
      <c r="P223" s="9"/>
      <c r="Q223" s="9"/>
      <c r="R223" s="9"/>
      <c r="S223" s="9"/>
      <c r="T223" s="9"/>
      <c r="U223" s="9"/>
      <c r="V223" s="9"/>
      <c r="W223" s="9"/>
      <c r="X223" s="9"/>
      <c r="Y223" s="9"/>
      <c r="Z223" s="9"/>
    </row>
    <row r="224" spans="1:26" s="1" customFormat="1" x14ac:dyDescent="0.3">
      <c r="A224" s="9"/>
      <c r="B224" s="9"/>
      <c r="C224" s="3" t="s">
        <v>1101</v>
      </c>
      <c r="D224" s="4">
        <f>COUNTIF('BRIA_Cleaned Data'!VT:VT,"1")</f>
        <v>0</v>
      </c>
      <c r="E224" s="4">
        <f>COUNTIF('BRIA_Cleaned Data'!VU:VU,"1")</f>
        <v>0</v>
      </c>
      <c r="F224" s="4">
        <f>COUNTIF('BRIA_Cleaned Data'!VV:VV,"1")</f>
        <v>0</v>
      </c>
      <c r="G224" s="4">
        <f>COUNTIF('BRIA_Cleaned Data'!VW:VW,"1")</f>
        <v>0</v>
      </c>
      <c r="H224" s="4">
        <f>COUNTIF('BRIA_Cleaned Data'!VX:VX,"1")</f>
        <v>0</v>
      </c>
      <c r="I224" s="9"/>
      <c r="J224" s="9"/>
      <c r="K224" s="9"/>
      <c r="L224" s="9"/>
      <c r="M224" s="9"/>
      <c r="N224" s="9"/>
      <c r="O224" s="9"/>
      <c r="P224" s="9"/>
      <c r="Q224" s="9"/>
      <c r="R224" s="9"/>
      <c r="S224" s="9"/>
      <c r="T224" s="9"/>
      <c r="U224" s="9"/>
      <c r="V224" s="9"/>
      <c r="W224" s="9"/>
      <c r="X224" s="9"/>
      <c r="Y224" s="9"/>
      <c r="Z224" s="9"/>
    </row>
    <row r="225" spans="1:26" s="1" customFormat="1" ht="49" x14ac:dyDescent="0.3">
      <c r="A225" s="9"/>
      <c r="B225" s="9"/>
      <c r="C225" s="51" t="s">
        <v>1795</v>
      </c>
      <c r="D225" s="6" t="e">
        <f>D224/$D$219</f>
        <v>#DIV/0!</v>
      </c>
      <c r="E225" s="6" t="e">
        <f t="shared" ref="E225:H225" si="21">E224/$D$219</f>
        <v>#DIV/0!</v>
      </c>
      <c r="F225" s="6" t="e">
        <f t="shared" si="21"/>
        <v>#DIV/0!</v>
      </c>
      <c r="G225" s="6" t="e">
        <f t="shared" si="21"/>
        <v>#DIV/0!</v>
      </c>
      <c r="H225" s="6" t="e">
        <f t="shared" si="21"/>
        <v>#DIV/0!</v>
      </c>
      <c r="I225" s="9"/>
      <c r="J225" s="9"/>
      <c r="K225" s="9"/>
      <c r="L225" s="9"/>
      <c r="M225" s="9"/>
      <c r="N225" s="9"/>
      <c r="O225" s="9"/>
      <c r="P225" s="9"/>
      <c r="Q225" s="9"/>
      <c r="R225" s="9"/>
      <c r="S225" s="9"/>
      <c r="T225" s="9"/>
      <c r="U225" s="9"/>
      <c r="V225" s="9"/>
      <c r="W225" s="9"/>
      <c r="X225" s="9"/>
      <c r="Y225" s="9"/>
      <c r="Z225" s="9"/>
    </row>
    <row r="227" spans="1:26" ht="15.5" x14ac:dyDescent="0.35">
      <c r="A227" s="8" t="s">
        <v>1188</v>
      </c>
      <c r="C227" s="85" t="s">
        <v>1750</v>
      </c>
    </row>
    <row r="228" spans="1:26" s="35" customFormat="1" ht="84" x14ac:dyDescent="0.35">
      <c r="A228" s="7" t="s">
        <v>1711</v>
      </c>
      <c r="B228" s="7" t="s">
        <v>1349</v>
      </c>
      <c r="C228" s="7" t="s">
        <v>1712</v>
      </c>
      <c r="D228" s="7" t="s">
        <v>1713</v>
      </c>
      <c r="E228" s="7" t="s">
        <v>1714</v>
      </c>
      <c r="F228" s="7" t="s">
        <v>1350</v>
      </c>
      <c r="G228" s="7" t="s">
        <v>1156</v>
      </c>
      <c r="H228" s="7" t="s">
        <v>1715</v>
      </c>
      <c r="I228" s="7" t="s">
        <v>1716</v>
      </c>
      <c r="J228" s="7" t="s">
        <v>1717</v>
      </c>
      <c r="K228" s="7" t="s">
        <v>1718</v>
      </c>
      <c r="L228" s="7" t="s">
        <v>1557</v>
      </c>
      <c r="M228" s="7" t="s">
        <v>1114</v>
      </c>
    </row>
    <row r="229" spans="1:26" x14ac:dyDescent="0.3">
      <c r="A229" s="23">
        <f>COUNTIF('BRIA_Cleaned Data'!WA:WA,"1")</f>
        <v>1</v>
      </c>
      <c r="B229" s="23">
        <f>COUNTIF('BRIA_Cleaned Data'!WB:WB,"1")</f>
        <v>0</v>
      </c>
      <c r="C229" s="23">
        <f>COUNTIF('BRIA_Cleaned Data'!WC:WC,"1")</f>
        <v>0</v>
      </c>
      <c r="D229" s="23">
        <f>COUNTIF('BRIA_Cleaned Data'!WD:WD,"1")</f>
        <v>3</v>
      </c>
      <c r="E229" s="23">
        <f>COUNTIF('BRIA_Cleaned Data'!WE:WE,"1")</f>
        <v>2</v>
      </c>
      <c r="F229" s="23">
        <f>COUNTIF('BRIA_Cleaned Data'!WF:WF,"1")</f>
        <v>2</v>
      </c>
      <c r="G229" s="23">
        <f>COUNTIF('BRIA_Cleaned Data'!WG:WG,"1")</f>
        <v>2</v>
      </c>
      <c r="H229" s="23">
        <f>COUNTIF('BRIA_Cleaned Data'!WH:WH,"1")</f>
        <v>2</v>
      </c>
      <c r="I229" s="23">
        <f>COUNTIF('BRIA_Cleaned Data'!WI:WI,"1")</f>
        <v>1</v>
      </c>
      <c r="J229" s="23">
        <f>COUNTIF('BRIA_Cleaned Data'!WJ:WJ,"1")</f>
        <v>0</v>
      </c>
      <c r="K229" s="23">
        <f>COUNTIF('BRIA_Cleaned Data'!WK:WK,"1")</f>
        <v>1</v>
      </c>
      <c r="L229" s="23">
        <f>COUNTIF('BRIA_Cleaned Data'!WL:WL,"1")</f>
        <v>0</v>
      </c>
      <c r="M229" s="23">
        <f>COUNTIF('BRIA_Cleaned Data'!WM:WM,"1")</f>
        <v>2</v>
      </c>
    </row>
    <row r="230" spans="1:26" x14ac:dyDescent="0.3">
      <c r="M230" s="68" t="s">
        <v>2056</v>
      </c>
    </row>
    <row r="231" spans="1:26" ht="15.5" x14ac:dyDescent="0.35">
      <c r="A231" s="8" t="s">
        <v>1351</v>
      </c>
    </row>
    <row r="232" spans="1:26" ht="15.5" x14ac:dyDescent="0.35">
      <c r="A232" s="28" t="s">
        <v>1352</v>
      </c>
    </row>
    <row r="233" spans="1:26" x14ac:dyDescent="0.3">
      <c r="A233" s="3"/>
      <c r="B233" s="7" t="s">
        <v>1104</v>
      </c>
      <c r="C233" s="7" t="s">
        <v>1103</v>
      </c>
      <c r="D233" s="92" t="s">
        <v>1100</v>
      </c>
    </row>
    <row r="234" spans="1:26" x14ac:dyDescent="0.3">
      <c r="A234" s="3" t="s">
        <v>1101</v>
      </c>
      <c r="B234" s="4">
        <f>COUNTIF('BRIA_Cleaned Data'!WP:WP,"OUI")</f>
        <v>5</v>
      </c>
      <c r="C234" s="4">
        <f>COUNTIF('BRIA_Cleaned Data'!WP:WP,"non")</f>
        <v>0</v>
      </c>
      <c r="D234" s="93">
        <f>SUM(B234:C234)</f>
        <v>5</v>
      </c>
    </row>
    <row r="235" spans="1:26" s="35" customFormat="1" ht="37" x14ac:dyDescent="0.3">
      <c r="A235" s="52" t="s">
        <v>1786</v>
      </c>
      <c r="B235" s="100">
        <f>(B234/$E$15)</f>
        <v>1</v>
      </c>
      <c r="C235" s="100">
        <f>(C234/$E$15)</f>
        <v>0</v>
      </c>
      <c r="D235" s="82">
        <f>SUM(B235:C235)</f>
        <v>1</v>
      </c>
    </row>
    <row r="237" spans="1:26" x14ac:dyDescent="0.3">
      <c r="B237" s="17" t="s">
        <v>1353</v>
      </c>
      <c r="D237" s="85" t="s">
        <v>1750</v>
      </c>
    </row>
    <row r="238" spans="1:26" s="35" customFormat="1" ht="56" x14ac:dyDescent="0.3">
      <c r="B238" s="3"/>
      <c r="C238" s="10" t="s">
        <v>1354</v>
      </c>
      <c r="D238" s="10" t="s">
        <v>1355</v>
      </c>
      <c r="E238" s="10" t="s">
        <v>1356</v>
      </c>
      <c r="F238" s="10" t="s">
        <v>1357</v>
      </c>
      <c r="G238" s="10" t="s">
        <v>1358</v>
      </c>
      <c r="H238" s="10" t="s">
        <v>1359</v>
      </c>
      <c r="I238" s="10" t="s">
        <v>1761</v>
      </c>
      <c r="J238" s="10" t="s">
        <v>1099</v>
      </c>
    </row>
    <row r="239" spans="1:26" x14ac:dyDescent="0.3">
      <c r="B239" s="3" t="s">
        <v>1101</v>
      </c>
      <c r="C239" s="23">
        <f>COUNTIF('BRIA_Cleaned Data'!WR:WR,"1")</f>
        <v>4</v>
      </c>
      <c r="D239" s="23">
        <f>COUNTIF('BRIA_Cleaned Data'!WS:WS,"1")</f>
        <v>4</v>
      </c>
      <c r="E239" s="23">
        <f>COUNTIF('BRIA_Cleaned Data'!WT:WT,"1")</f>
        <v>4</v>
      </c>
      <c r="F239" s="23">
        <f>COUNTIF('BRIA_Cleaned Data'!WU:WU,"1")</f>
        <v>3</v>
      </c>
      <c r="G239" s="23">
        <f>COUNTIF('BRIA_Cleaned Data'!WV:WV,"1")</f>
        <v>3</v>
      </c>
      <c r="H239" s="23">
        <f>COUNTIF('BRIA_Cleaned Data'!WW:WW,"1")</f>
        <v>0</v>
      </c>
      <c r="I239" s="23">
        <f>COUNTIF('BRIA_Cleaned Data'!WX:WX,"1")</f>
        <v>0</v>
      </c>
      <c r="J239" s="23">
        <f>COUNTIF('BRIA_Cleaned Data'!WY:WY,"1")</f>
        <v>1</v>
      </c>
    </row>
    <row r="240" spans="1:26" ht="37" x14ac:dyDescent="0.3">
      <c r="B240" s="52" t="s">
        <v>1796</v>
      </c>
      <c r="C240" s="100">
        <f>(C239/$B$234)</f>
        <v>0.8</v>
      </c>
      <c r="D240" s="100">
        <f t="shared" ref="D240:J240" si="22">(D239/$B$234)</f>
        <v>0.8</v>
      </c>
      <c r="E240" s="100">
        <f t="shared" si="22"/>
        <v>0.8</v>
      </c>
      <c r="F240" s="100">
        <f t="shared" si="22"/>
        <v>0.6</v>
      </c>
      <c r="G240" s="100">
        <f t="shared" si="22"/>
        <v>0.6</v>
      </c>
      <c r="H240" s="100">
        <f t="shared" si="22"/>
        <v>0</v>
      </c>
      <c r="I240" s="100">
        <f t="shared" si="22"/>
        <v>0</v>
      </c>
      <c r="J240" s="100">
        <f t="shared" si="22"/>
        <v>0.2</v>
      </c>
    </row>
    <row r="241" spans="1:10" x14ac:dyDescent="0.3">
      <c r="J241" s="68" t="s">
        <v>4623</v>
      </c>
    </row>
    <row r="242" spans="1:10" ht="15.5" x14ac:dyDescent="0.35">
      <c r="A242" s="28" t="s">
        <v>1360</v>
      </c>
    </row>
    <row r="243" spans="1:10" x14ac:dyDescent="0.3">
      <c r="A243" s="3"/>
      <c r="B243" s="7" t="s">
        <v>1104</v>
      </c>
      <c r="C243" s="7" t="s">
        <v>1103</v>
      </c>
      <c r="D243" s="92" t="s">
        <v>1100</v>
      </c>
    </row>
    <row r="244" spans="1:10" x14ac:dyDescent="0.3">
      <c r="A244" s="3" t="s">
        <v>1101</v>
      </c>
      <c r="B244" s="4">
        <f>COUNTIF('BRIA_Cleaned Data'!XA:XA,"OUI")</f>
        <v>4</v>
      </c>
      <c r="C244" s="4">
        <f>COUNTIF('BRIA_Cleaned Data'!XA:XA,"non")</f>
        <v>1</v>
      </c>
      <c r="D244" s="93">
        <f>SUM(B244:C244)</f>
        <v>5</v>
      </c>
    </row>
    <row r="245" spans="1:10" ht="37" x14ac:dyDescent="0.3">
      <c r="A245" s="52" t="s">
        <v>1786</v>
      </c>
      <c r="B245" s="100">
        <f>(B244/$E$15)</f>
        <v>0.8</v>
      </c>
      <c r="C245" s="100">
        <f>(C244/$E$15)</f>
        <v>0.2</v>
      </c>
      <c r="D245" s="82">
        <f>SUM(B245:C245)</f>
        <v>1</v>
      </c>
    </row>
    <row r="247" spans="1:10" ht="15.5" x14ac:dyDescent="0.35">
      <c r="A247" s="28" t="s">
        <v>1361</v>
      </c>
    </row>
    <row r="248" spans="1:10" x14ac:dyDescent="0.3">
      <c r="A248" s="3"/>
      <c r="B248" s="7" t="s">
        <v>1104</v>
      </c>
      <c r="C248" s="7" t="s">
        <v>1103</v>
      </c>
      <c r="D248" s="92" t="s">
        <v>1100</v>
      </c>
    </row>
    <row r="249" spans="1:10" x14ac:dyDescent="0.3">
      <c r="A249" s="3" t="s">
        <v>1101</v>
      </c>
      <c r="B249" s="4">
        <f>COUNTIF('BRIA_Cleaned Data'!XB:XB,"OUI")</f>
        <v>3</v>
      </c>
      <c r="C249" s="4">
        <f>COUNTIF('BRIA_Cleaned Data'!XB:XB,"non")</f>
        <v>2</v>
      </c>
      <c r="D249" s="93">
        <f>SUM(B249:C249)</f>
        <v>5</v>
      </c>
    </row>
    <row r="250" spans="1:10" ht="37" x14ac:dyDescent="0.3">
      <c r="A250" s="52" t="s">
        <v>1786</v>
      </c>
      <c r="B250" s="100">
        <f>(B249/$E$15)</f>
        <v>0.6</v>
      </c>
      <c r="C250" s="100">
        <f>(C249/$E$15)</f>
        <v>0.4</v>
      </c>
      <c r="D250" s="82">
        <f>SUM(B250:C250)</f>
        <v>1</v>
      </c>
    </row>
    <row r="252" spans="1:10" ht="15.5" x14ac:dyDescent="0.35">
      <c r="A252" s="28" t="s">
        <v>1362</v>
      </c>
    </row>
    <row r="253" spans="1:10" x14ac:dyDescent="0.3">
      <c r="A253" s="3"/>
      <c r="B253" s="7" t="s">
        <v>1104</v>
      </c>
      <c r="C253" s="7" t="s">
        <v>1103</v>
      </c>
      <c r="D253" s="92" t="s">
        <v>1100</v>
      </c>
    </row>
    <row r="254" spans="1:10" x14ac:dyDescent="0.3">
      <c r="A254" s="3" t="s">
        <v>1101</v>
      </c>
      <c r="B254" s="4">
        <f>COUNTIF('BRIA_Cleaned Data'!XD:XD,"OUI")</f>
        <v>3</v>
      </c>
      <c r="C254" s="4">
        <f>COUNTIF('BRIA_Cleaned Data'!XD:XD,"non")</f>
        <v>2</v>
      </c>
      <c r="D254" s="93">
        <f>SUM(B254:C254)</f>
        <v>5</v>
      </c>
    </row>
    <row r="255" spans="1:10" ht="37" x14ac:dyDescent="0.3">
      <c r="A255" s="52" t="s">
        <v>1786</v>
      </c>
      <c r="B255" s="100">
        <f>(B254/$E$15)</f>
        <v>0.6</v>
      </c>
      <c r="C255" s="100">
        <f>(C254/$E$15)</f>
        <v>0.4</v>
      </c>
      <c r="D255" s="82">
        <f>SUM(B255:C255)</f>
        <v>1</v>
      </c>
    </row>
    <row r="257" spans="1:10" x14ac:dyDescent="0.3">
      <c r="B257" s="17" t="s">
        <v>1363</v>
      </c>
      <c r="D257" s="85" t="s">
        <v>1750</v>
      </c>
    </row>
    <row r="258" spans="1:10" s="35" customFormat="1" ht="42" x14ac:dyDescent="0.3">
      <c r="B258" s="3"/>
      <c r="C258" s="10" t="s">
        <v>1354</v>
      </c>
      <c r="D258" s="10" t="s">
        <v>1364</v>
      </c>
      <c r="E258" s="10" t="s">
        <v>1369</v>
      </c>
      <c r="F258" s="10" t="s">
        <v>1365</v>
      </c>
      <c r="G258" s="10" t="s">
        <v>1366</v>
      </c>
      <c r="H258" s="10" t="s">
        <v>1367</v>
      </c>
      <c r="I258" s="10" t="s">
        <v>1368</v>
      </c>
      <c r="J258" s="10" t="s">
        <v>1114</v>
      </c>
    </row>
    <row r="259" spans="1:10" x14ac:dyDescent="0.3">
      <c r="B259" s="3" t="s">
        <v>1101</v>
      </c>
      <c r="C259" s="23">
        <f>COUNTIF('BRIA_Cleaned Data'!XF:XF,"1")</f>
        <v>2</v>
      </c>
      <c r="D259" s="23">
        <f>COUNTIF('BRIA_Cleaned Data'!XG:XG,"1")</f>
        <v>2</v>
      </c>
      <c r="E259" s="23">
        <f>COUNTIF('BRIA_Cleaned Data'!XH:XH,"1")</f>
        <v>2</v>
      </c>
      <c r="F259" s="23">
        <f>COUNTIF('BRIA_Cleaned Data'!XI:XI,"1")</f>
        <v>2</v>
      </c>
      <c r="G259" s="23">
        <f>COUNTIF('BRIA_Cleaned Data'!XJ:XJ,"1")</f>
        <v>2</v>
      </c>
      <c r="H259" s="23">
        <f>COUNTIF('BRIA_Cleaned Data'!XK:XK,"1")</f>
        <v>2</v>
      </c>
      <c r="I259" s="23">
        <f>COUNTIF('BRIA_Cleaned Data'!XL:XL,"1")</f>
        <v>0</v>
      </c>
      <c r="J259" s="23">
        <f>COUNTIF('BRIA_Cleaned Data'!XM:XM,"1")</f>
        <v>1</v>
      </c>
    </row>
    <row r="260" spans="1:10" ht="49" x14ac:dyDescent="0.3">
      <c r="B260" s="51" t="s">
        <v>1797</v>
      </c>
      <c r="C260" s="100">
        <f>C259/$B$254</f>
        <v>0.66666666666666663</v>
      </c>
      <c r="D260" s="100">
        <f t="shared" ref="D260:J260" si="23">D259/$B$254</f>
        <v>0.66666666666666663</v>
      </c>
      <c r="E260" s="100">
        <f t="shared" si="23"/>
        <v>0.66666666666666663</v>
      </c>
      <c r="F260" s="100">
        <f t="shared" si="23"/>
        <v>0.66666666666666663</v>
      </c>
      <c r="G260" s="100">
        <f t="shared" si="23"/>
        <v>0.66666666666666663</v>
      </c>
      <c r="H260" s="100">
        <f t="shared" si="23"/>
        <v>0.66666666666666663</v>
      </c>
      <c r="I260" s="100">
        <f t="shared" si="23"/>
        <v>0</v>
      </c>
      <c r="J260" s="100">
        <f t="shared" si="23"/>
        <v>0.33333333333333331</v>
      </c>
    </row>
    <row r="261" spans="1:10" x14ac:dyDescent="0.3">
      <c r="J261" s="68" t="s">
        <v>4683</v>
      </c>
    </row>
    <row r="262" spans="1:10" x14ac:dyDescent="0.3">
      <c r="B262" s="17" t="s">
        <v>1370</v>
      </c>
    </row>
    <row r="263" spans="1:10" x14ac:dyDescent="0.3">
      <c r="B263" s="3"/>
      <c r="C263" s="5" t="s">
        <v>1104</v>
      </c>
      <c r="D263" s="5" t="s">
        <v>1103</v>
      </c>
      <c r="E263" s="92" t="s">
        <v>1100</v>
      </c>
    </row>
    <row r="264" spans="1:10" x14ac:dyDescent="0.3">
      <c r="B264" s="3" t="s">
        <v>1101</v>
      </c>
      <c r="C264" s="4">
        <f>COUNTIF('BRIA_Cleaned Data'!XO:XO,"oui")</f>
        <v>1</v>
      </c>
      <c r="D264" s="4">
        <f>COUNTIF('BRIA_Cleaned Data'!XO:XO,"non")</f>
        <v>2</v>
      </c>
      <c r="E264" s="93">
        <f>SUM(C264:D264)</f>
        <v>3</v>
      </c>
    </row>
    <row r="265" spans="1:10" ht="49" x14ac:dyDescent="0.3">
      <c r="B265" s="51" t="s">
        <v>1797</v>
      </c>
      <c r="C265" s="6">
        <f>(C264/$B$254)</f>
        <v>0.33333333333333331</v>
      </c>
      <c r="D265" s="6">
        <f>(D264/$B$254)</f>
        <v>0.66666666666666663</v>
      </c>
      <c r="E265" s="82">
        <f>SUM(C265:D265)</f>
        <v>1</v>
      </c>
    </row>
    <row r="267" spans="1:10" x14ac:dyDescent="0.3">
      <c r="C267" s="17" t="s">
        <v>1150</v>
      </c>
      <c r="E267" s="85" t="s">
        <v>1750</v>
      </c>
    </row>
    <row r="268" spans="1:10" ht="28" x14ac:dyDescent="0.3">
      <c r="C268" s="3"/>
      <c r="D268" s="10" t="s">
        <v>1371</v>
      </c>
      <c r="E268" s="10" t="s">
        <v>1372</v>
      </c>
      <c r="F268" s="10" t="s">
        <v>1373</v>
      </c>
      <c r="G268" s="10" t="s">
        <v>1374</v>
      </c>
      <c r="H268" s="10" t="s">
        <v>1114</v>
      </c>
    </row>
    <row r="269" spans="1:10" x14ac:dyDescent="0.3">
      <c r="C269" s="3" t="s">
        <v>1101</v>
      </c>
      <c r="D269" s="23">
        <f>COUNTIF('BRIA_Cleaned Data'!XQ:XQ,"1")</f>
        <v>0</v>
      </c>
      <c r="E269" s="23">
        <f>COUNTIF('BRIA_Cleaned Data'!XR:XR,"1")</f>
        <v>0</v>
      </c>
      <c r="F269" s="23">
        <f>COUNTIF('BRIA_Cleaned Data'!XS:XS,"1")</f>
        <v>1</v>
      </c>
      <c r="G269" s="23">
        <f>COUNTIF('BRIA_Cleaned Data'!XT:XT,"1")</f>
        <v>0</v>
      </c>
      <c r="H269" s="23">
        <f>COUNTIF('BRIA_Cleaned Data'!XU:XU,"1")</f>
        <v>0</v>
      </c>
    </row>
    <row r="270" spans="1:10" ht="60.5" x14ac:dyDescent="0.3">
      <c r="C270" s="51" t="s">
        <v>1797</v>
      </c>
      <c r="D270" s="6">
        <f>(D269/$B$254)</f>
        <v>0</v>
      </c>
      <c r="E270" s="6">
        <f t="shared" ref="E270:H270" si="24">(E269/$B$254)</f>
        <v>0</v>
      </c>
      <c r="F270" s="6">
        <f t="shared" si="24"/>
        <v>0.33333333333333331</v>
      </c>
      <c r="G270" s="6">
        <f t="shared" si="24"/>
        <v>0</v>
      </c>
      <c r="H270" s="6">
        <f t="shared" si="24"/>
        <v>0</v>
      </c>
    </row>
    <row r="272" spans="1:10" ht="15.5" x14ac:dyDescent="0.35">
      <c r="A272" s="28" t="s">
        <v>1375</v>
      </c>
    </row>
    <row r="273" spans="1:4" x14ac:dyDescent="0.3">
      <c r="A273" s="3"/>
      <c r="B273" s="7" t="s">
        <v>1104</v>
      </c>
      <c r="C273" s="7" t="s">
        <v>1103</v>
      </c>
      <c r="D273" s="92" t="s">
        <v>1100</v>
      </c>
    </row>
    <row r="274" spans="1:4" x14ac:dyDescent="0.3">
      <c r="A274" s="3" t="s">
        <v>1101</v>
      </c>
      <c r="B274" s="4">
        <f>COUNTIF('BRIA_Cleaned Data'!XW:XW,"OUI")</f>
        <v>5</v>
      </c>
      <c r="C274" s="4">
        <f>COUNTIF('BRIA_Cleaned Data'!XW:XW,"non")</f>
        <v>0</v>
      </c>
      <c r="D274" s="93">
        <f>SUM(B274:C274)</f>
        <v>5</v>
      </c>
    </row>
    <row r="275" spans="1:4" ht="37.5" x14ac:dyDescent="0.3">
      <c r="A275" s="51" t="s">
        <v>1778</v>
      </c>
      <c r="B275" s="38">
        <f>(B274/$E$15)</f>
        <v>1</v>
      </c>
      <c r="C275" s="38">
        <f>(C274/$E$15)</f>
        <v>0</v>
      </c>
      <c r="D275" s="82">
        <f>SUM(B275:C275)</f>
        <v>1</v>
      </c>
    </row>
    <row r="276" spans="1:4" x14ac:dyDescent="0.3">
      <c r="A276" s="79"/>
      <c r="B276" s="14"/>
      <c r="C276" s="14"/>
      <c r="D276" s="103"/>
    </row>
    <row r="277" spans="1:4" ht="15.5" x14ac:dyDescent="0.35">
      <c r="A277" s="28" t="s">
        <v>1918</v>
      </c>
      <c r="C277" s="123">
        <f>AVERAGE('BRIA_Cleaned Data'!YD:YD)</f>
        <v>0.1</v>
      </c>
      <c r="D277" s="126" t="s">
        <v>2057</v>
      </c>
    </row>
    <row r="278" spans="1:4" x14ac:dyDescent="0.3">
      <c r="D278" s="108"/>
    </row>
    <row r="279" spans="1:4" ht="15.5" x14ac:dyDescent="0.35">
      <c r="A279" s="28" t="s">
        <v>1377</v>
      </c>
    </row>
    <row r="280" spans="1:4" x14ac:dyDescent="0.3">
      <c r="A280" s="3"/>
      <c r="B280" s="7" t="s">
        <v>1104</v>
      </c>
      <c r="C280" s="7" t="s">
        <v>1103</v>
      </c>
      <c r="D280" s="92" t="s">
        <v>1100</v>
      </c>
    </row>
    <row r="281" spans="1:4" x14ac:dyDescent="0.3">
      <c r="A281" s="3" t="s">
        <v>1101</v>
      </c>
      <c r="B281" s="4">
        <f>COUNTIF('BRIA_Cleaned Data'!YB:YB,"OUI")</f>
        <v>2</v>
      </c>
      <c r="C281" s="4">
        <f>COUNTIF('BRIA_Cleaned Data'!YB:YB,"non")</f>
        <v>3</v>
      </c>
      <c r="D281" s="93">
        <f>SUM(B281:C281)</f>
        <v>5</v>
      </c>
    </row>
    <row r="282" spans="1:4" ht="37.5" x14ac:dyDescent="0.3">
      <c r="A282" s="51" t="s">
        <v>1778</v>
      </c>
      <c r="B282" s="38">
        <f>(B281/$E$15)</f>
        <v>0.4</v>
      </c>
      <c r="C282" s="38">
        <f>(C281/$E$15)</f>
        <v>0.6</v>
      </c>
      <c r="D282" s="82">
        <f>SUM(B282:C282)</f>
        <v>1</v>
      </c>
    </row>
    <row r="283" spans="1:4" x14ac:dyDescent="0.3">
      <c r="D283" s="103"/>
    </row>
    <row r="284" spans="1:4" ht="15.5" x14ac:dyDescent="0.35">
      <c r="A284" s="28" t="s">
        <v>1376</v>
      </c>
    </row>
    <row r="285" spans="1:4" x14ac:dyDescent="0.3">
      <c r="A285" s="3"/>
      <c r="B285" s="7" t="s">
        <v>1104</v>
      </c>
      <c r="C285" s="7" t="s">
        <v>1103</v>
      </c>
      <c r="D285" s="92" t="s">
        <v>1100</v>
      </c>
    </row>
    <row r="286" spans="1:4" x14ac:dyDescent="0.3">
      <c r="A286" s="3" t="s">
        <v>1101</v>
      </c>
      <c r="B286" s="4">
        <f>COUNTIF('BRIA_Cleaned Data'!YG:YG,"OUI")</f>
        <v>1</v>
      </c>
      <c r="C286" s="4">
        <f>COUNTIF('BRIA_Cleaned Data'!YG:YG,"non")</f>
        <v>4</v>
      </c>
      <c r="D286" s="93">
        <f>SUM(B286:C286)</f>
        <v>5</v>
      </c>
    </row>
    <row r="287" spans="1:4" ht="37.5" x14ac:dyDescent="0.3">
      <c r="A287" s="51" t="s">
        <v>1778</v>
      </c>
      <c r="B287" s="38">
        <f>(B286/$E$15)</f>
        <v>0.2</v>
      </c>
      <c r="C287" s="38">
        <f>(C286/$E$15)</f>
        <v>0.8</v>
      </c>
      <c r="D287" s="82">
        <f>SUM(B287:C287)</f>
        <v>1</v>
      </c>
    </row>
    <row r="288" spans="1:4" x14ac:dyDescent="0.3">
      <c r="D288" s="103"/>
    </row>
    <row r="289" spans="1:5" ht="15.5" x14ac:dyDescent="0.35">
      <c r="A289" s="28" t="s">
        <v>1378</v>
      </c>
    </row>
    <row r="290" spans="1:5" x14ac:dyDescent="0.3">
      <c r="A290" s="3"/>
      <c r="B290" s="7" t="s">
        <v>1104</v>
      </c>
      <c r="C290" s="7" t="s">
        <v>1103</v>
      </c>
      <c r="D290" s="92" t="s">
        <v>1100</v>
      </c>
    </row>
    <row r="291" spans="1:5" x14ac:dyDescent="0.3">
      <c r="A291" s="3" t="s">
        <v>1101</v>
      </c>
      <c r="B291" s="4">
        <f>COUNTIF('BRIA_Cleaned Data'!YH:YH,"OUI")</f>
        <v>5</v>
      </c>
      <c r="C291" s="4">
        <f>COUNTIF('BRIA_Cleaned Data'!YH:YH,"non")</f>
        <v>0</v>
      </c>
      <c r="D291" s="93">
        <f>SUM(B291:C291)</f>
        <v>5</v>
      </c>
    </row>
    <row r="292" spans="1:5" ht="37.5" x14ac:dyDescent="0.3">
      <c r="A292" s="51" t="s">
        <v>1778</v>
      </c>
      <c r="B292" s="38">
        <f>(B291/$E$15)</f>
        <v>1</v>
      </c>
      <c r="C292" s="38">
        <f>(C291/$E$15)</f>
        <v>0</v>
      </c>
      <c r="D292" s="82">
        <f>SUM(B292:C292)</f>
        <v>1</v>
      </c>
    </row>
    <row r="293" spans="1:5" x14ac:dyDescent="0.3">
      <c r="A293" s="109"/>
      <c r="B293" s="14"/>
      <c r="C293" s="14"/>
      <c r="D293" s="108"/>
    </row>
    <row r="294" spans="1:5" x14ac:dyDescent="0.3">
      <c r="A294" s="109"/>
      <c r="B294" s="41" t="s">
        <v>1919</v>
      </c>
      <c r="C294" s="14"/>
      <c r="D294" s="108"/>
    </row>
    <row r="295" spans="1:5" x14ac:dyDescent="0.3">
      <c r="B295" s="3"/>
      <c r="C295" s="7" t="s">
        <v>1104</v>
      </c>
      <c r="D295" s="7" t="s">
        <v>1103</v>
      </c>
      <c r="E295" s="92" t="s">
        <v>1100</v>
      </c>
    </row>
    <row r="296" spans="1:5" x14ac:dyDescent="0.3">
      <c r="B296" s="3" t="s">
        <v>1101</v>
      </c>
      <c r="C296" s="4">
        <f>COUNTIF('BRIA_Cleaned Data'!YI:YI,"OUI")</f>
        <v>2</v>
      </c>
      <c r="D296" s="4">
        <f>COUNTIF('BRIA_Cleaned Data'!YI:YI,"non")</f>
        <v>3</v>
      </c>
      <c r="E296" s="93">
        <f>SUM(C296:D296)</f>
        <v>5</v>
      </c>
    </row>
    <row r="297" spans="1:5" ht="37.5" x14ac:dyDescent="0.3">
      <c r="B297" s="51" t="s">
        <v>1778</v>
      </c>
      <c r="C297" s="38">
        <f>(C296/$E$15)</f>
        <v>0.4</v>
      </c>
      <c r="D297" s="38">
        <f>(D296/$E$15)</f>
        <v>0.6</v>
      </c>
      <c r="E297" s="82">
        <f>SUM(C297:D297)</f>
        <v>1</v>
      </c>
    </row>
    <row r="298" spans="1:5" x14ac:dyDescent="0.3">
      <c r="D298" s="103"/>
    </row>
    <row r="299" spans="1:5" ht="15.5" x14ac:dyDescent="0.35">
      <c r="A299" s="28" t="s">
        <v>1379</v>
      </c>
    </row>
    <row r="300" spans="1:5" x14ac:dyDescent="0.3">
      <c r="A300" s="3"/>
      <c r="B300" s="7" t="s">
        <v>1104</v>
      </c>
      <c r="C300" s="7" t="s">
        <v>1103</v>
      </c>
      <c r="D300" s="92" t="s">
        <v>1100</v>
      </c>
    </row>
    <row r="301" spans="1:5" x14ac:dyDescent="0.3">
      <c r="A301" s="3" t="s">
        <v>1101</v>
      </c>
      <c r="B301" s="4">
        <f>COUNTIF('BRIA_Cleaned Data'!YJ:YJ,"OUI")</f>
        <v>3</v>
      </c>
      <c r="C301" s="4">
        <f>COUNTIF('BRIA_Cleaned Data'!YJ:YJ,"non")</f>
        <v>2</v>
      </c>
      <c r="D301" s="93">
        <f>SUM(B301:C301)</f>
        <v>5</v>
      </c>
    </row>
    <row r="302" spans="1:5" ht="37.5" x14ac:dyDescent="0.3">
      <c r="A302" s="51" t="s">
        <v>1778</v>
      </c>
      <c r="B302" s="38">
        <f>(B301/$E$15)</f>
        <v>0.6</v>
      </c>
      <c r="C302" s="38">
        <f>(C301/$E$15)</f>
        <v>0.4</v>
      </c>
      <c r="D302" s="82">
        <f>SUM(B302:C302)</f>
        <v>1</v>
      </c>
    </row>
    <row r="303" spans="1:5" x14ac:dyDescent="0.3">
      <c r="D303" s="103"/>
    </row>
    <row r="304" spans="1:5" ht="15.5" x14ac:dyDescent="0.35">
      <c r="A304" s="28" t="s">
        <v>1380</v>
      </c>
    </row>
    <row r="305" spans="1:4" x14ac:dyDescent="0.3">
      <c r="A305" s="3"/>
      <c r="B305" s="7" t="s">
        <v>1104</v>
      </c>
      <c r="C305" s="7" t="s">
        <v>1103</v>
      </c>
      <c r="D305" s="92" t="s">
        <v>1100</v>
      </c>
    </row>
    <row r="306" spans="1:4" x14ac:dyDescent="0.3">
      <c r="A306" s="3" t="s">
        <v>1101</v>
      </c>
      <c r="B306" s="4">
        <f>COUNTIF('BRIA_Cleaned Data'!YK:YK,"OUI")</f>
        <v>5</v>
      </c>
      <c r="C306" s="4">
        <f>COUNTIF('BRIA_Cleaned Data'!YK:YK,"non")</f>
        <v>0</v>
      </c>
      <c r="D306" s="93">
        <f>SUM(B306:C306)</f>
        <v>5</v>
      </c>
    </row>
    <row r="307" spans="1:4" ht="37.5" x14ac:dyDescent="0.3">
      <c r="A307" s="51" t="s">
        <v>1778</v>
      </c>
      <c r="B307" s="38">
        <f>(B306/$E$15)</f>
        <v>1</v>
      </c>
      <c r="C307" s="38">
        <f>(C306/$E$15)</f>
        <v>0</v>
      </c>
      <c r="D307" s="82">
        <f>SUM(B307:C307)</f>
        <v>1</v>
      </c>
    </row>
    <row r="308" spans="1:4" x14ac:dyDescent="0.3">
      <c r="A308" s="134" t="s">
        <v>1920</v>
      </c>
      <c r="B308" s="135">
        <f>AVERAGE('BRIA_Cleaned Data'!YL:YL)</f>
        <v>7.8</v>
      </c>
      <c r="C308" s="14"/>
      <c r="D308" s="108"/>
    </row>
    <row r="309" spans="1:4" x14ac:dyDescent="0.3">
      <c r="A309" s="109"/>
      <c r="B309" s="133"/>
      <c r="C309" s="14"/>
      <c r="D309" s="108"/>
    </row>
    <row r="310" spans="1:4" ht="15.5" x14ac:dyDescent="0.35">
      <c r="A310" s="28" t="s">
        <v>4694</v>
      </c>
    </row>
    <row r="311" spans="1:4" x14ac:dyDescent="0.3">
      <c r="A311" s="3"/>
      <c r="B311" s="7" t="s">
        <v>1104</v>
      </c>
      <c r="C311" s="7" t="s">
        <v>1103</v>
      </c>
      <c r="D311" s="92" t="s">
        <v>1100</v>
      </c>
    </row>
    <row r="312" spans="1:4" x14ac:dyDescent="0.3">
      <c r="A312" s="3" t="s">
        <v>1101</v>
      </c>
      <c r="B312" s="4">
        <f>COUNTIF('BRIA_Cleaned Data'!YM:YM,"OUI")</f>
        <v>0</v>
      </c>
      <c r="C312" s="4">
        <f>COUNTIF('BRIA_Cleaned Data'!YM:YM,"non")</f>
        <v>5</v>
      </c>
      <c r="D312" s="93">
        <f>SUM(B312:C312)</f>
        <v>5</v>
      </c>
    </row>
    <row r="313" spans="1:4" ht="37.5" x14ac:dyDescent="0.3">
      <c r="A313" s="51" t="s">
        <v>1778</v>
      </c>
      <c r="B313" s="38">
        <f>(B312/$E$15)</f>
        <v>0</v>
      </c>
      <c r="C313" s="38">
        <f>(C312/$E$15)</f>
        <v>1</v>
      </c>
      <c r="D313" s="82">
        <f>SUM(B313:C313)</f>
        <v>1</v>
      </c>
    </row>
    <row r="314" spans="1:4" x14ac:dyDescent="0.3">
      <c r="A314" s="179" t="s">
        <v>1921</v>
      </c>
      <c r="B314" s="180" t="s">
        <v>4693</v>
      </c>
      <c r="C314" s="179"/>
    </row>
  </sheetData>
  <mergeCells count="3">
    <mergeCell ref="A144:D144"/>
    <mergeCell ref="A4:B4"/>
    <mergeCell ref="A5:B5"/>
  </mergeCells>
  <conditionalFormatting sqref="A100:M101 D105:M107 D111:M112 G108:M110 D116:M116 J113:M115 D122 D126:M126 L123:M125 F102:M104 F122:M122 B98:N98">
    <cfRule type="colorScale" priority="65">
      <colorScale>
        <cfvo type="min"/>
        <cfvo type="max"/>
        <color theme="6" tint="0.79998168889431442"/>
        <color theme="5" tint="0.39997558519241921"/>
      </colorScale>
    </cfRule>
  </conditionalFormatting>
  <conditionalFormatting sqref="B140:F140">
    <cfRule type="colorScale" priority="64">
      <colorScale>
        <cfvo type="min"/>
        <cfvo type="max"/>
        <color theme="6" tint="0.79998168889431442"/>
        <color theme="5" tint="0.39997558519241921"/>
      </colorScale>
    </cfRule>
  </conditionalFormatting>
  <conditionalFormatting sqref="D163:M163">
    <cfRule type="colorScale" priority="63">
      <colorScale>
        <cfvo type="min"/>
        <cfvo type="max"/>
        <color theme="6" tint="0.79998168889431442"/>
        <color theme="5" tint="0.39997558519241921"/>
      </colorScale>
    </cfRule>
  </conditionalFormatting>
  <conditionalFormatting sqref="B168:G168">
    <cfRule type="colorScale" priority="62">
      <colorScale>
        <cfvo type="min"/>
        <cfvo type="max"/>
        <color theme="6" tint="0.79998168889431442"/>
        <color theme="5" tint="0.39997558519241921"/>
      </colorScale>
    </cfRule>
  </conditionalFormatting>
  <conditionalFormatting sqref="B50:L50">
    <cfRule type="colorScale" priority="61">
      <colorScale>
        <cfvo type="min"/>
        <cfvo type="max"/>
        <color theme="6" tint="0.79998168889431442"/>
        <color theme="5" tint="0.39997558519241921"/>
      </colorScale>
    </cfRule>
  </conditionalFormatting>
  <conditionalFormatting sqref="D124:K124">
    <cfRule type="colorScale" priority="60">
      <colorScale>
        <cfvo type="min"/>
        <cfvo type="max"/>
        <color theme="6" tint="0.79998168889431442"/>
        <color theme="5" tint="0.39997558519241921"/>
      </colorScale>
    </cfRule>
  </conditionalFormatting>
  <conditionalFormatting sqref="A187:F188 B185:G185 E189:F191">
    <cfRule type="colorScale" priority="58">
      <colorScale>
        <cfvo type="min"/>
        <cfvo type="max"/>
        <color theme="6" tint="0.79998168889431442"/>
        <color theme="5" tint="0.39997558519241921"/>
      </colorScale>
    </cfRule>
  </conditionalFormatting>
  <conditionalFormatting sqref="A195:P195">
    <cfRule type="colorScale" priority="57">
      <colorScale>
        <cfvo type="min"/>
        <cfvo type="max"/>
        <color theme="6" tint="0.79998168889431442"/>
        <color theme="5" tint="0.39997558519241921"/>
      </colorScale>
    </cfRule>
  </conditionalFormatting>
  <conditionalFormatting sqref="A199:M199">
    <cfRule type="colorScale" priority="56">
      <colorScale>
        <cfvo type="min"/>
        <cfvo type="max"/>
        <color theme="6" tint="0.79998168889431442"/>
        <color theme="5" tint="0.39997558519241921"/>
      </colorScale>
    </cfRule>
  </conditionalFormatting>
  <conditionalFormatting sqref="A229:M229">
    <cfRule type="colorScale" priority="55">
      <colorScale>
        <cfvo type="min"/>
        <cfvo type="max"/>
        <color theme="6" tint="0.79998168889431442"/>
        <color theme="5" tint="0.39997558519241921"/>
      </colorScale>
    </cfRule>
  </conditionalFormatting>
  <conditionalFormatting sqref="C239:J239">
    <cfRule type="colorScale" priority="54">
      <colorScale>
        <cfvo type="min"/>
        <cfvo type="max"/>
        <color theme="6" tint="0.79998168889431442"/>
        <color theme="5" tint="0.39997558519241921"/>
      </colorScale>
    </cfRule>
  </conditionalFormatting>
  <conditionalFormatting sqref="C259:J259">
    <cfRule type="colorScale" priority="53">
      <colorScale>
        <cfvo type="min"/>
        <cfvo type="max"/>
        <color theme="6" tint="0.79998168889431442"/>
        <color theme="5" tint="0.39997558519241921"/>
      </colorScale>
    </cfRule>
  </conditionalFormatting>
  <conditionalFormatting sqref="D269:H269">
    <cfRule type="colorScale" priority="52">
      <colorScale>
        <cfvo type="min"/>
        <cfvo type="max"/>
        <color theme="6" tint="0.79998168889431442"/>
        <color theme="5" tint="0.39997558519241921"/>
      </colorScale>
    </cfRule>
  </conditionalFormatting>
  <conditionalFormatting sqref="B15:D15">
    <cfRule type="colorScale" priority="51">
      <colorScale>
        <cfvo type="min"/>
        <cfvo type="max"/>
        <color theme="6" tint="0.79998168889431442"/>
        <color theme="5" tint="0.39997558519241921"/>
      </colorScale>
    </cfRule>
  </conditionalFormatting>
  <conditionalFormatting sqref="C20:M20">
    <cfRule type="colorScale" priority="50">
      <colorScale>
        <cfvo type="min"/>
        <cfvo type="max"/>
        <color theme="6" tint="0.79998168889431442"/>
        <color theme="5" tint="0.39997558519241921"/>
      </colorScale>
    </cfRule>
  </conditionalFormatting>
  <conditionalFormatting sqref="C25:G25">
    <cfRule type="colorScale" priority="48">
      <colorScale>
        <cfvo type="min"/>
        <cfvo type="max"/>
        <color theme="6" tint="0.79998168889431442"/>
        <color theme="5" tint="0.39997558519241921"/>
      </colorScale>
    </cfRule>
  </conditionalFormatting>
  <conditionalFormatting sqref="C35:G35">
    <cfRule type="colorScale" priority="47">
      <colorScale>
        <cfvo type="min"/>
        <cfvo type="max"/>
        <color theme="6" tint="0.79998168889431442"/>
        <color theme="5" tint="0.39997558519241921"/>
      </colorScale>
    </cfRule>
  </conditionalFormatting>
  <conditionalFormatting sqref="B55:D55">
    <cfRule type="colorScale" priority="46">
      <colorScale>
        <cfvo type="min"/>
        <cfvo type="max"/>
        <color theme="6" tint="0.79998168889431442"/>
        <color theme="5" tint="0.39997558519241921"/>
      </colorScale>
    </cfRule>
  </conditionalFormatting>
  <conditionalFormatting sqref="C63:D63">
    <cfRule type="colorScale" priority="45">
      <colorScale>
        <cfvo type="min"/>
        <cfvo type="max"/>
        <color theme="6" tint="0.79998168889431442"/>
        <color theme="5" tint="0.39997558519241921"/>
      </colorScale>
    </cfRule>
  </conditionalFormatting>
  <conditionalFormatting sqref="C72:D72">
    <cfRule type="colorScale" priority="44">
      <colorScale>
        <cfvo type="min"/>
        <cfvo type="max"/>
        <color theme="6" tint="0.79998168889431442"/>
        <color theme="5" tint="0.39997558519241921"/>
      </colorScale>
    </cfRule>
  </conditionalFormatting>
  <conditionalFormatting sqref="B77:C77">
    <cfRule type="colorScale" priority="43">
      <colorScale>
        <cfvo type="min"/>
        <cfvo type="max"/>
        <color theme="6" tint="0.79998168889431442"/>
        <color theme="5" tint="0.39997558519241921"/>
      </colorScale>
    </cfRule>
  </conditionalFormatting>
  <conditionalFormatting sqref="B87:C87">
    <cfRule type="colorScale" priority="42">
      <colorScale>
        <cfvo type="min"/>
        <cfvo type="max"/>
        <color theme="6" tint="0.79998168889431442"/>
        <color theme="5" tint="0.39997558519241921"/>
      </colorScale>
    </cfRule>
  </conditionalFormatting>
  <conditionalFormatting sqref="B40:D40">
    <cfRule type="colorScale" priority="41">
      <colorScale>
        <cfvo type="min"/>
        <cfvo type="max"/>
        <color theme="6" tint="0.79998168889431442"/>
        <color theme="5" tint="0.39997558519241921"/>
      </colorScale>
    </cfRule>
  </conditionalFormatting>
  <conditionalFormatting sqref="C45:E45">
    <cfRule type="colorScale" priority="40">
      <colorScale>
        <cfvo type="min"/>
        <cfvo type="max"/>
        <color theme="6" tint="0.79998168889431442"/>
        <color theme="5" tint="0.39997558519241921"/>
      </colorScale>
    </cfRule>
  </conditionalFormatting>
  <conditionalFormatting sqref="B135:C135">
    <cfRule type="colorScale" priority="39">
      <colorScale>
        <cfvo type="min"/>
        <cfvo type="max"/>
        <color theme="6" tint="0.79998168889431442"/>
        <color theme="5" tint="0.39997558519241921"/>
      </colorScale>
    </cfRule>
  </conditionalFormatting>
  <conditionalFormatting sqref="B148:D148">
    <cfRule type="colorScale" priority="38">
      <colorScale>
        <cfvo type="min"/>
        <cfvo type="max"/>
        <color theme="6" tint="0.79998168889431442"/>
        <color theme="5" tint="0.39997558519241921"/>
      </colorScale>
    </cfRule>
  </conditionalFormatting>
  <conditionalFormatting sqref="D160:J160">
    <cfRule type="colorScale" priority="37">
      <colorScale>
        <cfvo type="min"/>
        <cfvo type="max"/>
        <color theme="6" tint="0.79998168889431442"/>
        <color theme="5" tint="0.39997558519241921"/>
      </colorScale>
    </cfRule>
  </conditionalFormatting>
  <conditionalFormatting sqref="D158:J158">
    <cfRule type="colorScale" priority="36">
      <colorScale>
        <cfvo type="min"/>
        <cfvo type="max"/>
        <color theme="6" tint="0.79998168889431442"/>
        <color theme="5" tint="0.39997558519241921"/>
      </colorScale>
    </cfRule>
  </conditionalFormatting>
  <conditionalFormatting sqref="K121:M121 D117 L118:M120 F117:M117">
    <cfRule type="colorScale" priority="34">
      <colorScale>
        <cfvo type="min"/>
        <cfvo type="max"/>
        <color theme="6" tint="0.79998168889431442"/>
        <color theme="5" tint="0.39997558519241921"/>
      </colorScale>
    </cfRule>
  </conditionalFormatting>
  <conditionalFormatting sqref="D121:J121 D119:K119">
    <cfRule type="colorScale" priority="33">
      <colorScale>
        <cfvo type="min"/>
        <cfvo type="max"/>
        <color theme="6" tint="0.79998168889431442"/>
        <color theme="5" tint="0.39997558519241921"/>
      </colorScale>
    </cfRule>
  </conditionalFormatting>
  <conditionalFormatting sqref="B190:C190">
    <cfRule type="colorScale" priority="32">
      <colorScale>
        <cfvo type="min"/>
        <cfvo type="max"/>
        <color theme="6" tint="0.79998168889431442"/>
        <color theme="5" tint="0.39997558519241921"/>
      </colorScale>
    </cfRule>
  </conditionalFormatting>
  <conditionalFormatting sqref="B203:C203">
    <cfRule type="colorScale" priority="31">
      <colorScale>
        <cfvo type="min"/>
        <cfvo type="max"/>
        <color theme="6" tint="0.79998168889431442"/>
        <color theme="5" tint="0.39997558519241921"/>
      </colorScale>
    </cfRule>
  </conditionalFormatting>
  <conditionalFormatting sqref="C214:O214">
    <cfRule type="colorScale" priority="30">
      <colorScale>
        <cfvo type="min"/>
        <cfvo type="max"/>
        <color theme="6" tint="0.79998168889431442"/>
        <color theme="5" tint="0.39997558519241921"/>
      </colorScale>
    </cfRule>
  </conditionalFormatting>
  <conditionalFormatting sqref="D224:H224">
    <cfRule type="colorScale" priority="29">
      <colorScale>
        <cfvo type="min"/>
        <cfvo type="max"/>
        <color theme="6" tint="0.79998168889431442"/>
        <color theme="5" tint="0.39997558519241921"/>
      </colorScale>
    </cfRule>
  </conditionalFormatting>
  <conditionalFormatting sqref="C208:I208">
    <cfRule type="colorScale" priority="28">
      <colorScale>
        <cfvo type="min"/>
        <cfvo type="max"/>
        <color theme="6" tint="0.79998168889431442"/>
        <color theme="5" tint="0.39997558519241921"/>
      </colorScale>
    </cfRule>
  </conditionalFormatting>
  <conditionalFormatting sqref="C219:D219">
    <cfRule type="colorScale" priority="27">
      <colorScale>
        <cfvo type="min"/>
        <cfvo type="max"/>
        <color theme="6" tint="0.79998168889431442"/>
        <color theme="5" tint="0.39997558519241921"/>
      </colorScale>
    </cfRule>
  </conditionalFormatting>
  <conditionalFormatting sqref="B234:C234">
    <cfRule type="colorScale" priority="26">
      <colorScale>
        <cfvo type="min"/>
        <cfvo type="max"/>
        <color theme="6" tint="0.79998168889431442"/>
        <color theme="5" tint="0.39997558519241921"/>
      </colorScale>
    </cfRule>
  </conditionalFormatting>
  <conditionalFormatting sqref="B244:C244">
    <cfRule type="colorScale" priority="25">
      <colorScale>
        <cfvo type="min"/>
        <cfvo type="max"/>
        <color theme="6" tint="0.79998168889431442"/>
        <color theme="5" tint="0.39997558519241921"/>
      </colorScale>
    </cfRule>
  </conditionalFormatting>
  <conditionalFormatting sqref="B249:C249">
    <cfRule type="colorScale" priority="24">
      <colorScale>
        <cfvo type="min"/>
        <cfvo type="max"/>
        <color theme="6" tint="0.79998168889431442"/>
        <color theme="5" tint="0.39997558519241921"/>
      </colorScale>
    </cfRule>
  </conditionalFormatting>
  <conditionalFormatting sqref="B254:C254">
    <cfRule type="colorScale" priority="23">
      <colorScale>
        <cfvo type="min"/>
        <cfvo type="max"/>
        <color theme="6" tint="0.79998168889431442"/>
        <color theme="5" tint="0.39997558519241921"/>
      </colorScale>
    </cfRule>
  </conditionalFormatting>
  <conditionalFormatting sqref="C264:D264">
    <cfRule type="colorScale" priority="22">
      <colorScale>
        <cfvo type="min"/>
        <cfvo type="max"/>
        <color theme="6" tint="0.79998168889431442"/>
        <color theme="5" tint="0.39997558519241921"/>
      </colorScale>
    </cfRule>
  </conditionalFormatting>
  <conditionalFormatting sqref="B129:G129">
    <cfRule type="colorScale" priority="21">
      <colorScale>
        <cfvo type="min"/>
        <cfvo type="max"/>
        <color theme="6" tint="0.79998168889431442"/>
        <color theme="5" tint="0.39997558519241921"/>
      </colorScale>
    </cfRule>
  </conditionalFormatting>
  <conditionalFormatting sqref="C92:F92">
    <cfRule type="colorScale" priority="20">
      <colorScale>
        <cfvo type="min"/>
        <cfvo type="max"/>
        <color theme="6" tint="0.79998168889431442"/>
        <color theme="5" tint="0.39997558519241921"/>
      </colorScale>
    </cfRule>
  </conditionalFormatting>
  <conditionalFormatting sqref="B103:D103">
    <cfRule type="colorScale" priority="19">
      <colorScale>
        <cfvo type="min"/>
        <cfvo type="max"/>
        <color theme="6" tint="0.79998168889431442"/>
        <color theme="5" tint="0.39997558519241921"/>
      </colorScale>
    </cfRule>
  </conditionalFormatting>
  <conditionalFormatting sqref="C153:F153">
    <cfRule type="colorScale" priority="18">
      <colorScale>
        <cfvo type="min"/>
        <cfvo type="max"/>
        <color theme="6" tint="0.79998168889431442"/>
        <color theme="5" tint="0.39997558519241921"/>
      </colorScale>
    </cfRule>
  </conditionalFormatting>
  <conditionalFormatting sqref="C82:G82">
    <cfRule type="colorScale" priority="14">
      <colorScale>
        <cfvo type="min"/>
        <cfvo type="max"/>
        <color theme="6" tint="0.79998168889431442"/>
        <color theme="5" tint="0.39997558519241921"/>
      </colorScale>
    </cfRule>
  </conditionalFormatting>
  <conditionalFormatting sqref="C30:L30">
    <cfRule type="colorScale" priority="13">
      <colorScale>
        <cfvo type="min"/>
        <cfvo type="max"/>
        <color theme="6" tint="0.79998168889431442"/>
        <color theme="5" tint="0.39997558519241921"/>
      </colorScale>
    </cfRule>
  </conditionalFormatting>
  <conditionalFormatting sqref="D114:G114">
    <cfRule type="colorScale" priority="12">
      <colorScale>
        <cfvo type="min"/>
        <cfvo type="max"/>
        <color theme="6" tint="0.79998168889431442"/>
        <color theme="5" tint="0.39997558519241921"/>
      </colorScale>
    </cfRule>
  </conditionalFormatting>
  <conditionalFormatting sqref="B274:C274">
    <cfRule type="colorScale" priority="11">
      <colorScale>
        <cfvo type="min"/>
        <cfvo type="max"/>
        <color theme="6" tint="0.79998168889431442"/>
        <color theme="5" tint="0.39997558519241921"/>
      </colorScale>
    </cfRule>
  </conditionalFormatting>
  <conditionalFormatting sqref="B281:C281">
    <cfRule type="colorScale" priority="10">
      <colorScale>
        <cfvo type="min"/>
        <cfvo type="max"/>
        <color theme="6" tint="0.79998168889431442"/>
        <color theme="5" tint="0.39997558519241921"/>
      </colorScale>
    </cfRule>
  </conditionalFormatting>
  <conditionalFormatting sqref="B286:C286">
    <cfRule type="colorScale" priority="9">
      <colorScale>
        <cfvo type="min"/>
        <cfvo type="max"/>
        <color theme="6" tint="0.79998168889431442"/>
        <color theme="5" tint="0.39997558519241921"/>
      </colorScale>
    </cfRule>
  </conditionalFormatting>
  <conditionalFormatting sqref="B291:C291">
    <cfRule type="colorScale" priority="8">
      <colorScale>
        <cfvo type="min"/>
        <cfvo type="max"/>
        <color theme="6" tint="0.79998168889431442"/>
        <color theme="5" tint="0.39997558519241921"/>
      </colorScale>
    </cfRule>
  </conditionalFormatting>
  <conditionalFormatting sqref="B301:C301">
    <cfRule type="colorScale" priority="7">
      <colorScale>
        <cfvo type="min"/>
        <cfvo type="max"/>
        <color theme="6" tint="0.79998168889431442"/>
        <color theme="5" tint="0.39997558519241921"/>
      </colorScale>
    </cfRule>
  </conditionalFormatting>
  <conditionalFormatting sqref="B306:C306">
    <cfRule type="colorScale" priority="6">
      <colorScale>
        <cfvo type="min"/>
        <cfvo type="max"/>
        <color theme="6" tint="0.79998168889431442"/>
        <color theme="5" tint="0.39997558519241921"/>
      </colorScale>
    </cfRule>
  </conditionalFormatting>
  <conditionalFormatting sqref="B312:C312">
    <cfRule type="colorScale" priority="5">
      <colorScale>
        <cfvo type="min"/>
        <cfvo type="max"/>
        <color theme="6" tint="0.79998168889431442"/>
        <color theme="5" tint="0.39997558519241921"/>
      </colorScale>
    </cfRule>
  </conditionalFormatting>
  <conditionalFormatting sqref="C296:D296">
    <cfRule type="colorScale" priority="4">
      <colorScale>
        <cfvo type="min"/>
        <cfvo type="max"/>
        <color theme="6" tint="0.79998168889431442"/>
        <color theme="5" tint="0.39997558519241921"/>
      </colorScale>
    </cfRule>
  </conditionalFormatting>
  <conditionalFormatting sqref="B10:K10">
    <cfRule type="colorScale" priority="3">
      <colorScale>
        <cfvo type="min"/>
        <cfvo type="max"/>
        <color theme="6" tint="0.79998168889431442"/>
        <color theme="5" tint="0.39997558519241921"/>
      </colorScale>
    </cfRule>
  </conditionalFormatting>
  <conditionalFormatting sqref="C109:E109">
    <cfRule type="colorScale" priority="1">
      <colorScale>
        <cfvo type="min"/>
        <cfvo type="max"/>
        <color theme="6" tint="0.79998168889431442"/>
        <color theme="5" tint="0.39997558519241921"/>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Z172"/>
  <sheetViews>
    <sheetView topLeftCell="A28" zoomScale="90" zoomScaleNormal="90" workbookViewId="0">
      <selection activeCell="A27" sqref="A27"/>
    </sheetView>
  </sheetViews>
  <sheetFormatPr defaultColWidth="8.81640625" defaultRowHeight="14" x14ac:dyDescent="0.3"/>
  <cols>
    <col min="1" max="1" width="22.7265625" style="9" customWidth="1"/>
    <col min="2" max="2" width="19.26953125" style="9" customWidth="1"/>
    <col min="3" max="3" width="13" style="9" customWidth="1"/>
    <col min="4" max="4" width="12.1796875" style="9" customWidth="1"/>
    <col min="5" max="5" width="13.36328125" style="9" customWidth="1"/>
    <col min="6" max="6" width="13.81640625" style="9" customWidth="1"/>
    <col min="7" max="7" width="11.453125" style="9" customWidth="1"/>
    <col min="8" max="8" width="12.6328125" style="9" customWidth="1"/>
    <col min="9" max="9" width="13.81640625" style="9" customWidth="1"/>
    <col min="10" max="10" width="13.90625" style="9" customWidth="1"/>
    <col min="11" max="11" width="12.81640625" style="9" customWidth="1"/>
    <col min="12" max="12" width="14.54296875" style="9" customWidth="1"/>
    <col min="13" max="13" width="14.1796875" style="9" customWidth="1"/>
    <col min="14" max="14" width="17.08984375" style="9" customWidth="1"/>
    <col min="15" max="16384" width="8.81640625" style="9"/>
  </cols>
  <sheetData>
    <row r="2" spans="1:10" ht="15.5" x14ac:dyDescent="0.35">
      <c r="A2" s="8" t="s">
        <v>1182</v>
      </c>
    </row>
    <row r="3" spans="1:10" ht="15.5" x14ac:dyDescent="0.3">
      <c r="A3" s="44" t="s">
        <v>4584</v>
      </c>
      <c r="B3" s="35">
        <f>COUNTIFS('BRIA_Cleaned Data'!N:N,"marche",'BRIA_Cleaned Data'!J:J,"bria")</f>
        <v>6</v>
      </c>
    </row>
    <row r="4" spans="1:10" ht="30" customHeight="1" x14ac:dyDescent="0.3">
      <c r="A4" s="174" t="s">
        <v>4581</v>
      </c>
      <c r="B4" s="171">
        <f>COUNTIFS('BRIA_Cleaned Data'!N:N,"marche",'BRIA_Cleaned Data'!J:J,"bria",'BRIA_Cleaned Data'!U:U,"oui")</f>
        <v>6</v>
      </c>
    </row>
    <row r="5" spans="1:10" ht="16" customHeight="1" x14ac:dyDescent="0.35">
      <c r="A5" s="8"/>
    </row>
    <row r="6" spans="1:10" ht="15.5" x14ac:dyDescent="0.35">
      <c r="A6" s="28" t="s">
        <v>1228</v>
      </c>
    </row>
    <row r="7" spans="1:10" ht="42" x14ac:dyDescent="0.3">
      <c r="A7" s="23"/>
      <c r="B7" s="7" t="s">
        <v>1104</v>
      </c>
      <c r="C7" s="7" t="s">
        <v>1103</v>
      </c>
      <c r="D7" s="7" t="s">
        <v>1390</v>
      </c>
      <c r="E7" s="66" t="s">
        <v>1798</v>
      </c>
    </row>
    <row r="8" spans="1:10" x14ac:dyDescent="0.3">
      <c r="A8" s="23" t="s">
        <v>1101</v>
      </c>
      <c r="B8" s="23">
        <f>COUNTIF('BRIA_Cleaned Data'!AJI:AJI,"oui")</f>
        <v>6</v>
      </c>
      <c r="C8" s="23">
        <f>COUNTIF('BRIA_Cleaned Data'!AJI:AJI,"non")</f>
        <v>0</v>
      </c>
      <c r="D8" s="23">
        <f>COUNTIF('BRIA_Cleaned Data'!AJI:AJI,"partiel")</f>
        <v>0</v>
      </c>
      <c r="E8" s="58">
        <f>SUM(B8+D8)</f>
        <v>6</v>
      </c>
    </row>
    <row r="9" spans="1:10" ht="26" x14ac:dyDescent="0.3">
      <c r="A9" s="101" t="s">
        <v>1799</v>
      </c>
      <c r="B9" s="38">
        <f>(B8/$E$8)</f>
        <v>1</v>
      </c>
      <c r="C9" s="38">
        <f>(C8/$E$8)</f>
        <v>0</v>
      </c>
      <c r="D9" s="37">
        <f>COUNTIF('BRIA_Cleaned Data'!AIS2:AIS35,"partiel")</f>
        <v>0</v>
      </c>
      <c r="E9" s="105">
        <f>SUM(B9+D9)</f>
        <v>1</v>
      </c>
    </row>
    <row r="10" spans="1:10" x14ac:dyDescent="0.3">
      <c r="A10" s="13"/>
      <c r="B10" s="14"/>
      <c r="C10" s="14"/>
      <c r="D10" s="15"/>
      <c r="E10" s="13"/>
    </row>
    <row r="11" spans="1:10" ht="15.5" x14ac:dyDescent="0.35">
      <c r="A11" s="43" t="s">
        <v>1229</v>
      </c>
    </row>
    <row r="12" spans="1:10" x14ac:dyDescent="0.3">
      <c r="A12" s="23"/>
      <c r="B12" s="7" t="s">
        <v>1104</v>
      </c>
      <c r="C12" s="7" t="s">
        <v>1103</v>
      </c>
      <c r="D12" s="106" t="s">
        <v>1100</v>
      </c>
    </row>
    <row r="13" spans="1:10" x14ac:dyDescent="0.3">
      <c r="A13" s="23" t="s">
        <v>1101</v>
      </c>
      <c r="B13" s="23">
        <f>COUNTIF('BRIA_Cleaned Data'!AJT:AJT,"oui")</f>
        <v>6</v>
      </c>
      <c r="C13" s="23">
        <f>COUNTIF('BRIA_Cleaned Data'!AJT:AJT,"non")</f>
        <v>0</v>
      </c>
      <c r="D13" s="24">
        <f>SUM(B13:C13)</f>
        <v>6</v>
      </c>
    </row>
    <row r="14" spans="1:10" ht="26" x14ac:dyDescent="0.3">
      <c r="A14" s="101" t="s">
        <v>1799</v>
      </c>
      <c r="B14" s="38">
        <f>(B13/$B$3)</f>
        <v>1</v>
      </c>
      <c r="C14" s="38">
        <f>(C13/$B$3)</f>
        <v>0</v>
      </c>
      <c r="D14" s="107">
        <f>SUM(B14:C14)</f>
        <v>1</v>
      </c>
    </row>
    <row r="15" spans="1:10" x14ac:dyDescent="0.3">
      <c r="A15" s="13"/>
      <c r="B15" s="14"/>
      <c r="C15" s="14"/>
      <c r="D15" s="13"/>
    </row>
    <row r="16" spans="1:10" x14ac:dyDescent="0.3">
      <c r="A16" s="13"/>
      <c r="B16" s="17" t="s">
        <v>1230</v>
      </c>
      <c r="G16" s="13"/>
      <c r="H16" s="14"/>
      <c r="I16" s="14"/>
      <c r="J16" s="13"/>
    </row>
    <row r="17" spans="1:10" x14ac:dyDescent="0.3">
      <c r="A17" s="13"/>
      <c r="B17" s="23"/>
      <c r="C17" s="10" t="s">
        <v>1104</v>
      </c>
      <c r="D17" s="10" t="s">
        <v>1103</v>
      </c>
      <c r="E17" s="106" t="s">
        <v>1100</v>
      </c>
      <c r="G17" s="13"/>
      <c r="H17" s="14"/>
      <c r="I17" s="14"/>
      <c r="J17" s="13"/>
    </row>
    <row r="18" spans="1:10" x14ac:dyDescent="0.3">
      <c r="A18" s="13"/>
      <c r="B18" s="23" t="s">
        <v>1101</v>
      </c>
      <c r="C18" s="23">
        <f>COUNTIF('BRIA_Cleaned Data'!AJU:AJU,"oui")</f>
        <v>5</v>
      </c>
      <c r="D18" s="23">
        <f>COUNTIF('BRIA_Cleaned Data'!AJU:AJU,"non")</f>
        <v>1</v>
      </c>
      <c r="E18" s="24">
        <f>SUM(C18:D18)</f>
        <v>6</v>
      </c>
      <c r="G18" s="13"/>
      <c r="H18" s="14"/>
      <c r="I18" s="14"/>
      <c r="J18" s="13"/>
    </row>
    <row r="19" spans="1:10" ht="26" x14ac:dyDescent="0.3">
      <c r="B19" s="101" t="s">
        <v>1800</v>
      </c>
      <c r="C19" s="38">
        <f>(C18/$E$8)</f>
        <v>0.83333333333333337</v>
      </c>
      <c r="D19" s="38">
        <f>(D18/$E$8)</f>
        <v>0.16666666666666666</v>
      </c>
      <c r="E19" s="107">
        <f>SUM(C19:D19)</f>
        <v>1</v>
      </c>
    </row>
    <row r="21" spans="1:10" ht="15.5" x14ac:dyDescent="0.35">
      <c r="A21" s="28" t="s">
        <v>1222</v>
      </c>
      <c r="B21" s="85" t="s">
        <v>1750</v>
      </c>
    </row>
    <row r="22" spans="1:10" ht="28" x14ac:dyDescent="0.3">
      <c r="A22" s="36"/>
      <c r="B22" s="7" t="s">
        <v>1220</v>
      </c>
      <c r="C22" s="7" t="s">
        <v>1221</v>
      </c>
      <c r="D22" s="7" t="s">
        <v>1223</v>
      </c>
      <c r="E22" s="7" t="s">
        <v>1224</v>
      </c>
      <c r="F22" s="7" t="s">
        <v>1225</v>
      </c>
      <c r="G22" s="7" t="s">
        <v>1226</v>
      </c>
      <c r="H22" s="7" t="s">
        <v>1227</v>
      </c>
      <c r="I22" s="7" t="s">
        <v>1099</v>
      </c>
    </row>
    <row r="23" spans="1:10" x14ac:dyDescent="0.3">
      <c r="A23" s="23" t="s">
        <v>1101</v>
      </c>
      <c r="B23" s="23">
        <f>COUNTIF('BRIA_Cleaned Data'!AKC:AKC,"1")</f>
        <v>6</v>
      </c>
      <c r="C23" s="23">
        <f>COUNTIF('BRIA_Cleaned Data'!AKD:AKD,"1")</f>
        <v>3</v>
      </c>
      <c r="D23" s="23">
        <f>COUNTIF('BRIA_Cleaned Data'!AKE:AKE,"1")</f>
        <v>4</v>
      </c>
      <c r="E23" s="23">
        <f>COUNTIF('BRIA_Cleaned Data'!AKF:AKF,"1")</f>
        <v>3</v>
      </c>
      <c r="F23" s="23">
        <f>COUNTIF('BRIA_Cleaned Data'!AKG:AKG,"1")</f>
        <v>4</v>
      </c>
      <c r="G23" s="23">
        <f>COUNTIF('BRIA_Cleaned Data'!AKH:AKH,"1")</f>
        <v>1</v>
      </c>
      <c r="H23" s="23">
        <f>COUNTIF('BRIA_Cleaned Data'!AKI:AKI,"1")</f>
        <v>3</v>
      </c>
      <c r="I23" s="23">
        <f>COUNTIF('BRIA_Cleaned Data'!AKJ:AKJ,"1")</f>
        <v>0</v>
      </c>
    </row>
    <row r="24" spans="1:10" ht="26" x14ac:dyDescent="0.3">
      <c r="A24" s="101" t="s">
        <v>1800</v>
      </c>
      <c r="B24" s="38">
        <f>B23/$E$8</f>
        <v>1</v>
      </c>
      <c r="C24" s="38">
        <f t="shared" ref="C24:I24" si="0">C23/$E$8</f>
        <v>0.5</v>
      </c>
      <c r="D24" s="38">
        <f t="shared" si="0"/>
        <v>0.66666666666666663</v>
      </c>
      <c r="E24" s="38">
        <f t="shared" si="0"/>
        <v>0.5</v>
      </c>
      <c r="F24" s="38">
        <f t="shared" si="0"/>
        <v>0.66666666666666663</v>
      </c>
      <c r="G24" s="38">
        <f t="shared" si="0"/>
        <v>0.16666666666666666</v>
      </c>
      <c r="H24" s="38">
        <f t="shared" si="0"/>
        <v>0.5</v>
      </c>
      <c r="I24" s="38">
        <f t="shared" si="0"/>
        <v>0</v>
      </c>
    </row>
    <row r="25" spans="1:10" x14ac:dyDescent="0.3">
      <c r="A25" s="13"/>
      <c r="B25" s="14"/>
      <c r="C25" s="14"/>
      <c r="D25" s="13"/>
      <c r="G25" s="13"/>
      <c r="H25" s="14"/>
      <c r="I25" s="14"/>
      <c r="J25" s="13"/>
    </row>
    <row r="26" spans="1:10" ht="15.5" x14ac:dyDescent="0.35">
      <c r="A26" s="28" t="s">
        <v>1231</v>
      </c>
    </row>
    <row r="27" spans="1:10" x14ac:dyDescent="0.3">
      <c r="A27" s="20">
        <f>IF('BRIA_Cleaned Data'!ALK:ALK&lt;999,AVERAGE('BRIA_Cleaned Data'!ALK:ALK))</f>
        <v>141.66666666666666</v>
      </c>
    </row>
    <row r="29" spans="1:10" ht="15.5" x14ac:dyDescent="0.35">
      <c r="A29" s="28" t="s">
        <v>1645</v>
      </c>
    </row>
    <row r="30" spans="1:10" x14ac:dyDescent="0.3">
      <c r="A30" s="23"/>
      <c r="B30" s="7" t="s">
        <v>1104</v>
      </c>
      <c r="C30" s="7" t="s">
        <v>1103</v>
      </c>
      <c r="D30" s="106" t="s">
        <v>1100</v>
      </c>
    </row>
    <row r="31" spans="1:10" x14ac:dyDescent="0.3">
      <c r="A31" s="23" t="s">
        <v>1101</v>
      </c>
      <c r="B31" s="23">
        <f>COUNTIF('BRIA_Cleaned Data'!ALL:ALL,"oui")</f>
        <v>6</v>
      </c>
      <c r="C31" s="23">
        <f>COUNTIF('BRIA_Cleaned Data'!ALL:ALL,"non")</f>
        <v>0</v>
      </c>
      <c r="D31" s="24">
        <f>SUM(B31:C31)</f>
        <v>6</v>
      </c>
    </row>
    <row r="32" spans="1:10" ht="26" x14ac:dyDescent="0.3">
      <c r="A32" s="101" t="s">
        <v>1800</v>
      </c>
      <c r="B32" s="38">
        <f>(B31/$E$8)</f>
        <v>1</v>
      </c>
      <c r="C32" s="38">
        <f>(C31/$E$8)</f>
        <v>0</v>
      </c>
      <c r="D32" s="107">
        <f>SUM(B32:C32)</f>
        <v>1</v>
      </c>
    </row>
    <row r="34" spans="2:13" x14ac:dyDescent="0.3">
      <c r="B34" s="17" t="s">
        <v>1638</v>
      </c>
    </row>
    <row r="35" spans="2:13" ht="28" x14ac:dyDescent="0.3">
      <c r="B35" s="23"/>
      <c r="C35" s="10" t="s">
        <v>1194</v>
      </c>
      <c r="D35" s="10" t="s">
        <v>1195</v>
      </c>
      <c r="E35" s="10" t="s">
        <v>1196</v>
      </c>
      <c r="F35" s="10" t="s">
        <v>1119</v>
      </c>
      <c r="G35" s="106" t="s">
        <v>1100</v>
      </c>
    </row>
    <row r="36" spans="2:13" x14ac:dyDescent="0.3">
      <c r="B36" s="23" t="s">
        <v>1101</v>
      </c>
      <c r="C36" s="23">
        <f>COUNTIF('BRIA_Cleaned Data'!ALM:ALM,"peu_diminue")</f>
        <v>1</v>
      </c>
      <c r="D36" s="23">
        <f>COUNTIF('BRIA_Cleaned Data'!ALM:ALM,"bcp_diminue")</f>
        <v>3</v>
      </c>
      <c r="E36" s="23">
        <f>COUNTIF('BRIA_Cleaned Data'!ALM:ALM,"peu_augmente")</f>
        <v>2</v>
      </c>
      <c r="F36" s="23">
        <f>COUNTIF('BRIA_Cleaned Data'!ALM:ALM,"bcp_augmente")</f>
        <v>0</v>
      </c>
      <c r="G36" s="24">
        <f>SUM(C36:F36)</f>
        <v>6</v>
      </c>
    </row>
    <row r="37" spans="2:13" ht="37.5" x14ac:dyDescent="0.3">
      <c r="B37" s="101" t="s">
        <v>1801</v>
      </c>
      <c r="C37" s="38">
        <f>C36/$B$31</f>
        <v>0.16666666666666666</v>
      </c>
      <c r="D37" s="38">
        <f t="shared" ref="D37:F37" si="1">D36/$B$31</f>
        <v>0.5</v>
      </c>
      <c r="E37" s="38">
        <f t="shared" si="1"/>
        <v>0.33333333333333331</v>
      </c>
      <c r="F37" s="38">
        <f t="shared" si="1"/>
        <v>0</v>
      </c>
      <c r="G37" s="107">
        <f>SUM(C37:F37)</f>
        <v>1</v>
      </c>
    </row>
    <row r="39" spans="2:13" x14ac:dyDescent="0.3">
      <c r="B39" s="17" t="s">
        <v>1197</v>
      </c>
      <c r="D39" s="85" t="s">
        <v>1750</v>
      </c>
    </row>
    <row r="40" spans="2:13" s="40" customFormat="1" ht="70" x14ac:dyDescent="0.3">
      <c r="B40" s="23"/>
      <c r="C40" s="11" t="s">
        <v>1639</v>
      </c>
      <c r="D40" s="11" t="s">
        <v>1640</v>
      </c>
      <c r="E40" s="11" t="s">
        <v>1641</v>
      </c>
      <c r="F40" s="11" t="s">
        <v>1232</v>
      </c>
      <c r="G40" s="11" t="s">
        <v>1233</v>
      </c>
      <c r="H40" s="11" t="s">
        <v>1642</v>
      </c>
      <c r="I40" s="11" t="s">
        <v>1643</v>
      </c>
      <c r="J40" s="11" t="s">
        <v>1644</v>
      </c>
      <c r="K40" s="11" t="s">
        <v>1234</v>
      </c>
      <c r="L40" s="11" t="s">
        <v>1557</v>
      </c>
      <c r="M40" s="11" t="s">
        <v>1099</v>
      </c>
    </row>
    <row r="41" spans="2:13" x14ac:dyDescent="0.3">
      <c r="B41" s="23" t="s">
        <v>1101</v>
      </c>
      <c r="C41" s="23">
        <f>COUNTIF('BRIA_Cleaned Data'!ALZ:ALZ,"1")</f>
        <v>2</v>
      </c>
      <c r="D41" s="23">
        <f>COUNTIF('BRIA_Cleaned Data'!AMA:AMA,"1")</f>
        <v>0</v>
      </c>
      <c r="E41" s="23">
        <f>COUNTIF('BRIA_Cleaned Data'!AMB:AMB,"1")</f>
        <v>0</v>
      </c>
      <c r="F41" s="23">
        <f>COUNTIF('BRIA_Cleaned Data'!AMC:AMC,"1")</f>
        <v>0</v>
      </c>
      <c r="G41" s="23">
        <f>COUNTIF('BRIA_Cleaned Data'!AMD:AMD,"1")</f>
        <v>0</v>
      </c>
      <c r="H41" s="23">
        <f>COUNTIF('BRIA_Cleaned Data'!AME:AME,"1")</f>
        <v>0</v>
      </c>
      <c r="I41" s="23">
        <f>COUNTIF('BRIA_Cleaned Data'!AMF:AMF,"1")</f>
        <v>0</v>
      </c>
      <c r="J41" s="23">
        <f>COUNTIF('BRIA_Cleaned Data'!AMG:AMG,"1")</f>
        <v>1</v>
      </c>
      <c r="K41" s="23">
        <f>COUNTIF('BRIA_Cleaned Data'!AMH:AMH,"1")</f>
        <v>1</v>
      </c>
      <c r="L41" s="23">
        <f>COUNTIF('BRIA_Cleaned Data'!AMI:AMI,"1")</f>
        <v>0</v>
      </c>
      <c r="M41" s="23">
        <f>COUNTIF('BRIA_Cleaned Data'!AMJ:AMJ,"1")</f>
        <v>0</v>
      </c>
    </row>
    <row r="42" spans="2:13" ht="37.5" x14ac:dyDescent="0.3">
      <c r="B42" s="101" t="s">
        <v>1802</v>
      </c>
      <c r="C42" s="38">
        <f>C41/($C$36+$D$36)</f>
        <v>0.5</v>
      </c>
      <c r="D42" s="38">
        <f t="shared" ref="D42:M42" si="2">D41/($C$36+$D$36)</f>
        <v>0</v>
      </c>
      <c r="E42" s="38">
        <f t="shared" si="2"/>
        <v>0</v>
      </c>
      <c r="F42" s="38">
        <f t="shared" si="2"/>
        <v>0</v>
      </c>
      <c r="G42" s="38">
        <f t="shared" si="2"/>
        <v>0</v>
      </c>
      <c r="H42" s="38">
        <f t="shared" si="2"/>
        <v>0</v>
      </c>
      <c r="I42" s="38">
        <f t="shared" si="2"/>
        <v>0</v>
      </c>
      <c r="J42" s="38">
        <f t="shared" si="2"/>
        <v>0.25</v>
      </c>
      <c r="K42" s="38">
        <f t="shared" si="2"/>
        <v>0.25</v>
      </c>
      <c r="L42" s="38">
        <f t="shared" si="2"/>
        <v>0</v>
      </c>
      <c r="M42" s="38">
        <f t="shared" si="2"/>
        <v>0</v>
      </c>
    </row>
    <row r="43" spans="2:13" x14ac:dyDescent="0.3">
      <c r="M43" s="68"/>
    </row>
    <row r="44" spans="2:13" x14ac:dyDescent="0.3">
      <c r="B44" s="17" t="s">
        <v>1121</v>
      </c>
      <c r="D44" s="85" t="s">
        <v>1750</v>
      </c>
    </row>
    <row r="45" spans="2:13" s="40" customFormat="1" ht="84" x14ac:dyDescent="0.3">
      <c r="B45" s="23"/>
      <c r="C45" s="11" t="s">
        <v>1721</v>
      </c>
      <c r="D45" s="11" t="s">
        <v>1722</v>
      </c>
      <c r="E45" s="11" t="s">
        <v>1723</v>
      </c>
      <c r="F45" s="11" t="s">
        <v>1724</v>
      </c>
      <c r="G45" s="11" t="s">
        <v>1725</v>
      </c>
      <c r="H45" s="11" t="s">
        <v>1726</v>
      </c>
      <c r="I45" s="11" t="s">
        <v>1727</v>
      </c>
      <c r="J45" s="11" t="s">
        <v>1557</v>
      </c>
      <c r="K45" s="11" t="s">
        <v>1099</v>
      </c>
    </row>
    <row r="46" spans="2:13" x14ac:dyDescent="0.3">
      <c r="B46" s="23" t="s">
        <v>1101</v>
      </c>
      <c r="C46" s="23">
        <f>COUNTIF('BRIA_Cleaned Data'!ALO:ALO,"1")</f>
        <v>0</v>
      </c>
      <c r="D46" s="23">
        <f>COUNTIF('BRIA_Cleaned Data'!ALP:ALP,"1")</f>
        <v>0</v>
      </c>
      <c r="E46" s="23">
        <f>COUNTIF('BRIA_Cleaned Data'!ALQ:ALQ,"1")</f>
        <v>0</v>
      </c>
      <c r="F46" s="23">
        <f>COUNTIF('BRIA_Cleaned Data'!ALR:ALR,"1")</f>
        <v>0</v>
      </c>
      <c r="G46" s="23">
        <f>COUNTIF('BRIA_Cleaned Data'!ALS:ALS,"1")</f>
        <v>0</v>
      </c>
      <c r="H46" s="23">
        <f>COUNTIF('BRIA_Cleaned Data'!ALT:ALT,"1")</f>
        <v>1</v>
      </c>
      <c r="I46" s="23">
        <f>COUNTIF('BRIA_Cleaned Data'!ALU:ALU,"1")</f>
        <v>0</v>
      </c>
      <c r="J46" s="23">
        <f>COUNTIF('BRIA_Cleaned Data'!ALV:ALV,"1")</f>
        <v>0</v>
      </c>
      <c r="K46" s="23">
        <f>COUNTIF('BRIA_Cleaned Data'!ALW:ALW,"1")</f>
        <v>1</v>
      </c>
      <c r="L46" s="40"/>
      <c r="M46" s="40"/>
    </row>
    <row r="47" spans="2:13" ht="37.5" x14ac:dyDescent="0.3">
      <c r="B47" s="101" t="s">
        <v>1803</v>
      </c>
      <c r="C47" s="38">
        <f>C46/($E$36+$F$36)</f>
        <v>0</v>
      </c>
      <c r="D47" s="38">
        <f t="shared" ref="D47:K47" si="3">D46/($E$36+$F$36)</f>
        <v>0</v>
      </c>
      <c r="E47" s="38">
        <f t="shared" si="3"/>
        <v>0</v>
      </c>
      <c r="F47" s="38">
        <f t="shared" si="3"/>
        <v>0</v>
      </c>
      <c r="G47" s="38">
        <f t="shared" si="3"/>
        <v>0</v>
      </c>
      <c r="H47" s="38">
        <f t="shared" si="3"/>
        <v>0.5</v>
      </c>
      <c r="I47" s="38">
        <f t="shared" si="3"/>
        <v>0</v>
      </c>
      <c r="J47" s="38">
        <f t="shared" si="3"/>
        <v>0</v>
      </c>
      <c r="K47" s="38">
        <f t="shared" si="3"/>
        <v>0.5</v>
      </c>
      <c r="L47" s="40"/>
      <c r="M47" s="40"/>
    </row>
    <row r="49" spans="1:12" ht="15.5" x14ac:dyDescent="0.35">
      <c r="A49" s="28" t="s">
        <v>1235</v>
      </c>
    </row>
    <row r="50" spans="1:12" x14ac:dyDescent="0.3">
      <c r="A50" s="23"/>
      <c r="B50" s="7" t="s">
        <v>1104</v>
      </c>
      <c r="C50" s="7" t="s">
        <v>1103</v>
      </c>
      <c r="D50" s="106" t="s">
        <v>1100</v>
      </c>
    </row>
    <row r="51" spans="1:12" x14ac:dyDescent="0.3">
      <c r="A51" s="23" t="s">
        <v>1101</v>
      </c>
      <c r="B51" s="23">
        <f>COUNTIF('BRIA_Cleaned Data'!AML:AML,"oui")</f>
        <v>2</v>
      </c>
      <c r="C51" s="23">
        <f>COUNTIF('BRIA_Cleaned Data'!AML:AML,"non")</f>
        <v>4</v>
      </c>
      <c r="D51" s="24">
        <f>SUM(B51:C51)</f>
        <v>6</v>
      </c>
    </row>
    <row r="52" spans="1:12" ht="26" x14ac:dyDescent="0.3">
      <c r="A52" s="101" t="s">
        <v>1800</v>
      </c>
      <c r="B52" s="38">
        <f>(B51/$E$8)</f>
        <v>0.33333333333333331</v>
      </c>
      <c r="C52" s="38">
        <f>(C51/$E$8)</f>
        <v>0.66666666666666663</v>
      </c>
      <c r="D52" s="107">
        <f>SUM(B52:C52)</f>
        <v>1</v>
      </c>
    </row>
    <row r="53" spans="1:12" x14ac:dyDescent="0.3">
      <c r="A53" s="13"/>
      <c r="B53" s="14"/>
      <c r="C53" s="14"/>
    </row>
    <row r="54" spans="1:12" ht="15.5" x14ac:dyDescent="0.35">
      <c r="A54" s="28" t="s">
        <v>1190</v>
      </c>
      <c r="B54" s="85" t="s">
        <v>1750</v>
      </c>
    </row>
    <row r="55" spans="1:12" ht="56" x14ac:dyDescent="0.3">
      <c r="A55" s="23"/>
      <c r="B55" s="7" t="s">
        <v>1633</v>
      </c>
      <c r="C55" s="7" t="s">
        <v>1542</v>
      </c>
      <c r="D55" s="7" t="s">
        <v>1543</v>
      </c>
      <c r="E55" s="7" t="s">
        <v>1544</v>
      </c>
      <c r="F55" s="7" t="s">
        <v>1545</v>
      </c>
      <c r="G55" s="7" t="s">
        <v>1546</v>
      </c>
      <c r="H55" s="7" t="s">
        <v>1130</v>
      </c>
      <c r="I55" s="7" t="s">
        <v>1547</v>
      </c>
      <c r="J55" s="7" t="s">
        <v>1548</v>
      </c>
      <c r="K55" s="7" t="s">
        <v>1557</v>
      </c>
      <c r="L55" s="7" t="s">
        <v>1099</v>
      </c>
    </row>
    <row r="56" spans="1:12" x14ac:dyDescent="0.3">
      <c r="A56" s="23" t="s">
        <v>1101</v>
      </c>
      <c r="B56" s="37">
        <f>COUNTIF('BRIA_Cleaned Data'!APW:APW,"1")</f>
        <v>0</v>
      </c>
      <c r="C56" s="37">
        <f>COUNTIF('BRIA_Cleaned Data'!APX:APX,"1")</f>
        <v>1</v>
      </c>
      <c r="D56" s="37">
        <f>COUNTIF('BRIA_Cleaned Data'!APY:APY,"1")</f>
        <v>2</v>
      </c>
      <c r="E56" s="37">
        <f>COUNTIF('BRIA_Cleaned Data'!APZ:APZ,"1")</f>
        <v>0</v>
      </c>
      <c r="F56" s="37">
        <f>COUNTIF('BRIA_Cleaned Data'!AQA:AQA,"1")</f>
        <v>0</v>
      </c>
      <c r="G56" s="37">
        <f>COUNTIF('BRIA_Cleaned Data'!AQB:AQB,"1")</f>
        <v>0</v>
      </c>
      <c r="H56" s="37">
        <f>COUNTIF('BRIA_Cleaned Data'!AQC:AQC,"1")</f>
        <v>0</v>
      </c>
      <c r="I56" s="37">
        <f>COUNTIF('BRIA_Cleaned Data'!AQD:AQD,"1")</f>
        <v>3</v>
      </c>
      <c r="J56" s="37">
        <f>COUNTIF('BRIA_Cleaned Data'!AQE:AQE,"1")</f>
        <v>0</v>
      </c>
      <c r="K56" s="37">
        <f>COUNTIF('BRIA_Cleaned Data'!AQF:AQF,"1")</f>
        <v>0</v>
      </c>
      <c r="L56" s="37">
        <f>COUNTIF('BRIA_Cleaned Data'!AQG:AQG,"1")</f>
        <v>0</v>
      </c>
    </row>
    <row r="57" spans="1:12" ht="26" x14ac:dyDescent="0.3">
      <c r="A57" s="101" t="s">
        <v>1799</v>
      </c>
      <c r="B57" s="38">
        <f t="shared" ref="B57:L57" si="4">B56/$B$3</f>
        <v>0</v>
      </c>
      <c r="C57" s="38">
        <f t="shared" si="4"/>
        <v>0.16666666666666666</v>
      </c>
      <c r="D57" s="38">
        <f t="shared" si="4"/>
        <v>0.33333333333333331</v>
      </c>
      <c r="E57" s="38">
        <f t="shared" si="4"/>
        <v>0</v>
      </c>
      <c r="F57" s="38">
        <f t="shared" si="4"/>
        <v>0</v>
      </c>
      <c r="G57" s="38">
        <f t="shared" si="4"/>
        <v>0</v>
      </c>
      <c r="H57" s="38">
        <f t="shared" si="4"/>
        <v>0</v>
      </c>
      <c r="I57" s="38">
        <f t="shared" si="4"/>
        <v>0.5</v>
      </c>
      <c r="J57" s="38">
        <f t="shared" si="4"/>
        <v>0</v>
      </c>
      <c r="K57" s="38">
        <f t="shared" si="4"/>
        <v>0</v>
      </c>
      <c r="L57" s="38">
        <f t="shared" si="4"/>
        <v>0</v>
      </c>
    </row>
    <row r="59" spans="1:12" ht="15.5" x14ac:dyDescent="0.35">
      <c r="A59" s="8" t="s">
        <v>1236</v>
      </c>
    </row>
    <row r="60" spans="1:12" ht="15.5" x14ac:dyDescent="0.35">
      <c r="A60" s="28" t="s">
        <v>1804</v>
      </c>
      <c r="C60" s="85" t="s">
        <v>1750</v>
      </c>
    </row>
    <row r="61" spans="1:12" s="35" customFormat="1" ht="70" x14ac:dyDescent="0.3">
      <c r="A61" s="23"/>
      <c r="B61" s="34" t="s">
        <v>1240</v>
      </c>
      <c r="C61" s="34" t="s">
        <v>1241</v>
      </c>
      <c r="D61" s="34" t="s">
        <v>1237</v>
      </c>
      <c r="E61" s="34" t="s">
        <v>1238</v>
      </c>
      <c r="F61" s="34" t="s">
        <v>1239</v>
      </c>
      <c r="G61" s="34" t="s">
        <v>1242</v>
      </c>
      <c r="H61" s="34" t="s">
        <v>1557</v>
      </c>
      <c r="I61" s="34" t="s">
        <v>1114</v>
      </c>
    </row>
    <row r="62" spans="1:12" x14ac:dyDescent="0.3">
      <c r="A62" s="23" t="s">
        <v>1101</v>
      </c>
      <c r="B62" s="23">
        <f>COUNTIF('BRIA_Cleaned Data'!AMO:AMO,"1")</f>
        <v>5</v>
      </c>
      <c r="C62" s="23">
        <f>COUNTIF('BRIA_Cleaned Data'!AMP:AMP,"1")</f>
        <v>6</v>
      </c>
      <c r="D62" s="23">
        <f>COUNTIF('BRIA_Cleaned Data'!AMQ:AMQ,"1")</f>
        <v>0</v>
      </c>
      <c r="E62" s="23">
        <f>COUNTIF('BRIA_Cleaned Data'!AMR:AMR,"1")</f>
        <v>1</v>
      </c>
      <c r="F62" s="23">
        <f>COUNTIF('BRIA_Cleaned Data'!AMS:AMS,"1")</f>
        <v>0</v>
      </c>
      <c r="G62" s="23">
        <f>COUNTIF('BRIA_Cleaned Data'!AMT:AMT,"1")</f>
        <v>0</v>
      </c>
      <c r="H62" s="23">
        <f>COUNTIF('BRIA_Cleaned Data'!AMU:AMU,"1")</f>
        <v>0</v>
      </c>
      <c r="I62" s="23">
        <f>COUNTIF('BRIA_Cleaned Data'!AMV:AMV,"1")</f>
        <v>0</v>
      </c>
      <c r="J62" s="13"/>
    </row>
    <row r="63" spans="1:12" ht="26" x14ac:dyDescent="0.3">
      <c r="A63" s="101" t="s">
        <v>1800</v>
      </c>
      <c r="B63" s="38">
        <f>B62/$E$8</f>
        <v>0.83333333333333337</v>
      </c>
      <c r="C63" s="38">
        <f t="shared" ref="C63:I63" si="5">C62/$E$8</f>
        <v>1</v>
      </c>
      <c r="D63" s="38">
        <f t="shared" si="5"/>
        <v>0</v>
      </c>
      <c r="E63" s="38">
        <f t="shared" si="5"/>
        <v>0.16666666666666666</v>
      </c>
      <c r="F63" s="38">
        <f t="shared" si="5"/>
        <v>0</v>
      </c>
      <c r="G63" s="38">
        <f t="shared" si="5"/>
        <v>0</v>
      </c>
      <c r="H63" s="38">
        <f t="shared" si="5"/>
        <v>0</v>
      </c>
      <c r="I63" s="38">
        <f t="shared" si="5"/>
        <v>0</v>
      </c>
    </row>
    <row r="64" spans="1:12" x14ac:dyDescent="0.3">
      <c r="A64" s="109"/>
    </row>
    <row r="65" spans="1:9" x14ac:dyDescent="0.3">
      <c r="B65" s="17" t="s">
        <v>1243</v>
      </c>
    </row>
    <row r="66" spans="1:9" ht="42" x14ac:dyDescent="0.3">
      <c r="B66" s="23"/>
      <c r="C66" s="11" t="s">
        <v>1244</v>
      </c>
      <c r="D66" s="11" t="s">
        <v>1245</v>
      </c>
      <c r="E66" s="11" t="s">
        <v>1246</v>
      </c>
      <c r="F66" s="11" t="s">
        <v>1247</v>
      </c>
      <c r="G66" s="11" t="s">
        <v>1557</v>
      </c>
      <c r="H66" s="11" t="s">
        <v>1114</v>
      </c>
      <c r="I66" s="106" t="s">
        <v>1100</v>
      </c>
    </row>
    <row r="67" spans="1:9" x14ac:dyDescent="0.3">
      <c r="B67" s="23" t="s">
        <v>1101</v>
      </c>
      <c r="C67" s="23">
        <f>COUNTIF('BRIA_Cleaned Data'!AMZ:AMZ,"local")</f>
        <v>5</v>
      </c>
      <c r="D67" s="23">
        <f>COUNTIF('BRIA_Cleaned Data'!AMZ:AMZ,"proche")</f>
        <v>0</v>
      </c>
      <c r="E67" s="23">
        <f>COUNTIF('BRIA_Cleaned Data'!AMZ:AMZ,"bangui")</f>
        <v>0</v>
      </c>
      <c r="F67" s="23">
        <f>COUNTIF('BRIA_Cleaned Data'!AMZ:AMZ,"exterieur")</f>
        <v>0</v>
      </c>
      <c r="G67" s="23">
        <f>COUNTIF('BRIA_Cleaned Data'!AMZ:AMZ,"nsp")</f>
        <v>0</v>
      </c>
      <c r="H67" s="23">
        <f>COUNTIF('BRIA_Cleaned Data'!AMZ:AMZ,"autre")</f>
        <v>0</v>
      </c>
      <c r="I67" s="24">
        <f>SUM(C67:H67)</f>
        <v>5</v>
      </c>
    </row>
    <row r="68" spans="1:9" ht="26" x14ac:dyDescent="0.3">
      <c r="B68" s="101" t="s">
        <v>1800</v>
      </c>
      <c r="C68" s="38">
        <f>C67/$E$8</f>
        <v>0.83333333333333337</v>
      </c>
      <c r="D68" s="38">
        <f t="shared" ref="D68" si="6">D67/$E$8</f>
        <v>0</v>
      </c>
      <c r="E68" s="38">
        <f t="shared" ref="E68" si="7">E67/$E$8</f>
        <v>0</v>
      </c>
      <c r="F68" s="38">
        <f t="shared" ref="F68" si="8">F67/$E$8</f>
        <v>0</v>
      </c>
      <c r="G68" s="38">
        <f t="shared" ref="G68" si="9">G67/$E$8</f>
        <v>0</v>
      </c>
      <c r="H68" s="38">
        <f t="shared" ref="H68" si="10">H67/$E$8</f>
        <v>0</v>
      </c>
      <c r="I68" s="107">
        <f>SUM(C68:H68)</f>
        <v>0.83333333333333337</v>
      </c>
    </row>
    <row r="69" spans="1:9" x14ac:dyDescent="0.3">
      <c r="B69" s="13"/>
      <c r="C69" s="13"/>
      <c r="D69" s="13"/>
      <c r="E69" s="13"/>
      <c r="F69" s="13"/>
      <c r="G69" s="13"/>
    </row>
    <row r="70" spans="1:9" x14ac:dyDescent="0.3">
      <c r="B70" s="17" t="s">
        <v>1646</v>
      </c>
    </row>
    <row r="71" spans="1:9" ht="28" x14ac:dyDescent="0.3">
      <c r="B71" s="23"/>
      <c r="C71" s="11" t="s">
        <v>1647</v>
      </c>
      <c r="D71" s="11" t="s">
        <v>1648</v>
      </c>
      <c r="E71" s="11" t="s">
        <v>1649</v>
      </c>
      <c r="F71" s="11" t="s">
        <v>1557</v>
      </c>
      <c r="G71" s="11" t="s">
        <v>1099</v>
      </c>
      <c r="H71" s="106" t="s">
        <v>1100</v>
      </c>
    </row>
    <row r="72" spans="1:9" x14ac:dyDescent="0.3">
      <c r="B72" s="23" t="s">
        <v>1101</v>
      </c>
      <c r="C72" s="23">
        <f>COUNTIF('BRIA_Cleaned Data'!AMX:AMX,"hebdo")</f>
        <v>3</v>
      </c>
      <c r="D72" s="23">
        <f>COUNTIF('BRIA_Cleaned Data'!AMX:AMX,"mensuel")</f>
        <v>0</v>
      </c>
      <c r="E72" s="23">
        <f>COUNTIF('BRIA_Cleaned Data'!AMX:AMX,"trimestriel")</f>
        <v>0</v>
      </c>
      <c r="F72" s="23">
        <f>COUNTIF('BRIA_Cleaned Data'!AMX:AMX,"nsp")</f>
        <v>0</v>
      </c>
      <c r="G72" s="23">
        <f>COUNTIF('BRIA_Cleaned Data'!AMX:AMX,"autre")</f>
        <v>3</v>
      </c>
      <c r="H72" s="24">
        <f>SUM(C72:G72)</f>
        <v>6</v>
      </c>
    </row>
    <row r="73" spans="1:9" ht="26" x14ac:dyDescent="0.3">
      <c r="B73" s="101" t="s">
        <v>1800</v>
      </c>
      <c r="C73" s="38">
        <f>C72/$E$8</f>
        <v>0.5</v>
      </c>
      <c r="D73" s="38">
        <f t="shared" ref="D73:G73" si="11">D72/$E$8</f>
        <v>0</v>
      </c>
      <c r="E73" s="38">
        <f t="shared" si="11"/>
        <v>0</v>
      </c>
      <c r="F73" s="38">
        <f t="shared" si="11"/>
        <v>0</v>
      </c>
      <c r="G73" s="38">
        <f t="shared" si="11"/>
        <v>0.5</v>
      </c>
      <c r="H73" s="107">
        <f>SUM(C73:G73)</f>
        <v>1</v>
      </c>
    </row>
    <row r="74" spans="1:9" x14ac:dyDescent="0.3">
      <c r="F74" s="68"/>
      <c r="G74" s="68" t="s">
        <v>2058</v>
      </c>
    </row>
    <row r="75" spans="1:9" ht="15.5" x14ac:dyDescent="0.35">
      <c r="A75" s="28" t="s">
        <v>1805</v>
      </c>
      <c r="C75" s="85" t="s">
        <v>1750</v>
      </c>
    </row>
    <row r="76" spans="1:9" ht="70" x14ac:dyDescent="0.3">
      <c r="A76" s="23"/>
      <c r="B76" s="34" t="s">
        <v>1240</v>
      </c>
      <c r="C76" s="34" t="s">
        <v>1241</v>
      </c>
      <c r="D76" s="34" t="s">
        <v>1237</v>
      </c>
      <c r="E76" s="34" t="s">
        <v>1238</v>
      </c>
      <c r="F76" s="34" t="s">
        <v>1239</v>
      </c>
      <c r="G76" s="34" t="s">
        <v>1242</v>
      </c>
      <c r="H76" s="34" t="s">
        <v>1557</v>
      </c>
      <c r="I76" s="34" t="s">
        <v>1114</v>
      </c>
    </row>
    <row r="77" spans="1:9" x14ac:dyDescent="0.3">
      <c r="A77" s="23" t="s">
        <v>1101</v>
      </c>
      <c r="B77" s="23">
        <f>COUNTIF('BRIA_Cleaned Data'!AND:AND,"1")</f>
        <v>1</v>
      </c>
      <c r="C77" s="23">
        <f>COUNTIF('BRIA_Cleaned Data'!ANE:ANE,"1")</f>
        <v>5</v>
      </c>
      <c r="D77" s="23">
        <f>COUNTIF('BRIA_Cleaned Data'!ANF:ANF,"1")</f>
        <v>0</v>
      </c>
      <c r="E77" s="23">
        <f>COUNTIF('BRIA_Cleaned Data'!ANG:ANG,"1")</f>
        <v>1</v>
      </c>
      <c r="F77" s="23">
        <f>COUNTIF('BRIA_Cleaned Data'!ANH:ANH,"1")</f>
        <v>0</v>
      </c>
      <c r="G77" s="23">
        <f>COUNTIF('BRIA_Cleaned Data'!ANI:ANI,"1")</f>
        <v>0</v>
      </c>
      <c r="H77" s="23">
        <f>COUNTIF('BRIA_Cleaned Data'!ANJ:ANJ,"1")</f>
        <v>1</v>
      </c>
      <c r="I77" s="23">
        <f>COUNTIF('BRIA_Cleaned Data'!ANK:ANK,"1")</f>
        <v>0</v>
      </c>
    </row>
    <row r="78" spans="1:9" ht="26" x14ac:dyDescent="0.3">
      <c r="A78" s="101" t="s">
        <v>1800</v>
      </c>
      <c r="B78" s="38">
        <f>B77/$E$8</f>
        <v>0.16666666666666666</v>
      </c>
      <c r="C78" s="38">
        <f t="shared" ref="C78:I78" si="12">C77/$E$8</f>
        <v>0.83333333333333337</v>
      </c>
      <c r="D78" s="38">
        <f t="shared" si="12"/>
        <v>0</v>
      </c>
      <c r="E78" s="38">
        <f t="shared" si="12"/>
        <v>0.16666666666666666</v>
      </c>
      <c r="F78" s="38">
        <f t="shared" si="12"/>
        <v>0</v>
      </c>
      <c r="G78" s="38">
        <f t="shared" si="12"/>
        <v>0</v>
      </c>
      <c r="H78" s="38">
        <f t="shared" si="12"/>
        <v>0.16666666666666666</v>
      </c>
      <c r="I78" s="38">
        <f t="shared" si="12"/>
        <v>0</v>
      </c>
    </row>
    <row r="79" spans="1:9" x14ac:dyDescent="0.3">
      <c r="A79" s="109"/>
    </row>
    <row r="80" spans="1:9" x14ac:dyDescent="0.3">
      <c r="B80" s="17" t="s">
        <v>1243</v>
      </c>
    </row>
    <row r="81" spans="1:9" ht="42" x14ac:dyDescent="0.3">
      <c r="B81" s="23"/>
      <c r="C81" s="39" t="s">
        <v>1244</v>
      </c>
      <c r="D81" s="39" t="s">
        <v>1245</v>
      </c>
      <c r="E81" s="39" t="s">
        <v>1246</v>
      </c>
      <c r="F81" s="39" t="s">
        <v>1247</v>
      </c>
      <c r="G81" s="39" t="s">
        <v>1557</v>
      </c>
      <c r="H81" s="39" t="s">
        <v>1114</v>
      </c>
      <c r="I81" s="106" t="s">
        <v>1100</v>
      </c>
    </row>
    <row r="82" spans="1:9" x14ac:dyDescent="0.3">
      <c r="B82" s="23" t="s">
        <v>1101</v>
      </c>
      <c r="C82" s="23">
        <f>COUNTIF('BRIA_Cleaned Data'!ANO:ANO,"local")</f>
        <v>2</v>
      </c>
      <c r="D82" s="23">
        <f>COUNTIF('BRIA_Cleaned Data'!ANO:ANO,"proche")</f>
        <v>0</v>
      </c>
      <c r="E82" s="23">
        <f>COUNTIF('BRIA_Cleaned Data'!ANO:ANO,"bangui")</f>
        <v>3</v>
      </c>
      <c r="F82" s="23">
        <f>COUNTIF('BRIA_Cleaned Data'!ANO:ANO,"exterieur")</f>
        <v>0</v>
      </c>
      <c r="G82" s="23">
        <f>COUNTIF('BRIA_Cleaned Data'!ANO:ANO,"nsp")</f>
        <v>0</v>
      </c>
      <c r="H82" s="23">
        <f>COUNTIF('BRIA_Cleaned Data'!ANO:ANO,"autre")</f>
        <v>0</v>
      </c>
      <c r="I82" s="24">
        <f>SUM(C82:H82)</f>
        <v>5</v>
      </c>
    </row>
    <row r="83" spans="1:9" ht="26" x14ac:dyDescent="0.3">
      <c r="B83" s="101" t="s">
        <v>1800</v>
      </c>
      <c r="C83" s="38">
        <f>C82/$E$8</f>
        <v>0.33333333333333331</v>
      </c>
      <c r="D83" s="38">
        <f t="shared" ref="D83:H83" si="13">D82/$E$8</f>
        <v>0</v>
      </c>
      <c r="E83" s="38">
        <f t="shared" si="13"/>
        <v>0.5</v>
      </c>
      <c r="F83" s="38">
        <f t="shared" si="13"/>
        <v>0</v>
      </c>
      <c r="G83" s="38">
        <f t="shared" si="13"/>
        <v>0</v>
      </c>
      <c r="H83" s="38">
        <f t="shared" si="13"/>
        <v>0</v>
      </c>
      <c r="I83" s="107">
        <f>SUM(C83:H83)</f>
        <v>0.83333333333333326</v>
      </c>
    </row>
    <row r="84" spans="1:9" x14ac:dyDescent="0.3">
      <c r="H84" s="108"/>
    </row>
    <row r="85" spans="1:9" x14ac:dyDescent="0.3">
      <c r="B85" s="17" t="s">
        <v>1646</v>
      </c>
    </row>
    <row r="86" spans="1:9" ht="28" x14ac:dyDescent="0.3">
      <c r="B86" s="23"/>
      <c r="C86" s="39" t="s">
        <v>1647</v>
      </c>
      <c r="D86" s="39" t="s">
        <v>1648</v>
      </c>
      <c r="E86" s="39" t="s">
        <v>1649</v>
      </c>
      <c r="F86" s="39" t="s">
        <v>1557</v>
      </c>
      <c r="G86" s="39" t="s">
        <v>1114</v>
      </c>
      <c r="H86" s="106" t="s">
        <v>1100</v>
      </c>
    </row>
    <row r="87" spans="1:9" x14ac:dyDescent="0.3">
      <c r="B87" s="23" t="s">
        <v>1101</v>
      </c>
      <c r="C87" s="23">
        <f>COUNTIF('BRIA_Cleaned Data'!ANM:ANM,"hebdo")</f>
        <v>2</v>
      </c>
      <c r="D87" s="23">
        <f>COUNTIF('BRIA_Cleaned Data'!ANM:ANM,"mensuel")</f>
        <v>1</v>
      </c>
      <c r="E87" s="23">
        <f>COUNTIF('BRIA_Cleaned Data'!ANM:ANM,"trimestriel")</f>
        <v>1</v>
      </c>
      <c r="F87" s="23">
        <f>COUNTIF('BRIA_Cleaned Data'!ANM:ANM,"nsp")</f>
        <v>0</v>
      </c>
      <c r="G87" s="23">
        <f>COUNTIF('BRIA_Cleaned Data'!ANM:ANM,"autre")</f>
        <v>2</v>
      </c>
      <c r="H87" s="24">
        <f>SUM(C87:G87)</f>
        <v>6</v>
      </c>
    </row>
    <row r="88" spans="1:9" ht="26" x14ac:dyDescent="0.3">
      <c r="B88" s="101" t="s">
        <v>1800</v>
      </c>
      <c r="C88" s="38">
        <f>C87/$E$8</f>
        <v>0.33333333333333331</v>
      </c>
      <c r="D88" s="38">
        <f t="shared" ref="D88:G88" si="14">D87/$E$8</f>
        <v>0.16666666666666666</v>
      </c>
      <c r="E88" s="38">
        <f t="shared" si="14"/>
        <v>0.16666666666666666</v>
      </c>
      <c r="F88" s="38">
        <f t="shared" si="14"/>
        <v>0</v>
      </c>
      <c r="G88" s="38">
        <f t="shared" si="14"/>
        <v>0.33333333333333331</v>
      </c>
      <c r="H88" s="107">
        <f>SUM(C88:G88)</f>
        <v>1</v>
      </c>
    </row>
    <row r="89" spans="1:9" x14ac:dyDescent="0.3">
      <c r="F89" s="68"/>
      <c r="G89" s="68" t="s">
        <v>2059</v>
      </c>
    </row>
    <row r="90" spans="1:9" ht="15.5" x14ac:dyDescent="0.35">
      <c r="A90" s="8" t="s">
        <v>1248</v>
      </c>
    </row>
    <row r="91" spans="1:9" x14ac:dyDescent="0.3">
      <c r="A91" s="17" t="s">
        <v>1650</v>
      </c>
    </row>
    <row r="92" spans="1:9" x14ac:dyDescent="0.3">
      <c r="A92" s="23"/>
      <c r="B92" s="7" t="s">
        <v>1104</v>
      </c>
      <c r="C92" s="7" t="s">
        <v>1103</v>
      </c>
      <c r="D92" s="106" t="s">
        <v>1100</v>
      </c>
    </row>
    <row r="93" spans="1:9" x14ac:dyDescent="0.3">
      <c r="A93" s="23" t="s">
        <v>1101</v>
      </c>
      <c r="B93" s="23">
        <f>COUNTIF('BRIA_Cleaned Data'!ANT:ANT,"oui")</f>
        <v>5</v>
      </c>
      <c r="C93" s="23">
        <f>COUNTIF('BRIA_Cleaned Data'!ANT:ANT,"non")</f>
        <v>1</v>
      </c>
      <c r="D93" s="24">
        <f>SUM(B93:C93)</f>
        <v>6</v>
      </c>
    </row>
    <row r="94" spans="1:9" ht="26" x14ac:dyDescent="0.3">
      <c r="A94" s="101" t="s">
        <v>1800</v>
      </c>
      <c r="B94" s="38">
        <f>(B93/$E$8)</f>
        <v>0.83333333333333337</v>
      </c>
      <c r="C94" s="38">
        <f>(C93/$E$8)</f>
        <v>0.16666666666666666</v>
      </c>
      <c r="D94" s="107">
        <f>SUM(B94:C94)</f>
        <v>1</v>
      </c>
    </row>
    <row r="96" spans="1:9" x14ac:dyDescent="0.3">
      <c r="B96" s="17" t="s">
        <v>1651</v>
      </c>
    </row>
    <row r="97" spans="1:9" ht="28" x14ac:dyDescent="0.3">
      <c r="B97" s="23"/>
      <c r="C97" s="10" t="s">
        <v>1194</v>
      </c>
      <c r="D97" s="10" t="s">
        <v>1195</v>
      </c>
      <c r="E97" s="10" t="s">
        <v>1196</v>
      </c>
      <c r="F97" s="10" t="s">
        <v>1119</v>
      </c>
      <c r="G97" s="106" t="s">
        <v>1100</v>
      </c>
    </row>
    <row r="98" spans="1:9" x14ac:dyDescent="0.3">
      <c r="B98" s="23" t="s">
        <v>1101</v>
      </c>
      <c r="C98" s="23">
        <f>COUNTIF('BRIA_Cleaned Data'!ANU:ANU,"peu_diminue")</f>
        <v>1</v>
      </c>
      <c r="D98" s="23">
        <f>COUNTIF('BRIA_Cleaned Data'!ANU:ANU,"bcp_diminue")</f>
        <v>2</v>
      </c>
      <c r="E98" s="23">
        <f>COUNTIF('BRIA_Cleaned Data'!ANU:ANU,"peu_augmente")</f>
        <v>1</v>
      </c>
      <c r="F98" s="23">
        <f>COUNTIF('BRIA_Cleaned Data'!ANU:ANU,"bcp_augmente")</f>
        <v>1</v>
      </c>
      <c r="G98" s="24">
        <f>SUM(C98:F98)</f>
        <v>5</v>
      </c>
    </row>
    <row r="99" spans="1:9" ht="37.5" x14ac:dyDescent="0.3">
      <c r="B99" s="101" t="s">
        <v>1806</v>
      </c>
      <c r="C99" s="38">
        <f>C98/$B$93</f>
        <v>0.2</v>
      </c>
      <c r="D99" s="38">
        <f t="shared" ref="D99:F99" si="15">D98/$B$93</f>
        <v>0.4</v>
      </c>
      <c r="E99" s="38">
        <f t="shared" si="15"/>
        <v>0.2</v>
      </c>
      <c r="F99" s="38">
        <f t="shared" si="15"/>
        <v>0.2</v>
      </c>
      <c r="G99" s="107">
        <f>SUM(C99:F99)</f>
        <v>1</v>
      </c>
    </row>
    <row r="100" spans="1:9" x14ac:dyDescent="0.3">
      <c r="B100" s="13"/>
    </row>
    <row r="101" spans="1:9" x14ac:dyDescent="0.3">
      <c r="B101" s="17" t="s">
        <v>1197</v>
      </c>
      <c r="D101" s="85" t="s">
        <v>1750</v>
      </c>
    </row>
    <row r="102" spans="1:9" ht="70" x14ac:dyDescent="0.3">
      <c r="B102" s="23"/>
      <c r="C102" s="10" t="s">
        <v>1202</v>
      </c>
      <c r="D102" s="10" t="s">
        <v>1249</v>
      </c>
      <c r="E102" s="10" t="s">
        <v>1250</v>
      </c>
      <c r="F102" s="10" t="s">
        <v>1251</v>
      </c>
      <c r="G102" s="10" t="s">
        <v>1252</v>
      </c>
      <c r="H102" s="10" t="s">
        <v>1557</v>
      </c>
      <c r="I102" s="10" t="s">
        <v>1114</v>
      </c>
    </row>
    <row r="103" spans="1:9" x14ac:dyDescent="0.3">
      <c r="B103" s="23" t="s">
        <v>1101</v>
      </c>
      <c r="C103" s="23">
        <f>COUNTIF('BRIA_Cleaned Data'!AOF:AOF,"1")</f>
        <v>0</v>
      </c>
      <c r="D103" s="23">
        <f>COUNTIF('BRIA_Cleaned Data'!AOG:AOG,"1")</f>
        <v>0</v>
      </c>
      <c r="E103" s="23">
        <f>COUNTIF('BRIA_Cleaned Data'!AOH:AOH,"1")</f>
        <v>0</v>
      </c>
      <c r="F103" s="23">
        <f>COUNTIF('BRIA_Cleaned Data'!AOI:AOI,"1")</f>
        <v>2</v>
      </c>
      <c r="G103" s="23">
        <f>COUNTIF('BRIA_Cleaned Data'!AOJ:AOJ,"1")</f>
        <v>0</v>
      </c>
      <c r="H103" s="23">
        <f>COUNTIF('BRIA_Cleaned Data'!AOK:AOK,"1")</f>
        <v>0</v>
      </c>
      <c r="I103" s="23">
        <f>COUNTIF('BRIA_Cleaned Data'!AOL:AOL,"1")</f>
        <v>2</v>
      </c>
    </row>
    <row r="104" spans="1:9" ht="42" customHeight="1" x14ac:dyDescent="0.3">
      <c r="B104" s="101" t="s">
        <v>1807</v>
      </c>
      <c r="C104" s="38">
        <f>C103/($C$98+$D$98)</f>
        <v>0</v>
      </c>
      <c r="D104" s="38">
        <f t="shared" ref="D104:I104" si="16">D103/($C$98+$D$98)</f>
        <v>0</v>
      </c>
      <c r="E104" s="38">
        <f t="shared" si="16"/>
        <v>0</v>
      </c>
      <c r="F104" s="38">
        <f>F103/($C$98+$D$98)</f>
        <v>0.66666666666666663</v>
      </c>
      <c r="G104" s="38">
        <f t="shared" si="16"/>
        <v>0</v>
      </c>
      <c r="H104" s="38">
        <f t="shared" si="16"/>
        <v>0</v>
      </c>
      <c r="I104" s="38">
        <f t="shared" si="16"/>
        <v>0.66666666666666663</v>
      </c>
    </row>
    <row r="105" spans="1:9" x14ac:dyDescent="0.3">
      <c r="I105" s="68" t="s">
        <v>2060</v>
      </c>
    </row>
    <row r="106" spans="1:9" x14ac:dyDescent="0.3">
      <c r="B106" s="17" t="s">
        <v>1121</v>
      </c>
      <c r="D106" s="85" t="s">
        <v>1750</v>
      </c>
    </row>
    <row r="107" spans="1:9" ht="56" x14ac:dyDescent="0.3">
      <c r="B107" s="23"/>
      <c r="C107" s="10" t="s">
        <v>1198</v>
      </c>
      <c r="D107" s="10" t="s">
        <v>1199</v>
      </c>
      <c r="E107" s="10" t="s">
        <v>1728</v>
      </c>
      <c r="F107" s="10" t="s">
        <v>1729</v>
      </c>
      <c r="G107" s="10" t="s">
        <v>1730</v>
      </c>
      <c r="H107" s="10" t="s">
        <v>1557</v>
      </c>
      <c r="I107" s="10" t="s">
        <v>1099</v>
      </c>
    </row>
    <row r="108" spans="1:9" x14ac:dyDescent="0.3">
      <c r="B108" s="23" t="s">
        <v>1101</v>
      </c>
      <c r="C108" s="23">
        <f>COUNTIF('BRIA_Cleaned Data'!ANV:ANV,"1")</f>
        <v>0</v>
      </c>
      <c r="D108" s="23">
        <f>COUNTIF('BRIA_Cleaned Data'!ANW:ANW,"1")</f>
        <v>0</v>
      </c>
      <c r="E108" s="23">
        <f>COUNTIF('BRIA_Cleaned Data'!ANX:ANX,"1")</f>
        <v>0</v>
      </c>
      <c r="F108" s="23">
        <f>COUNTIF('BRIA_Cleaned Data'!ANY:ANY,"1")</f>
        <v>0</v>
      </c>
      <c r="G108" s="23">
        <f>COUNTIF('BRIA_Cleaned Data'!ANZ:ANZ,"1")</f>
        <v>2</v>
      </c>
      <c r="H108" s="23">
        <f>COUNTIF('BRIA_Cleaned Data'!AOA:AOA,"1")</f>
        <v>0</v>
      </c>
      <c r="I108" s="23">
        <f>COUNTIF('BRIA_Cleaned Data'!AOB:AOB,"1")</f>
        <v>0</v>
      </c>
    </row>
    <row r="109" spans="1:9" ht="37.5" x14ac:dyDescent="0.3">
      <c r="B109" s="101" t="s">
        <v>1808</v>
      </c>
      <c r="C109" s="38">
        <f>C108/($E$98+$F$98)</f>
        <v>0</v>
      </c>
      <c r="D109" s="38">
        <f t="shared" ref="D109:I109" si="17">D108/($E$98+$F$98)</f>
        <v>0</v>
      </c>
      <c r="E109" s="38">
        <f t="shared" si="17"/>
        <v>0</v>
      </c>
      <c r="F109" s="38">
        <f t="shared" si="17"/>
        <v>0</v>
      </c>
      <c r="G109" s="38">
        <f t="shared" si="17"/>
        <v>1</v>
      </c>
      <c r="H109" s="38">
        <f t="shared" si="17"/>
        <v>0</v>
      </c>
      <c r="I109" s="38">
        <f t="shared" si="17"/>
        <v>0</v>
      </c>
    </row>
    <row r="110" spans="1:9" x14ac:dyDescent="0.3">
      <c r="B110" s="13"/>
      <c r="C110" s="14"/>
      <c r="D110" s="14"/>
      <c r="E110" s="14"/>
      <c r="F110" s="14"/>
      <c r="G110" s="14"/>
      <c r="H110" s="14"/>
      <c r="I110" s="14"/>
    </row>
    <row r="111" spans="1:9" ht="15.5" x14ac:dyDescent="0.35">
      <c r="A111" s="8" t="s">
        <v>1253</v>
      </c>
    </row>
    <row r="112" spans="1:9" x14ac:dyDescent="0.3">
      <c r="A112" s="17" t="s">
        <v>1652</v>
      </c>
      <c r="B112" s="85" t="s">
        <v>1750</v>
      </c>
    </row>
    <row r="113" spans="1:10" s="35" customFormat="1" ht="42" x14ac:dyDescent="0.35">
      <c r="A113" s="69"/>
      <c r="B113" s="34" t="s">
        <v>1653</v>
      </c>
      <c r="C113" s="34" t="s">
        <v>1654</v>
      </c>
      <c r="D113" s="34" t="s">
        <v>1655</v>
      </c>
      <c r="E113" s="34" t="s">
        <v>1656</v>
      </c>
      <c r="F113" s="34" t="s">
        <v>1563</v>
      </c>
      <c r="G113" s="34" t="s">
        <v>1761</v>
      </c>
      <c r="H113" s="34" t="s">
        <v>1099</v>
      </c>
    </row>
    <row r="114" spans="1:10" x14ac:dyDescent="0.3">
      <c r="A114" s="23" t="s">
        <v>1101</v>
      </c>
      <c r="B114" s="23">
        <f>COUNTIF('BRIA_Cleaned Data'!AOO:AOO,"1")</f>
        <v>2</v>
      </c>
      <c r="C114" s="23">
        <f>COUNTIF('BRIA_Cleaned Data'!AOP:AOP,"1")</f>
        <v>4</v>
      </c>
      <c r="D114" s="23">
        <f>COUNTIF('BRIA_Cleaned Data'!AOQ:AOQ,"1")</f>
        <v>0</v>
      </c>
      <c r="E114" s="23">
        <f>COUNTIF('BRIA_Cleaned Data'!AOR:AOR,"1")</f>
        <v>0</v>
      </c>
      <c r="F114" s="23">
        <f>COUNTIF('BRIA_Cleaned Data'!AOS:AOS,"1")</f>
        <v>2</v>
      </c>
      <c r="G114" s="23">
        <f>COUNTIF('BRIA_Cleaned Data'!AOT:AOT,"1")</f>
        <v>0</v>
      </c>
      <c r="H114" s="23">
        <f>COUNTIF('BRIA_Cleaned Data'!AOU:AOU,"1")</f>
        <v>1</v>
      </c>
    </row>
    <row r="115" spans="1:10" ht="26" x14ac:dyDescent="0.3">
      <c r="A115" s="101" t="s">
        <v>1800</v>
      </c>
      <c r="B115" s="38">
        <f>(B114/$E$8)</f>
        <v>0.33333333333333331</v>
      </c>
      <c r="C115" s="38">
        <f t="shared" ref="C115:F115" si="18">(C114/$E$8)</f>
        <v>0.66666666666666663</v>
      </c>
      <c r="D115" s="38">
        <f t="shared" si="18"/>
        <v>0</v>
      </c>
      <c r="E115" s="38">
        <f t="shared" si="18"/>
        <v>0</v>
      </c>
      <c r="F115" s="38">
        <f t="shared" si="18"/>
        <v>0.33333333333333331</v>
      </c>
      <c r="G115" s="38">
        <f>(G114/$E$8)</f>
        <v>0</v>
      </c>
      <c r="H115" s="38">
        <f>(H114/$E$8)</f>
        <v>0.16666666666666666</v>
      </c>
    </row>
    <row r="116" spans="1:10" s="35" customFormat="1" ht="45" customHeight="1" x14ac:dyDescent="0.35">
      <c r="B116" s="143" t="s">
        <v>2063</v>
      </c>
      <c r="C116" s="194" t="s">
        <v>2061</v>
      </c>
      <c r="D116" s="194"/>
      <c r="E116" s="142"/>
      <c r="H116" s="189" t="s">
        <v>2062</v>
      </c>
      <c r="I116" s="189"/>
      <c r="J116" s="189"/>
    </row>
    <row r="117" spans="1:10" x14ac:dyDescent="0.3">
      <c r="B117" s="68"/>
      <c r="C117" s="141"/>
    </row>
    <row r="118" spans="1:10" x14ac:dyDescent="0.3">
      <c r="B118" s="17" t="s">
        <v>1657</v>
      </c>
    </row>
    <row r="119" spans="1:10" x14ac:dyDescent="0.3">
      <c r="B119" s="20">
        <f>AVERAGE('BRIA_Cleaned Data'!APC:APC)</f>
        <v>1125</v>
      </c>
      <c r="C119" s="20" t="s">
        <v>1658</v>
      </c>
      <c r="D119" s="68"/>
    </row>
    <row r="121" spans="1:10" x14ac:dyDescent="0.3">
      <c r="B121" s="17" t="s">
        <v>1659</v>
      </c>
      <c r="D121" s="124"/>
    </row>
    <row r="122" spans="1:10" x14ac:dyDescent="0.3">
      <c r="B122" s="144" t="s">
        <v>2065</v>
      </c>
      <c r="C122" s="20" t="s">
        <v>2064</v>
      </c>
    </row>
    <row r="124" spans="1:10" x14ac:dyDescent="0.3">
      <c r="A124" s="13"/>
      <c r="B124" s="14"/>
      <c r="C124" s="14"/>
    </row>
    <row r="125" spans="1:10" ht="15.5" x14ac:dyDescent="0.35">
      <c r="A125" s="8" t="s">
        <v>1181</v>
      </c>
    </row>
    <row r="126" spans="1:10" x14ac:dyDescent="0.3">
      <c r="A126" s="17" t="s">
        <v>1255</v>
      </c>
      <c r="C126" s="85" t="s">
        <v>1750</v>
      </c>
    </row>
    <row r="127" spans="1:10" s="35" customFormat="1" ht="58.5" customHeight="1" x14ac:dyDescent="0.3">
      <c r="A127" s="23"/>
      <c r="B127" s="34" t="s">
        <v>1254</v>
      </c>
      <c r="C127" s="34" t="s">
        <v>1259</v>
      </c>
      <c r="D127" s="34" t="s">
        <v>1256</v>
      </c>
      <c r="E127" s="34" t="s">
        <v>1257</v>
      </c>
      <c r="F127" s="34" t="s">
        <v>1258</v>
      </c>
      <c r="G127" s="34" t="s">
        <v>1761</v>
      </c>
      <c r="H127" s="34" t="s">
        <v>1114</v>
      </c>
    </row>
    <row r="128" spans="1:10" x14ac:dyDescent="0.3">
      <c r="A128" s="23" t="s">
        <v>1101</v>
      </c>
      <c r="B128" s="23">
        <f>COUNTIF('BRIA_Cleaned Data'!AQJ:AQJ,"1")</f>
        <v>1</v>
      </c>
      <c r="C128" s="23">
        <f>COUNTIF('BRIA_Cleaned Data'!AQK:AQK,"1")</f>
        <v>0</v>
      </c>
      <c r="D128" s="23">
        <f>COUNTIF('BRIA_Cleaned Data'!AQL:AQL,"1")</f>
        <v>3</v>
      </c>
      <c r="E128" s="23">
        <f>COUNTIF('BRIA_Cleaned Data'!AQM:AQM,"1")</f>
        <v>0</v>
      </c>
      <c r="F128" s="23">
        <f>COUNTIF('BRIA_Cleaned Data'!AQN:AQN,"1")</f>
        <v>2</v>
      </c>
      <c r="G128" s="23">
        <f>COUNTIF('BRIA_Cleaned Data'!AQO:AQO,"1")</f>
        <v>0</v>
      </c>
      <c r="H128" s="23">
        <f>COUNTIF('BRIA_Cleaned Data'!AQP:AQP,"1")</f>
        <v>0</v>
      </c>
    </row>
    <row r="129" spans="1:16" ht="26" x14ac:dyDescent="0.3">
      <c r="A129" s="101" t="s">
        <v>1799</v>
      </c>
      <c r="B129" s="38">
        <f>B128/$B$3</f>
        <v>0.16666666666666666</v>
      </c>
      <c r="C129" s="38">
        <f t="shared" ref="C129:H129" si="19">C128/$B$3</f>
        <v>0</v>
      </c>
      <c r="D129" s="38">
        <f t="shared" si="19"/>
        <v>0.5</v>
      </c>
      <c r="E129" s="38">
        <f t="shared" si="19"/>
        <v>0</v>
      </c>
      <c r="F129" s="38">
        <f t="shared" si="19"/>
        <v>0.33333333333333331</v>
      </c>
      <c r="G129" s="38">
        <f t="shared" si="19"/>
        <v>0</v>
      </c>
      <c r="H129" s="38">
        <f t="shared" si="19"/>
        <v>0</v>
      </c>
    </row>
    <row r="130" spans="1:16" x14ac:dyDescent="0.3">
      <c r="A130" s="13"/>
      <c r="H130" s="68"/>
    </row>
    <row r="131" spans="1:16" x14ac:dyDescent="0.3">
      <c r="A131" s="17" t="s">
        <v>1260</v>
      </c>
    </row>
    <row r="132" spans="1:16" x14ac:dyDescent="0.3">
      <c r="A132" s="23"/>
      <c r="B132" s="7" t="s">
        <v>1104</v>
      </c>
      <c r="C132" s="7" t="s">
        <v>1103</v>
      </c>
      <c r="D132" s="7" t="s">
        <v>1761</v>
      </c>
      <c r="E132" s="106" t="s">
        <v>1100</v>
      </c>
    </row>
    <row r="133" spans="1:16" x14ac:dyDescent="0.3">
      <c r="A133" s="23" t="s">
        <v>1101</v>
      </c>
      <c r="B133" s="23">
        <f>COUNTIF('BRIA_Cleaned Data'!AQR:AQR,"oui")</f>
        <v>1</v>
      </c>
      <c r="C133" s="23">
        <f>COUNTIF('BRIA_Cleaned Data'!AQR:AQR,"non")</f>
        <v>4</v>
      </c>
      <c r="D133" s="23">
        <f>COUNTIF('BRIA_Cleaned Data'!AQR:AQR,"nsp")</f>
        <v>1</v>
      </c>
      <c r="E133" s="24">
        <f>SUM(B133:D133)</f>
        <v>6</v>
      </c>
    </row>
    <row r="134" spans="1:16" ht="26" x14ac:dyDescent="0.3">
      <c r="A134" s="101" t="s">
        <v>1800</v>
      </c>
      <c r="B134" s="38">
        <f>(B133/$E$8)</f>
        <v>0.16666666666666666</v>
      </c>
      <c r="C134" s="38">
        <f>(C133/$E$8)</f>
        <v>0.66666666666666663</v>
      </c>
      <c r="D134" s="38">
        <f>(D133/$E$8)</f>
        <v>0.16666666666666666</v>
      </c>
      <c r="E134" s="107">
        <f>SUM(B134:D134)</f>
        <v>0.99999999999999989</v>
      </c>
    </row>
    <row r="136" spans="1:16" ht="15.5" x14ac:dyDescent="0.35">
      <c r="A136" s="28" t="s">
        <v>1186</v>
      </c>
      <c r="C136" s="85" t="s">
        <v>1750</v>
      </c>
    </row>
    <row r="137" spans="1:16" s="35" customFormat="1" ht="56" x14ac:dyDescent="0.35">
      <c r="A137" s="34" t="s">
        <v>1341</v>
      </c>
      <c r="B137" s="34" t="s">
        <v>1660</v>
      </c>
      <c r="C137" s="34" t="s">
        <v>1261</v>
      </c>
      <c r="D137" s="34" t="s">
        <v>1664</v>
      </c>
      <c r="E137" s="34" t="s">
        <v>1665</v>
      </c>
      <c r="F137" s="34" t="s">
        <v>1661</v>
      </c>
      <c r="G137" s="34" t="s">
        <v>1262</v>
      </c>
      <c r="H137" s="34" t="s">
        <v>1263</v>
      </c>
      <c r="I137" s="34" t="s">
        <v>1264</v>
      </c>
      <c r="J137" s="34" t="s">
        <v>1662</v>
      </c>
      <c r="K137" s="34" t="s">
        <v>1663</v>
      </c>
      <c r="L137" s="34" t="s">
        <v>1265</v>
      </c>
      <c r="M137" s="34" t="s">
        <v>1666</v>
      </c>
      <c r="N137" s="34" t="s">
        <v>1266</v>
      </c>
      <c r="O137" s="34" t="s">
        <v>1557</v>
      </c>
      <c r="P137" s="34" t="s">
        <v>1099</v>
      </c>
    </row>
    <row r="138" spans="1:16" x14ac:dyDescent="0.3">
      <c r="A138" s="3">
        <f>COUNTIF('BRIA_Cleaned Data'!ARR:ARR,"1")</f>
        <v>0</v>
      </c>
      <c r="B138" s="3">
        <f>COUNTIF('BRIA_Cleaned Data'!ARS:ARS,"1")</f>
        <v>0</v>
      </c>
      <c r="C138" s="3">
        <f>COUNTIF('BRIA_Cleaned Data'!ART:ART,"1")</f>
        <v>1</v>
      </c>
      <c r="D138" s="3">
        <f>COUNTIF('BRIA_Cleaned Data'!ARU:ARU,"1")</f>
        <v>1</v>
      </c>
      <c r="E138" s="3">
        <f>COUNTIF('BRIA_Cleaned Data'!ARV:ARV,"1")</f>
        <v>2</v>
      </c>
      <c r="F138" s="3">
        <f>COUNTIF('BRIA_Cleaned Data'!ARW:ARW,"1")</f>
        <v>1</v>
      </c>
      <c r="G138" s="3">
        <f>COUNTIF('BRIA_Cleaned Data'!ARX:ARX,"1")</f>
        <v>0</v>
      </c>
      <c r="H138" s="3">
        <f>COUNTIF('BRIA_Cleaned Data'!ARY:ARY,"1")</f>
        <v>0</v>
      </c>
      <c r="I138" s="3">
        <f>COUNTIF('BRIA_Cleaned Data'!ARZ:ARZ,"1")</f>
        <v>0</v>
      </c>
      <c r="J138" s="3">
        <f>COUNTIF('BRIA_Cleaned Data'!ASA:ASA,"1")</f>
        <v>0</v>
      </c>
      <c r="K138" s="3">
        <f>COUNTIF('BRIA_Cleaned Data'!ASB:ASB,"1")</f>
        <v>0</v>
      </c>
      <c r="L138" s="3">
        <f>COUNTIF('BRIA_Cleaned Data'!ASC:ASC,"1")</f>
        <v>1</v>
      </c>
      <c r="M138" s="3">
        <f>COUNTIF('BRIA_Cleaned Data'!ASD:ASD,"1")</f>
        <v>0</v>
      </c>
      <c r="N138" s="3">
        <f>COUNTIF('BRIA_Cleaned Data'!ASE:ASE,"1")</f>
        <v>0</v>
      </c>
      <c r="O138" s="3">
        <f>COUNTIF('BRIA_Cleaned Data'!ASF:ASF,"1")</f>
        <v>0</v>
      </c>
      <c r="P138" s="3">
        <f>COUNTIF('BRIA_Cleaned Data'!ASG:ASG,"1")</f>
        <v>1</v>
      </c>
    </row>
    <row r="139" spans="1:16" x14ac:dyDescent="0.3">
      <c r="A139" s="13"/>
      <c r="B139" s="13"/>
      <c r="C139" s="13"/>
      <c r="D139" s="13"/>
      <c r="E139" s="13"/>
      <c r="F139" s="13"/>
      <c r="G139" s="13"/>
      <c r="H139" s="13"/>
      <c r="I139" s="13"/>
      <c r="J139" s="13"/>
      <c r="K139" s="13"/>
      <c r="L139" s="13"/>
      <c r="M139" s="13"/>
      <c r="N139" s="13"/>
      <c r="O139" s="13"/>
      <c r="P139" s="70" t="s">
        <v>4685</v>
      </c>
    </row>
    <row r="140" spans="1:16" ht="15.5" x14ac:dyDescent="0.35">
      <c r="A140" s="28" t="s">
        <v>1187</v>
      </c>
      <c r="C140" s="85" t="s">
        <v>1750</v>
      </c>
    </row>
    <row r="141" spans="1:16" ht="28" x14ac:dyDescent="0.3">
      <c r="A141" s="7" t="s">
        <v>1128</v>
      </c>
      <c r="B141" s="7" t="s">
        <v>1144</v>
      </c>
      <c r="C141" s="7" t="s">
        <v>1145</v>
      </c>
      <c r="D141" s="7" t="s">
        <v>1130</v>
      </c>
      <c r="E141" s="7" t="s">
        <v>1131</v>
      </c>
      <c r="F141" s="7" t="s">
        <v>1146</v>
      </c>
      <c r="G141" s="7" t="s">
        <v>1147</v>
      </c>
      <c r="H141" s="7" t="s">
        <v>1148</v>
      </c>
      <c r="I141" s="7" t="s">
        <v>1149</v>
      </c>
      <c r="J141" s="7" t="s">
        <v>1140</v>
      </c>
      <c r="K141" s="7" t="s">
        <v>1761</v>
      </c>
      <c r="L141" s="7" t="s">
        <v>1114</v>
      </c>
    </row>
    <row r="142" spans="1:16" x14ac:dyDescent="0.3">
      <c r="A142" s="23">
        <f>COUNTIF('BRIA_Cleaned Data'!ARC:ARC,"1")</f>
        <v>1</v>
      </c>
      <c r="B142" s="23">
        <f>COUNTIF('BRIA_Cleaned Data'!ARD:ARD,"1")</f>
        <v>0</v>
      </c>
      <c r="C142" s="23">
        <f>COUNTIF('BRIA_Cleaned Data'!ARE:ARE,"1")</f>
        <v>0</v>
      </c>
      <c r="D142" s="23">
        <f>COUNTIF('BRIA_Cleaned Data'!ARF:ARF,"1")</f>
        <v>0</v>
      </c>
      <c r="E142" s="23">
        <f>COUNTIF('BRIA_Cleaned Data'!ARG:ARG,"1")</f>
        <v>2</v>
      </c>
      <c r="F142" s="23">
        <f>COUNTIF('BRIA_Cleaned Data'!ARH:ARH,"1")</f>
        <v>0</v>
      </c>
      <c r="G142" s="23">
        <f>COUNTIF('BRIA_Cleaned Data'!ARI:ARI,"1")</f>
        <v>1</v>
      </c>
      <c r="H142" s="23">
        <f>COUNTIF('BRIA_Cleaned Data'!ARJ:ARJ,"1")</f>
        <v>0</v>
      </c>
      <c r="I142" s="23">
        <f>COUNTIF('BRIA_Cleaned Data'!ARK:ARK,"1")</f>
        <v>0</v>
      </c>
      <c r="J142" s="23">
        <f>COUNTIF('BRIA_Cleaned Data'!ARL:ARL,"1")</f>
        <v>0</v>
      </c>
      <c r="K142" s="23">
        <f>COUNTIF('BRIA_Cleaned Data'!ARM:ARM,"1")</f>
        <v>2</v>
      </c>
      <c r="L142" s="23">
        <f>COUNTIF('BRIA_Cleaned Data'!ARN:ARN,"1")</f>
        <v>0</v>
      </c>
    </row>
    <row r="144" spans="1:16" ht="15.5" x14ac:dyDescent="0.35">
      <c r="A144" s="28" t="s">
        <v>1219</v>
      </c>
    </row>
    <row r="145" spans="1:26" x14ac:dyDescent="0.3">
      <c r="A145" s="3"/>
      <c r="B145" s="7" t="s">
        <v>1104</v>
      </c>
      <c r="C145" s="7" t="s">
        <v>1103</v>
      </c>
      <c r="D145" s="106" t="s">
        <v>1100</v>
      </c>
    </row>
    <row r="146" spans="1:26" x14ac:dyDescent="0.3">
      <c r="A146" s="3" t="s">
        <v>1101</v>
      </c>
      <c r="B146" s="23">
        <f>COUNTIF('BRIA_Cleaned Data'!ASI:ASI,"OUI")</f>
        <v>4</v>
      </c>
      <c r="C146" s="23">
        <f>COUNTIF('BRIA_Cleaned Data'!ASI:ASI,"non")</f>
        <v>2</v>
      </c>
      <c r="D146" s="24">
        <f>SUM(B146:C146)</f>
        <v>6</v>
      </c>
    </row>
    <row r="147" spans="1:26" ht="26" x14ac:dyDescent="0.3">
      <c r="A147" s="101" t="s">
        <v>1799</v>
      </c>
      <c r="B147" s="6">
        <f>(B146/$B$3)</f>
        <v>0.66666666666666663</v>
      </c>
      <c r="C147" s="6">
        <f>(C146/$B$3)</f>
        <v>0.33333333333333331</v>
      </c>
      <c r="D147" s="107">
        <f>SUM(B147:C147)</f>
        <v>1</v>
      </c>
    </row>
    <row r="148" spans="1:26" x14ac:dyDescent="0.3">
      <c r="A148" s="109"/>
      <c r="B148" s="14"/>
      <c r="C148" s="14"/>
      <c r="D148" s="108"/>
    </row>
    <row r="149" spans="1:26" x14ac:dyDescent="0.3">
      <c r="A149" s="109"/>
      <c r="B149" s="41" t="s">
        <v>2066</v>
      </c>
      <c r="C149" s="14"/>
      <c r="D149" s="108"/>
    </row>
    <row r="150" spans="1:26" s="54" customFormat="1" ht="28" x14ac:dyDescent="0.3">
      <c r="A150" s="35"/>
      <c r="B150" s="3"/>
      <c r="C150" s="10" t="s">
        <v>1574</v>
      </c>
      <c r="D150" s="10" t="s">
        <v>1254</v>
      </c>
      <c r="E150" s="10" t="s">
        <v>1575</v>
      </c>
      <c r="F150" s="10" t="s">
        <v>1576</v>
      </c>
      <c r="G150" s="10" t="s">
        <v>2055</v>
      </c>
      <c r="H150" s="10" t="s">
        <v>1557</v>
      </c>
      <c r="I150" s="10" t="s">
        <v>1099</v>
      </c>
      <c r="J150" s="57"/>
      <c r="K150" s="57"/>
      <c r="L150" s="35"/>
      <c r="M150" s="35"/>
      <c r="N150" s="35"/>
      <c r="O150" s="35"/>
      <c r="P150" s="35"/>
      <c r="Q150" s="35"/>
      <c r="R150" s="35"/>
      <c r="S150" s="35"/>
      <c r="T150" s="35"/>
      <c r="U150" s="35"/>
      <c r="V150" s="35"/>
      <c r="W150" s="35"/>
      <c r="X150" s="35"/>
      <c r="Y150" s="35"/>
      <c r="Z150" s="35"/>
    </row>
    <row r="151" spans="1:26" s="1" customFormat="1" x14ac:dyDescent="0.3">
      <c r="A151" s="9"/>
      <c r="B151" s="3" t="s">
        <v>1101</v>
      </c>
      <c r="C151" s="23">
        <f>COUNTIF('BRIA_Cleaned Data'!ASK:ASK,"1")</f>
        <v>0</v>
      </c>
      <c r="D151" s="23">
        <f>COUNTIF('BRIA_Cleaned Data'!ASL:ASL,"1")</f>
        <v>0</v>
      </c>
      <c r="E151" s="23">
        <f>COUNTIF('BRIA_Cleaned Data'!ASM:ASM,"1")</f>
        <v>0</v>
      </c>
      <c r="F151" s="23">
        <f>COUNTIF('BRIA_Cleaned Data'!ASN:ASN,"1")</f>
        <v>0</v>
      </c>
      <c r="G151" s="23">
        <f>COUNTIF('BRIA_Cleaned Data'!ASO:ASO,"1")</f>
        <v>4</v>
      </c>
      <c r="H151" s="23">
        <f>COUNTIF('BRIA_Cleaned Data'!ASP:ASP,"1")</f>
        <v>0</v>
      </c>
      <c r="I151" s="23">
        <f>COUNTIF('BRIA_Cleaned Data'!ASQ:ASQ,"1")</f>
        <v>0</v>
      </c>
      <c r="J151" s="9"/>
      <c r="K151" s="9"/>
      <c r="L151" s="9"/>
      <c r="M151" s="9"/>
      <c r="N151" s="9"/>
      <c r="O151" s="9"/>
      <c r="P151" s="9"/>
      <c r="Q151" s="9"/>
      <c r="R151" s="9"/>
      <c r="S151" s="9"/>
      <c r="T151" s="9"/>
      <c r="U151" s="9"/>
      <c r="V151" s="9"/>
      <c r="W151" s="9"/>
      <c r="X151" s="9"/>
      <c r="Y151" s="9"/>
      <c r="Z151" s="9"/>
    </row>
    <row r="152" spans="1:26" s="1" customFormat="1" ht="37.5" x14ac:dyDescent="0.3">
      <c r="A152" s="9"/>
      <c r="B152" s="51" t="s">
        <v>1794</v>
      </c>
      <c r="C152" s="6">
        <f>C151/$B$146</f>
        <v>0</v>
      </c>
      <c r="D152" s="6">
        <f t="shared" ref="D152:I152" si="20">D151/$B$146</f>
        <v>0</v>
      </c>
      <c r="E152" s="6">
        <f t="shared" si="20"/>
        <v>0</v>
      </c>
      <c r="F152" s="6">
        <f t="shared" si="20"/>
        <v>0</v>
      </c>
      <c r="G152" s="6">
        <f t="shared" si="20"/>
        <v>1</v>
      </c>
      <c r="H152" s="6">
        <f t="shared" si="20"/>
        <v>0</v>
      </c>
      <c r="I152" s="6">
        <f t="shared" si="20"/>
        <v>0</v>
      </c>
      <c r="J152" s="9"/>
      <c r="K152" s="9"/>
      <c r="L152" s="9"/>
      <c r="M152" s="9"/>
      <c r="N152" s="9"/>
      <c r="O152" s="9"/>
      <c r="P152" s="9"/>
      <c r="Q152" s="9"/>
      <c r="R152" s="9"/>
      <c r="S152" s="9"/>
      <c r="T152" s="9"/>
      <c r="U152" s="9"/>
      <c r="V152" s="9"/>
      <c r="W152" s="9"/>
      <c r="X152" s="9"/>
      <c r="Y152" s="9"/>
      <c r="Z152" s="9"/>
    </row>
    <row r="153" spans="1:26" s="1" customFormat="1" x14ac:dyDescent="0.3">
      <c r="A153" s="9"/>
      <c r="B153" s="9"/>
      <c r="C153" s="9"/>
      <c r="D153" s="9"/>
      <c r="E153" s="9"/>
      <c r="F153" s="9"/>
      <c r="G153" s="9"/>
      <c r="H153" s="9"/>
      <c r="I153" s="68"/>
      <c r="J153" s="9"/>
      <c r="K153" s="9"/>
      <c r="L153" s="9"/>
      <c r="M153" s="9"/>
      <c r="N153" s="9"/>
      <c r="O153" s="9"/>
      <c r="P153" s="9"/>
      <c r="Q153" s="9"/>
      <c r="R153" s="9"/>
      <c r="S153" s="9"/>
      <c r="T153" s="9"/>
      <c r="U153" s="9"/>
      <c r="V153" s="9"/>
      <c r="W153" s="9"/>
      <c r="X153" s="9"/>
      <c r="Y153" s="9"/>
      <c r="Z153" s="9"/>
    </row>
    <row r="154" spans="1:26" s="1" customFormat="1" x14ac:dyDescent="0.3">
      <c r="A154" s="9"/>
      <c r="B154" s="17" t="s">
        <v>1153</v>
      </c>
      <c r="C154" s="9"/>
      <c r="D154" s="85" t="s">
        <v>1750</v>
      </c>
      <c r="E154" s="9"/>
      <c r="F154" s="9"/>
      <c r="G154" s="9"/>
      <c r="H154" s="9"/>
      <c r="I154" s="9"/>
      <c r="J154" s="9"/>
      <c r="K154" s="9"/>
      <c r="L154" s="9"/>
      <c r="M154" s="9"/>
      <c r="N154" s="9"/>
      <c r="O154" s="9"/>
      <c r="P154" s="9"/>
      <c r="Q154" s="9"/>
      <c r="R154" s="9"/>
      <c r="S154" s="9"/>
      <c r="T154" s="9"/>
      <c r="U154" s="9"/>
      <c r="V154" s="9"/>
      <c r="W154" s="9"/>
      <c r="X154" s="9"/>
      <c r="Y154" s="9"/>
      <c r="Z154" s="9"/>
    </row>
    <row r="155" spans="1:26" s="54" customFormat="1" ht="56" x14ac:dyDescent="0.3">
      <c r="A155" s="35"/>
      <c r="B155" s="3"/>
      <c r="C155" s="10" t="s">
        <v>2067</v>
      </c>
      <c r="D155" s="10" t="s">
        <v>1667</v>
      </c>
      <c r="E155" s="10" t="s">
        <v>2068</v>
      </c>
      <c r="F155" s="10" t="s">
        <v>1267</v>
      </c>
      <c r="G155" s="10" t="s">
        <v>1268</v>
      </c>
      <c r="H155" s="10" t="s">
        <v>1269</v>
      </c>
      <c r="I155" s="10" t="s">
        <v>1270</v>
      </c>
      <c r="J155" s="10" t="s">
        <v>1863</v>
      </c>
      <c r="K155" s="10" t="s">
        <v>1114</v>
      </c>
      <c r="L155" s="9"/>
      <c r="M155" s="9"/>
      <c r="N155" s="9"/>
      <c r="O155" s="9"/>
      <c r="P155" s="57"/>
      <c r="Q155" s="57"/>
      <c r="S155" s="35"/>
      <c r="T155" s="35"/>
      <c r="U155" s="35"/>
      <c r="V155" s="35"/>
      <c r="W155" s="35"/>
      <c r="X155" s="35"/>
      <c r="Y155" s="35"/>
      <c r="Z155" s="35"/>
    </row>
    <row r="156" spans="1:26" s="1" customFormat="1" x14ac:dyDescent="0.3">
      <c r="A156" s="9"/>
      <c r="B156" s="3" t="s">
        <v>1101</v>
      </c>
      <c r="C156" s="23">
        <f>COUNTIF('BRIA_Cleaned Data'!ASU:ASU,"1")</f>
        <v>0</v>
      </c>
      <c r="D156" s="23">
        <f>COUNTIF('BRIA_Cleaned Data'!ASV:ASV,"1")</f>
        <v>0</v>
      </c>
      <c r="E156" s="23">
        <f>COUNTIF('BRIA_Cleaned Data'!ASW:ASW,"1")</f>
        <v>4</v>
      </c>
      <c r="F156" s="23">
        <f>COUNTIF('BRIA_Cleaned Data'!ASX:ASX,"1")</f>
        <v>0</v>
      </c>
      <c r="G156" s="23">
        <f>COUNTIF('BRIA_Cleaned Data'!ASY:ASY,"1")</f>
        <v>0</v>
      </c>
      <c r="H156" s="23">
        <f>COUNTIF('BRIA_Cleaned Data'!ASZ:ASZ,"1")</f>
        <v>0</v>
      </c>
      <c r="I156" s="23">
        <f>COUNTIF('BRIA_Cleaned Data'!ATA:ATA,"1")</f>
        <v>0</v>
      </c>
      <c r="J156" s="23">
        <f>COUNTIF('BRIA_Cleaned Data'!ATB:ATB,"1")</f>
        <v>0</v>
      </c>
      <c r="K156" s="23">
        <f>COUNTIF('BRIA_Cleaned Data'!ATC:ATC,"1")</f>
        <v>0</v>
      </c>
      <c r="L156" s="9"/>
      <c r="M156" s="9"/>
      <c r="N156" s="9"/>
      <c r="O156" s="9"/>
      <c r="P156" s="9"/>
      <c r="Q156" s="9"/>
      <c r="R156" s="9"/>
      <c r="S156" s="9"/>
      <c r="T156" s="9"/>
      <c r="U156" s="9"/>
      <c r="V156" s="9"/>
      <c r="W156" s="9"/>
      <c r="X156" s="9"/>
      <c r="Y156" s="9"/>
      <c r="Z156" s="9"/>
    </row>
    <row r="157" spans="1:26" s="1" customFormat="1" ht="37.5" x14ac:dyDescent="0.3">
      <c r="A157" s="9"/>
      <c r="B157" s="51" t="s">
        <v>1794</v>
      </c>
      <c r="C157" s="6">
        <f>C156/$B$146</f>
        <v>0</v>
      </c>
      <c r="D157" s="6">
        <f t="shared" ref="D157:K157" si="21">D156/$B$146</f>
        <v>0</v>
      </c>
      <c r="E157" s="6">
        <f t="shared" si="21"/>
        <v>1</v>
      </c>
      <c r="F157" s="6">
        <f t="shared" si="21"/>
        <v>0</v>
      </c>
      <c r="G157" s="6">
        <f t="shared" si="21"/>
        <v>0</v>
      </c>
      <c r="H157" s="6">
        <f t="shared" si="21"/>
        <v>0</v>
      </c>
      <c r="I157" s="6">
        <f t="shared" si="21"/>
        <v>0</v>
      </c>
      <c r="J157" s="6">
        <f t="shared" si="21"/>
        <v>0</v>
      </c>
      <c r="K157" s="6">
        <f t="shared" si="21"/>
        <v>0</v>
      </c>
      <c r="L157" s="9"/>
      <c r="M157" s="9"/>
      <c r="N157" s="9"/>
      <c r="O157" s="9"/>
      <c r="P157" s="9"/>
      <c r="Q157" s="9"/>
      <c r="R157" s="9"/>
      <c r="S157" s="9"/>
      <c r="T157" s="9"/>
      <c r="U157" s="9"/>
      <c r="V157" s="9"/>
      <c r="W157" s="9"/>
      <c r="X157" s="9"/>
      <c r="Y157" s="9"/>
      <c r="Z157" s="9"/>
    </row>
    <row r="158" spans="1:26" x14ac:dyDescent="0.3">
      <c r="B158" s="14"/>
      <c r="C158" s="14"/>
      <c r="D158" s="14"/>
      <c r="E158" s="14"/>
      <c r="F158" s="14"/>
      <c r="G158" s="14"/>
      <c r="H158" s="14"/>
    </row>
    <row r="159" spans="1:26" s="1" customFormat="1" x14ac:dyDescent="0.3">
      <c r="A159" s="9"/>
      <c r="B159" s="17" t="s">
        <v>1274</v>
      </c>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s="1" customFormat="1" x14ac:dyDescent="0.3">
      <c r="A160" s="9"/>
      <c r="B160" s="3"/>
      <c r="C160" s="10" t="s">
        <v>1104</v>
      </c>
      <c r="D160" s="10" t="s">
        <v>1103</v>
      </c>
      <c r="E160" s="92" t="s">
        <v>1100</v>
      </c>
      <c r="F160" s="9"/>
      <c r="G160" s="9"/>
      <c r="H160" s="9"/>
      <c r="I160" s="9"/>
      <c r="J160" s="9"/>
      <c r="K160" s="9"/>
      <c r="L160" s="9"/>
      <c r="M160" s="9"/>
      <c r="N160" s="9"/>
      <c r="O160" s="9"/>
      <c r="P160" s="9"/>
      <c r="Q160" s="9"/>
      <c r="R160" s="9"/>
      <c r="S160" s="9"/>
      <c r="T160" s="9"/>
      <c r="U160" s="9"/>
      <c r="V160" s="9"/>
      <c r="W160" s="9"/>
      <c r="X160" s="9"/>
      <c r="Y160" s="9"/>
      <c r="Z160" s="9"/>
    </row>
    <row r="161" spans="1:26" s="1" customFormat="1" x14ac:dyDescent="0.3">
      <c r="A161" s="9"/>
      <c r="B161" s="3" t="s">
        <v>1101</v>
      </c>
      <c r="C161" s="23">
        <f>COUNTIF('BRIA_Cleaned Data'!ATE:ATE,"OUI")</f>
        <v>3</v>
      </c>
      <c r="D161" s="23">
        <f>COUNTIF('BRIA_Cleaned Data'!ATE:ATE,"non")</f>
        <v>1</v>
      </c>
      <c r="E161" s="93">
        <f>SUM(C161:D161)</f>
        <v>4</v>
      </c>
      <c r="F161" s="9"/>
      <c r="G161" s="9"/>
      <c r="H161" s="9"/>
      <c r="I161" s="9"/>
      <c r="J161" s="9"/>
      <c r="K161" s="9"/>
      <c r="L161" s="9"/>
      <c r="M161" s="9"/>
      <c r="N161" s="9"/>
      <c r="O161" s="9"/>
      <c r="P161" s="9"/>
      <c r="Q161" s="9"/>
      <c r="R161" s="9"/>
      <c r="S161" s="9"/>
      <c r="T161" s="9"/>
      <c r="U161" s="9"/>
      <c r="V161" s="9"/>
      <c r="W161" s="9"/>
      <c r="X161" s="9"/>
      <c r="Y161" s="9"/>
      <c r="Z161" s="9"/>
    </row>
    <row r="162" spans="1:26" s="1" customFormat="1" ht="37.5" x14ac:dyDescent="0.3">
      <c r="A162" s="9"/>
      <c r="B162" s="51" t="s">
        <v>1794</v>
      </c>
      <c r="C162" s="6">
        <f>(C161/$B$146)</f>
        <v>0.75</v>
      </c>
      <c r="D162" s="6">
        <f>(D161/$B$146)</f>
        <v>0.25</v>
      </c>
      <c r="E162" s="82">
        <f>SUM(C162:D162)</f>
        <v>1</v>
      </c>
      <c r="F162" s="9"/>
      <c r="G162" s="9"/>
      <c r="H162" s="9"/>
      <c r="I162" s="9"/>
      <c r="J162" s="9"/>
      <c r="K162" s="9"/>
      <c r="L162" s="9"/>
      <c r="M162" s="9"/>
      <c r="N162" s="9"/>
      <c r="O162" s="9"/>
      <c r="P162" s="9"/>
      <c r="Q162" s="9"/>
      <c r="R162" s="9"/>
      <c r="S162" s="9"/>
      <c r="T162" s="9"/>
      <c r="U162" s="9"/>
      <c r="V162" s="9"/>
      <c r="W162" s="9"/>
      <c r="X162" s="9"/>
      <c r="Y162" s="9"/>
      <c r="Z162" s="9"/>
    </row>
    <row r="163" spans="1:26" s="1" customFormat="1" x14ac:dyDescent="0.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s="1" customFormat="1" x14ac:dyDescent="0.3">
      <c r="A164" s="9"/>
      <c r="B164" s="9"/>
      <c r="C164" s="17" t="s">
        <v>1158</v>
      </c>
      <c r="D164" s="9"/>
      <c r="E164" s="85" t="s">
        <v>1750</v>
      </c>
      <c r="F164" s="9"/>
      <c r="G164" s="9"/>
      <c r="H164" s="9"/>
      <c r="I164" s="9"/>
      <c r="J164" s="9"/>
      <c r="K164" s="9"/>
      <c r="L164" s="9"/>
      <c r="M164" s="9"/>
      <c r="N164" s="9"/>
      <c r="O164" s="9"/>
      <c r="P164" s="9"/>
      <c r="Q164" s="9"/>
      <c r="R164" s="9"/>
      <c r="S164" s="9"/>
      <c r="T164" s="9"/>
      <c r="U164" s="9"/>
      <c r="V164" s="9"/>
      <c r="W164" s="9"/>
      <c r="X164" s="9"/>
      <c r="Y164" s="9"/>
      <c r="Z164" s="9"/>
    </row>
    <row r="165" spans="1:26" s="1" customFormat="1" x14ac:dyDescent="0.3">
      <c r="A165" s="9"/>
      <c r="B165" s="9"/>
      <c r="C165" s="3"/>
      <c r="D165" s="10" t="s">
        <v>1159</v>
      </c>
      <c r="E165" s="10" t="s">
        <v>1160</v>
      </c>
      <c r="F165" s="10" t="s">
        <v>1161</v>
      </c>
      <c r="G165" s="10" t="s">
        <v>1162</v>
      </c>
      <c r="H165" s="10" t="s">
        <v>1099</v>
      </c>
      <c r="I165" s="9"/>
      <c r="J165" s="9"/>
      <c r="K165" s="9"/>
      <c r="L165" s="9"/>
      <c r="M165" s="9"/>
      <c r="N165" s="9"/>
      <c r="O165" s="9"/>
      <c r="P165" s="9"/>
      <c r="Q165" s="9"/>
      <c r="R165" s="9"/>
      <c r="S165" s="9"/>
      <c r="T165" s="9"/>
      <c r="U165" s="9"/>
      <c r="V165" s="9"/>
      <c r="W165" s="9"/>
      <c r="X165" s="9"/>
      <c r="Y165" s="9"/>
      <c r="Z165" s="9"/>
    </row>
    <row r="166" spans="1:26" s="1" customFormat="1" x14ac:dyDescent="0.3">
      <c r="A166" s="9"/>
      <c r="B166" s="9"/>
      <c r="C166" s="3" t="s">
        <v>1101</v>
      </c>
      <c r="D166" s="4">
        <f>COUNTIF('BRIA_Cleaned Data'!ATG:ATG,"1")</f>
        <v>1</v>
      </c>
      <c r="E166" s="4">
        <f>COUNTIF('BRIA_Cleaned Data'!ATH:ATH,"1")</f>
        <v>0</v>
      </c>
      <c r="F166" s="4">
        <f>COUNTIF('BRIA_Cleaned Data'!ATI:ATI,"1")</f>
        <v>0</v>
      </c>
      <c r="G166" s="4">
        <f>COUNTIF('BRIA_Cleaned Data'!ATJ:ATJ,"1")</f>
        <v>0</v>
      </c>
      <c r="H166" s="4">
        <f>COUNTIF('BRIA_Cleaned Data'!ATK:ATK,"1")</f>
        <v>0</v>
      </c>
      <c r="I166" s="9"/>
      <c r="J166" s="9"/>
      <c r="K166" s="9"/>
      <c r="L166" s="9"/>
      <c r="M166" s="9"/>
      <c r="N166" s="9"/>
      <c r="O166" s="9"/>
      <c r="P166" s="9"/>
      <c r="Q166" s="9"/>
      <c r="R166" s="9"/>
      <c r="S166" s="9"/>
      <c r="T166" s="9"/>
      <c r="U166" s="9"/>
      <c r="V166" s="9"/>
      <c r="W166" s="9"/>
      <c r="X166" s="9"/>
      <c r="Y166" s="9"/>
      <c r="Z166" s="9"/>
    </row>
    <row r="167" spans="1:26" s="1" customFormat="1" ht="49" x14ac:dyDescent="0.3">
      <c r="A167" s="9"/>
      <c r="B167" s="9"/>
      <c r="C167" s="51" t="s">
        <v>1795</v>
      </c>
      <c r="D167" s="6">
        <f>D166/$D$161</f>
        <v>1</v>
      </c>
      <c r="E167" s="6">
        <f t="shared" ref="E167:H167" si="22">E166/$D$161</f>
        <v>0</v>
      </c>
      <c r="F167" s="6">
        <f t="shared" si="22"/>
        <v>0</v>
      </c>
      <c r="G167" s="6">
        <f t="shared" si="22"/>
        <v>0</v>
      </c>
      <c r="H167" s="6">
        <f t="shared" si="22"/>
        <v>0</v>
      </c>
      <c r="I167" s="9"/>
      <c r="J167" s="9"/>
      <c r="K167" s="9"/>
      <c r="L167" s="9"/>
      <c r="M167" s="9"/>
      <c r="N167" s="9"/>
      <c r="O167" s="9"/>
      <c r="P167" s="9"/>
      <c r="Q167" s="9"/>
      <c r="R167" s="9"/>
      <c r="S167" s="9"/>
      <c r="T167" s="9"/>
      <c r="U167" s="9"/>
      <c r="V167" s="9"/>
      <c r="W167" s="9"/>
      <c r="X167" s="9"/>
      <c r="Y167" s="9"/>
      <c r="Z167" s="9"/>
    </row>
    <row r="168" spans="1:26" x14ac:dyDescent="0.3">
      <c r="A168" s="109"/>
      <c r="B168" s="14"/>
      <c r="C168" s="14"/>
      <c r="D168" s="108"/>
    </row>
    <row r="169" spans="1:26" ht="15.5" x14ac:dyDescent="0.35">
      <c r="A169" s="8" t="s">
        <v>1188</v>
      </c>
      <c r="C169" s="85" t="s">
        <v>1750</v>
      </c>
    </row>
    <row r="170" spans="1:26" ht="56" x14ac:dyDescent="0.35">
      <c r="A170" s="7" t="s">
        <v>1668</v>
      </c>
      <c r="B170" s="7" t="s">
        <v>1667</v>
      </c>
      <c r="C170" s="7" t="s">
        <v>1669</v>
      </c>
      <c r="D170" s="7" t="s">
        <v>1267</v>
      </c>
      <c r="E170" s="7" t="s">
        <v>1268</v>
      </c>
      <c r="F170" s="7" t="s">
        <v>1269</v>
      </c>
      <c r="G170" s="7" t="s">
        <v>1270</v>
      </c>
      <c r="H170" s="7" t="s">
        <v>1557</v>
      </c>
      <c r="I170" s="7" t="s">
        <v>1099</v>
      </c>
      <c r="K170" s="22"/>
      <c r="L170" s="22"/>
      <c r="M170" s="22"/>
    </row>
    <row r="171" spans="1:26" ht="14.5" x14ac:dyDescent="0.35">
      <c r="A171" s="23">
        <f>COUNTIF('BRIA_Cleaned Data'!ATN:ATN,"1")</f>
        <v>3</v>
      </c>
      <c r="B171" s="23">
        <f>COUNTIF('BRIA_Cleaned Data'!ATO:ATO,"1")</f>
        <v>0</v>
      </c>
      <c r="C171" s="23">
        <f>COUNTIF('BRIA_Cleaned Data'!ATP:ATP,"1")</f>
        <v>3</v>
      </c>
      <c r="D171" s="23">
        <f>COUNTIF('BRIA_Cleaned Data'!ATQ:ATQ,"1")</f>
        <v>2</v>
      </c>
      <c r="E171" s="23">
        <f>COUNTIF('BRIA_Cleaned Data'!ATR:ATR,"1")</f>
        <v>1</v>
      </c>
      <c r="F171" s="23">
        <f>COUNTIF('BRIA_Cleaned Data'!ATS:ATS,"1")</f>
        <v>0</v>
      </c>
      <c r="G171" s="23">
        <f>COUNTIF('BRIA_Cleaned Data'!ATT:ATT,"1")</f>
        <v>0</v>
      </c>
      <c r="H171" s="23">
        <f>COUNTIF('BRIA_Cleaned Data'!ATU:ATU,"1")</f>
        <v>0</v>
      </c>
      <c r="I171" s="23">
        <f>COUNTIF('BRIA_Cleaned Data'!ATV:ATV,"1")</f>
        <v>2</v>
      </c>
      <c r="J171"/>
      <c r="K171" s="22"/>
      <c r="L171" s="22"/>
      <c r="M171" s="22"/>
    </row>
    <row r="172" spans="1:26" x14ac:dyDescent="0.3">
      <c r="I172" s="68" t="s">
        <v>2069</v>
      </c>
    </row>
  </sheetData>
  <mergeCells count="2">
    <mergeCell ref="C116:D116"/>
    <mergeCell ref="H116:J116"/>
  </mergeCells>
  <conditionalFormatting sqref="C36:F36">
    <cfRule type="colorScale" priority="37">
      <colorScale>
        <cfvo type="min"/>
        <cfvo type="max"/>
        <color theme="6" tint="0.79998168889431442"/>
        <color theme="5" tint="0.39997558519241921"/>
      </colorScale>
    </cfRule>
  </conditionalFormatting>
  <conditionalFormatting sqref="C41:M41">
    <cfRule type="colorScale" priority="36">
      <colorScale>
        <cfvo type="min"/>
        <cfvo type="max"/>
        <color theme="6" tint="0.79998168889431442"/>
        <color theme="5" tint="0.39997558519241921"/>
      </colorScale>
    </cfRule>
  </conditionalFormatting>
  <conditionalFormatting sqref="B62:J62">
    <cfRule type="colorScale" priority="35">
      <colorScale>
        <cfvo type="min"/>
        <cfvo type="max"/>
        <color theme="6" tint="0.79998168889431442"/>
        <color theme="5" tint="0.39997558519241921"/>
      </colorScale>
    </cfRule>
  </conditionalFormatting>
  <conditionalFormatting sqref="B69:E69 C67:H67">
    <cfRule type="colorScale" priority="34">
      <colorScale>
        <cfvo type="min"/>
        <cfvo type="max"/>
        <color theme="6" tint="0.79998168889431442"/>
        <color theme="5" tint="0.39997558519241921"/>
      </colorScale>
    </cfRule>
  </conditionalFormatting>
  <conditionalFormatting sqref="B69:G69 C67:H67">
    <cfRule type="colorScale" priority="33">
      <colorScale>
        <cfvo type="min"/>
        <cfvo type="max"/>
        <color theme="6" tint="0.79998168889431442"/>
        <color theme="5" tint="0.39997558519241921"/>
      </colorScale>
    </cfRule>
  </conditionalFormatting>
  <conditionalFormatting sqref="B77:I77">
    <cfRule type="colorScale" priority="32">
      <colorScale>
        <cfvo type="min"/>
        <cfvo type="max"/>
        <color theme="6" tint="0.79998168889431442"/>
        <color theme="5" tint="0.39997558519241921"/>
      </colorScale>
    </cfRule>
  </conditionalFormatting>
  <conditionalFormatting sqref="C82:F82">
    <cfRule type="colorScale" priority="31">
      <colorScale>
        <cfvo type="min"/>
        <cfvo type="max"/>
        <color theme="6" tint="0.79998168889431442"/>
        <color theme="5" tint="0.39997558519241921"/>
      </colorScale>
    </cfRule>
  </conditionalFormatting>
  <conditionalFormatting sqref="C82:H82">
    <cfRule type="colorScale" priority="30">
      <colorScale>
        <cfvo type="min"/>
        <cfvo type="max"/>
        <color theme="6" tint="0.79998168889431442"/>
        <color theme="5" tint="0.39997558519241921"/>
      </colorScale>
    </cfRule>
  </conditionalFormatting>
  <conditionalFormatting sqref="C98:F98">
    <cfRule type="colorScale" priority="29">
      <colorScale>
        <cfvo type="min"/>
        <cfvo type="max"/>
        <color theme="6" tint="0.79998168889431442"/>
        <color theme="5" tint="0.39997558519241921"/>
      </colorScale>
    </cfRule>
  </conditionalFormatting>
  <conditionalFormatting sqref="C103:I103">
    <cfRule type="colorScale" priority="28">
      <colorScale>
        <cfvo type="min"/>
        <cfvo type="max"/>
        <color theme="6" tint="0.79998168889431442"/>
        <color theme="5" tint="0.39997558519241921"/>
      </colorScale>
    </cfRule>
  </conditionalFormatting>
  <conditionalFormatting sqref="B56:L56">
    <cfRule type="colorScale" priority="27">
      <colorScale>
        <cfvo type="min"/>
        <cfvo type="max"/>
        <color theme="6" tint="0.79998168889431442"/>
        <color theme="5" tint="0.39997558519241921"/>
      </colorScale>
    </cfRule>
  </conditionalFormatting>
  <conditionalFormatting sqref="B128:H128">
    <cfRule type="colorScale" priority="26">
      <colorScale>
        <cfvo type="min"/>
        <cfvo type="max"/>
        <color theme="6" tint="0.79998168889431442"/>
        <color theme="5" tint="0.39997558519241921"/>
      </colorScale>
    </cfRule>
  </conditionalFormatting>
  <conditionalFormatting sqref="A142:L142">
    <cfRule type="colorScale" priority="24">
      <colorScale>
        <cfvo type="min"/>
        <cfvo type="max"/>
        <color theme="6" tint="0.79998168889431442"/>
        <color theme="5" tint="0.39997558519241921"/>
      </colorScale>
    </cfRule>
  </conditionalFormatting>
  <conditionalFormatting sqref="A138:P139">
    <cfRule type="colorScale" priority="23">
      <colorScale>
        <cfvo type="min"/>
        <cfvo type="max"/>
        <color theme="6" tint="0.79998168889431442"/>
        <color theme="5" tint="0.39997558519241921"/>
      </colorScale>
    </cfRule>
  </conditionalFormatting>
  <conditionalFormatting sqref="A171:I171">
    <cfRule type="colorScale" priority="22">
      <colorScale>
        <cfvo type="min"/>
        <cfvo type="max"/>
        <color theme="6" tint="0.79998168889431442"/>
        <color theme="5" tint="0.39997558519241921"/>
      </colorScale>
    </cfRule>
  </conditionalFormatting>
  <conditionalFormatting sqref="B8:D8">
    <cfRule type="colorScale" priority="21">
      <colorScale>
        <cfvo type="min"/>
        <cfvo type="max"/>
        <color theme="6" tint="0.79998168889431442"/>
        <color theme="5" tint="0.39997558519241921"/>
      </colorScale>
    </cfRule>
  </conditionalFormatting>
  <conditionalFormatting sqref="B13:C13">
    <cfRule type="colorScale" priority="20">
      <colorScale>
        <cfvo type="min"/>
        <cfvo type="max"/>
        <color theme="6" tint="0.79998168889431442"/>
        <color theme="5" tint="0.39997558519241921"/>
      </colorScale>
    </cfRule>
  </conditionalFormatting>
  <conditionalFormatting sqref="C18:D18">
    <cfRule type="colorScale" priority="19">
      <colorScale>
        <cfvo type="min"/>
        <cfvo type="max"/>
        <color theme="6" tint="0.79998168889431442"/>
        <color theme="5" tint="0.39997558519241921"/>
      </colorScale>
    </cfRule>
  </conditionalFormatting>
  <conditionalFormatting sqref="B23:I23">
    <cfRule type="colorScale" priority="18">
      <colorScale>
        <cfvo type="min"/>
        <cfvo type="max"/>
        <color theme="6" tint="0.79998168889431442"/>
        <color theme="5" tint="0.39997558519241921"/>
      </colorScale>
    </cfRule>
  </conditionalFormatting>
  <conditionalFormatting sqref="B31:C31">
    <cfRule type="colorScale" priority="17">
      <colorScale>
        <cfvo type="min"/>
        <cfvo type="max"/>
        <color theme="6" tint="0.79998168889431442"/>
        <color theme="5" tint="0.39997558519241921"/>
      </colorScale>
    </cfRule>
  </conditionalFormatting>
  <conditionalFormatting sqref="B51:C51">
    <cfRule type="colorScale" priority="16">
      <colorScale>
        <cfvo type="min"/>
        <cfvo type="max"/>
        <color theme="6" tint="0.79998168889431442"/>
        <color theme="5" tint="0.39997558519241921"/>
      </colorScale>
    </cfRule>
  </conditionalFormatting>
  <conditionalFormatting sqref="C72:F72">
    <cfRule type="colorScale" priority="15">
      <colorScale>
        <cfvo type="min"/>
        <cfvo type="max"/>
        <color theme="6" tint="0.79998168889431442"/>
        <color theme="5" tint="0.39997558519241921"/>
      </colorScale>
    </cfRule>
  </conditionalFormatting>
  <conditionalFormatting sqref="C72:G72">
    <cfRule type="colorScale" priority="14">
      <colorScale>
        <cfvo type="min"/>
        <cfvo type="max"/>
        <color theme="6" tint="0.79998168889431442"/>
        <color theme="5" tint="0.39997558519241921"/>
      </colorScale>
    </cfRule>
  </conditionalFormatting>
  <conditionalFormatting sqref="C87:F87">
    <cfRule type="colorScale" priority="13">
      <colorScale>
        <cfvo type="min"/>
        <cfvo type="max"/>
        <color theme="6" tint="0.79998168889431442"/>
        <color theme="5" tint="0.39997558519241921"/>
      </colorScale>
    </cfRule>
  </conditionalFormatting>
  <conditionalFormatting sqref="C87:G87">
    <cfRule type="colorScale" priority="12">
      <colorScale>
        <cfvo type="min"/>
        <cfvo type="max"/>
        <color theme="6" tint="0.79998168889431442"/>
        <color theme="5" tint="0.39997558519241921"/>
      </colorScale>
    </cfRule>
  </conditionalFormatting>
  <conditionalFormatting sqref="B93:C93">
    <cfRule type="colorScale" priority="11">
      <colorScale>
        <cfvo type="min"/>
        <cfvo type="max"/>
        <color theme="6" tint="0.79998168889431442"/>
        <color theme="5" tint="0.39997558519241921"/>
      </colorScale>
    </cfRule>
  </conditionalFormatting>
  <conditionalFormatting sqref="B93:C93">
    <cfRule type="colorScale" priority="10">
      <colorScale>
        <cfvo type="min"/>
        <cfvo type="max"/>
        <color theme="6" tint="0.79998168889431442"/>
        <color theme="5" tint="0.39997558519241921"/>
      </colorScale>
    </cfRule>
  </conditionalFormatting>
  <conditionalFormatting sqref="B133:D133">
    <cfRule type="colorScale" priority="8">
      <colorScale>
        <cfvo type="min"/>
        <cfvo type="max"/>
        <color theme="6" tint="0.79998168889431442"/>
        <color theme="5" tint="0.39997558519241921"/>
      </colorScale>
    </cfRule>
  </conditionalFormatting>
  <conditionalFormatting sqref="B146:C146">
    <cfRule type="colorScale" priority="7">
      <colorScale>
        <cfvo type="min"/>
        <cfvo type="max"/>
        <color theme="6" tint="0.79998168889431442"/>
        <color theme="5" tint="0.39997558519241921"/>
      </colorScale>
    </cfRule>
  </conditionalFormatting>
  <conditionalFormatting sqref="C46:K46">
    <cfRule type="colorScale" priority="6">
      <colorScale>
        <cfvo type="min"/>
        <cfvo type="max"/>
        <color theme="6" tint="0.79998168889431442"/>
        <color theme="5" tint="0.39997558519241921"/>
      </colorScale>
    </cfRule>
  </conditionalFormatting>
  <conditionalFormatting sqref="C108:I108">
    <cfRule type="colorScale" priority="5">
      <colorScale>
        <cfvo type="min"/>
        <cfvo type="max"/>
        <color theme="6" tint="0.79998168889431442"/>
        <color theme="5" tint="0.39997558519241921"/>
      </colorScale>
    </cfRule>
  </conditionalFormatting>
  <conditionalFormatting sqref="B114:H114">
    <cfRule type="colorScale" priority="70">
      <colorScale>
        <cfvo type="min"/>
        <cfvo type="max"/>
        <color theme="6" tint="0.79998168889431442"/>
        <color theme="5" tint="0.39997558519241921"/>
      </colorScale>
    </cfRule>
  </conditionalFormatting>
  <conditionalFormatting sqref="C156:K156">
    <cfRule type="colorScale" priority="4">
      <colorScale>
        <cfvo type="min"/>
        <cfvo type="max"/>
        <color theme="6" tint="0.79998168889431442"/>
        <color theme="5" tint="0.39997558519241921"/>
      </colorScale>
    </cfRule>
  </conditionalFormatting>
  <conditionalFormatting sqref="D166:H166">
    <cfRule type="colorScale" priority="3">
      <colorScale>
        <cfvo type="min"/>
        <cfvo type="max"/>
        <color theme="6" tint="0.79998168889431442"/>
        <color theme="5" tint="0.39997558519241921"/>
      </colorScale>
    </cfRule>
  </conditionalFormatting>
  <conditionalFormatting sqref="C151:I151">
    <cfRule type="colorScale" priority="2">
      <colorScale>
        <cfvo type="min"/>
        <cfvo type="max"/>
        <color theme="6" tint="0.79998168889431442"/>
        <color theme="5" tint="0.39997558519241921"/>
      </colorScale>
    </cfRule>
  </conditionalFormatting>
  <conditionalFormatting sqref="C161:D161">
    <cfRule type="colorScale" priority="1">
      <colorScale>
        <cfvo type="min"/>
        <cfvo type="max"/>
        <color theme="6" tint="0.79998168889431442"/>
        <color theme="5" tint="0.39997558519241921"/>
      </colorScale>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Lisez-moi</vt:lpstr>
      <vt:lpstr>Cleaning_Log</vt:lpstr>
      <vt:lpstr>BRIA_Cleaned Data</vt:lpstr>
      <vt:lpstr>BRIA_EAU</vt:lpstr>
      <vt:lpstr>BRIA_HYGIENE</vt:lpstr>
      <vt:lpstr>BRIA_EDUCATION</vt:lpstr>
      <vt:lpstr>BRIA_SANTE</vt:lpstr>
      <vt:lpstr>BRIA_MARCHES</vt:lpstr>
      <vt:lpstr>BRIA_EDUCATION!Print_Area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Amelie Salmon</dc:creator>
  <cp:lastModifiedBy>Amelie Salmon</cp:lastModifiedBy>
  <cp:lastPrinted>2020-08-19T13:55:45Z</cp:lastPrinted>
  <dcterms:created xsi:type="dcterms:W3CDTF">2020-07-22T09:34:44Z</dcterms:created>
  <dcterms:modified xsi:type="dcterms:W3CDTF">2021-04-20T14:25:23Z</dcterms:modified>
</cp:coreProperties>
</file>